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2023\Censo Escolar 2023--Informe INICIAL\FORMULARIOS\Colegios\"/>
    </mc:Choice>
  </mc:AlternateContent>
  <workbookProtection workbookAlgorithmName="SHA-512" workbookHashValue="hdEwc0zDBp0/2Q1+miySJRxQTwmBmGMz2m/EzHs+C3VHGxI88vxoKv5+VvCcUE4TrXkRhvtHMT87wf7AajL5Hg==" workbookSaltValue="qXPYZqnhJ2qLG36Xlt80IQ==" workbookSpinCount="100000" lockStructure="1"/>
  <bookViews>
    <workbookView xWindow="60" yWindow="120" windowWidth="10155" windowHeight="7920" tabRatio="791" firstSheet="2" activeTab="2"/>
  </bookViews>
  <sheets>
    <sheet name="ubicacion" sheetId="80" state="hidden" r:id="rId1"/>
    <sheet name="Códigos Portada" sheetId="27" state="hidden" r:id="rId2"/>
    <sheet name="Portada" sheetId="12" r:id="rId3"/>
    <sheet name="CUADRO 1" sheetId="58" r:id="rId4"/>
    <sheet name="CUADRO 2" sheetId="61" r:id="rId5"/>
    <sheet name="CUADRO 3" sheetId="95" r:id="rId6"/>
    <sheet name="CUADRO 4" sheetId="97" r:id="rId7"/>
    <sheet name="CUADRO 5" sheetId="86" r:id="rId8"/>
    <sheet name="CUADRO 6" sheetId="87" r:id="rId9"/>
    <sheet name="CUADRO 7" sheetId="67" r:id="rId10"/>
    <sheet name="RenCT" sheetId="91" state="hidden" r:id="rId11"/>
    <sheet name="CUADRO 8" sheetId="90" r:id="rId12"/>
    <sheet name="CUADRO 9" sheetId="92" r:id="rId13"/>
    <sheet name="CUADRO 10" sheetId="76" r:id="rId14"/>
    <sheet name="CUADRO 11" sheetId="77" r:id="rId15"/>
    <sheet name="CUADRO 12" sheetId="78" r:id="rId16"/>
    <sheet name="CUADRO 13" sheetId="99" r:id="rId17"/>
    <sheet name="CUADRO 14" sheetId="100" r:id="rId18"/>
  </sheets>
  <definedNames>
    <definedName name="_xlnm._FilterDatabase" localSheetId="1" hidden="1">'Códigos Portada'!$A$2:$W$2</definedName>
    <definedName name="_xlnm._FilterDatabase" localSheetId="10" hidden="1">RenCT!$A$2:$AB$8</definedName>
    <definedName name="aplazados">RenCT!$A$3:$AH$8</definedName>
    <definedName name="_xlnm.Print_Area" localSheetId="3">'CUADRO 1'!$B$1:$L$21</definedName>
    <definedName name="_xlnm.Print_Area" localSheetId="13">'CUADRO 10'!$B$1:$I$15</definedName>
    <definedName name="_xlnm.Print_Area" localSheetId="14">'CUADRO 11'!$B$1:$J$37</definedName>
    <definedName name="_xlnm.Print_Area" localSheetId="15">'CUADRO 12'!$B$1:$L$39</definedName>
    <definedName name="_xlnm.Print_Area" localSheetId="16">'CUADRO 13'!$B$1:$Q$43</definedName>
    <definedName name="_xlnm.Print_Area" localSheetId="17">'CUADRO 14'!$B$1:$M$37</definedName>
    <definedName name="_xlnm.Print_Area" localSheetId="4">'CUADRO 2'!$B$1:$T$29</definedName>
    <definedName name="_xlnm.Print_Area" localSheetId="5">'CUADRO 3'!$B$1:$T$28</definedName>
    <definedName name="_xlnm.Print_Area" localSheetId="6">'CUADRO 4'!$B$1:$N$17</definedName>
    <definedName name="_xlnm.Print_Area" localSheetId="7">'CUADRO 5'!$B$1:$H$39</definedName>
    <definedName name="_xlnm.Print_Area" localSheetId="8">'CUADRO 6'!$B$1:$N$41</definedName>
    <definedName name="_xlnm.Print_Area" localSheetId="9">'CUADRO 7'!$B$1:$T$38</definedName>
    <definedName name="_xlnm.Print_Area" localSheetId="11">'CUADRO 8'!$B$1:$G$20</definedName>
    <definedName name="_xlnm.Print_Area" localSheetId="12">'CUADRO 9'!$B$1:$T$25</definedName>
    <definedName name="_xlnm.Print_Area" localSheetId="2">Portada!$B$2:$O$40</definedName>
    <definedName name="codigo">'Códigos Portada'!$A$3:$B$8</definedName>
    <definedName name="datos">'Códigos Portada'!$D$3:$W$8</definedName>
    <definedName name="MARCA">'CUADRO 14'!$L$3</definedName>
    <definedName name="PROV">ubicacion!$A$1:$B$489</definedName>
    <definedName name="PROV1">ubicacion!$D$2:$E$489</definedName>
    <definedName name="sino">Portada!$A$36:$A$37</definedName>
    <definedName name="_xlnm.Print_Titles" localSheetId="7">'CUADRO 5'!$5:$5</definedName>
    <definedName name="UBICAC">ubicacion!$D$2:$D$489</definedName>
  </definedNames>
  <calcPr calcId="152511"/>
</workbook>
</file>

<file path=xl/calcChain.xml><?xml version="1.0" encoding="utf-8"?>
<calcChain xmlns="http://schemas.openxmlformats.org/spreadsheetml/2006/main">
  <c r="L4" i="27" l="1"/>
  <c r="L5" i="27"/>
  <c r="L6" i="27"/>
  <c r="L7" i="27"/>
  <c r="L8" i="27"/>
  <c r="L3" i="27"/>
  <c r="N20" i="99" l="1"/>
  <c r="M28" i="99" s="1"/>
  <c r="N26" i="99"/>
  <c r="M29" i="99" s="1"/>
  <c r="C27" i="99"/>
  <c r="E37" i="99" l="1"/>
  <c r="C32" i="86" l="1"/>
  <c r="D32" i="86" s="1"/>
  <c r="C31" i="86"/>
  <c r="D31" i="86" s="1"/>
  <c r="C30" i="86"/>
  <c r="D30" i="86" s="1"/>
  <c r="C29" i="86"/>
  <c r="D29" i="86" s="1"/>
  <c r="C28" i="86"/>
  <c r="D28" i="86" s="1"/>
  <c r="C27" i="86"/>
  <c r="D27" i="86" s="1"/>
  <c r="C26" i="86"/>
  <c r="D26" i="86" s="1"/>
  <c r="C25" i="86"/>
  <c r="D25" i="86" s="1"/>
  <c r="C24" i="86"/>
  <c r="D24" i="86" s="1"/>
  <c r="C23" i="86"/>
  <c r="D23" i="86" s="1"/>
  <c r="C22" i="86"/>
  <c r="D22" i="86" s="1"/>
  <c r="C21" i="86"/>
  <c r="D21" i="86" s="1"/>
  <c r="C20" i="86"/>
  <c r="D20" i="86" s="1"/>
  <c r="C19" i="86"/>
  <c r="D19" i="86" s="1"/>
  <c r="C18" i="86"/>
  <c r="D18" i="86" s="1"/>
  <c r="C17" i="86"/>
  <c r="D17" i="86" s="1"/>
  <c r="C16" i="86"/>
  <c r="D16" i="86" s="1"/>
  <c r="C15" i="86"/>
  <c r="D15" i="86" s="1"/>
  <c r="C14" i="86"/>
  <c r="D14" i="86" s="1"/>
  <c r="C13" i="86"/>
  <c r="D13" i="86" s="1"/>
  <c r="C12" i="86"/>
  <c r="D12" i="86" s="1"/>
  <c r="C11" i="86"/>
  <c r="D11" i="86" s="1"/>
  <c r="C10" i="86"/>
  <c r="D10" i="86" s="1"/>
  <c r="C9" i="86"/>
  <c r="D9" i="86" s="1"/>
  <c r="C8" i="86"/>
  <c r="D8" i="86" s="1"/>
  <c r="C7" i="86"/>
  <c r="G17" i="86" l="1"/>
  <c r="F41" i="99"/>
  <c r="F40" i="99"/>
  <c r="D40" i="99"/>
  <c r="F39" i="99"/>
  <c r="D39" i="99"/>
  <c r="F38" i="99"/>
  <c r="D38" i="99"/>
  <c r="C37" i="99"/>
  <c r="C37" i="100" l="1"/>
  <c r="C36" i="100"/>
  <c r="C35" i="100"/>
  <c r="C34" i="100"/>
  <c r="C33" i="100"/>
  <c r="C32" i="100"/>
  <c r="C29" i="100"/>
  <c r="C28" i="100"/>
  <c r="C27" i="100"/>
  <c r="C26" i="100"/>
  <c r="C25" i="100"/>
  <c r="C24" i="100"/>
  <c r="C21" i="100"/>
  <c r="C20" i="100"/>
  <c r="C19" i="100"/>
  <c r="C18" i="100"/>
  <c r="C17" i="100"/>
  <c r="C16" i="100"/>
  <c r="C15" i="100"/>
  <c r="C14" i="100"/>
  <c r="C13" i="100"/>
  <c r="C12" i="100"/>
  <c r="C11" i="100"/>
  <c r="C8" i="100"/>
  <c r="C7" i="100"/>
  <c r="C6" i="100"/>
  <c r="C5" i="100"/>
  <c r="T29" i="67" l="1"/>
  <c r="S29" i="67"/>
  <c r="Q29" i="67"/>
  <c r="P29" i="67"/>
  <c r="N29" i="67"/>
  <c r="M29" i="67"/>
  <c r="H29" i="67"/>
  <c r="G29" i="67"/>
  <c r="Q15" i="99" l="1"/>
  <c r="Q26" i="99" l="1"/>
  <c r="R28" i="67" l="1"/>
  <c r="O28" i="67"/>
  <c r="L28" i="67"/>
  <c r="I28" i="67"/>
  <c r="F28" i="67"/>
  <c r="C28" i="67"/>
  <c r="R27" i="67"/>
  <c r="O27" i="67"/>
  <c r="L27" i="67"/>
  <c r="I27" i="67"/>
  <c r="F27" i="67"/>
  <c r="C27" i="67"/>
  <c r="R26" i="67"/>
  <c r="O26" i="67"/>
  <c r="L26" i="67"/>
  <c r="I26" i="67"/>
  <c r="F26" i="67"/>
  <c r="C26" i="67"/>
  <c r="R25" i="67"/>
  <c r="O25" i="67"/>
  <c r="L25" i="67"/>
  <c r="I25" i="67"/>
  <c r="F25" i="67"/>
  <c r="C25" i="67"/>
  <c r="R24" i="67"/>
  <c r="O24" i="67"/>
  <c r="L24" i="67"/>
  <c r="I24" i="67"/>
  <c r="F24" i="67"/>
  <c r="C24" i="67"/>
  <c r="R23" i="67"/>
  <c r="O23" i="67"/>
  <c r="L23" i="67"/>
  <c r="I23" i="67"/>
  <c r="F23" i="67"/>
  <c r="C23" i="67"/>
  <c r="R22" i="67"/>
  <c r="O22" i="67"/>
  <c r="L22" i="67"/>
  <c r="I22" i="67"/>
  <c r="F22" i="67"/>
  <c r="C22" i="67"/>
  <c r="R21" i="67"/>
  <c r="O21" i="67"/>
  <c r="L21" i="67"/>
  <c r="I21" i="67"/>
  <c r="F21" i="67"/>
  <c r="C21" i="67"/>
  <c r="R20" i="67"/>
  <c r="O20" i="67"/>
  <c r="L20" i="67"/>
  <c r="I20" i="67"/>
  <c r="F20" i="67"/>
  <c r="C20" i="67"/>
  <c r="R19" i="67"/>
  <c r="O19" i="67"/>
  <c r="L19" i="67"/>
  <c r="I19" i="67"/>
  <c r="F19" i="67"/>
  <c r="C19" i="67"/>
  <c r="T18" i="67"/>
  <c r="S18" i="67"/>
  <c r="Q18" i="67"/>
  <c r="P18" i="67"/>
  <c r="N18" i="67"/>
  <c r="M18" i="67"/>
  <c r="K18" i="67"/>
  <c r="J18" i="67"/>
  <c r="H18" i="67"/>
  <c r="G18" i="67"/>
  <c r="F18" i="67" s="1"/>
  <c r="E18" i="67"/>
  <c r="D18" i="67"/>
  <c r="C18" i="67" s="1"/>
  <c r="R17" i="67"/>
  <c r="O17" i="67"/>
  <c r="L17" i="67"/>
  <c r="I17" i="67"/>
  <c r="F17" i="67"/>
  <c r="C17" i="67"/>
  <c r="R16" i="67"/>
  <c r="O16" i="67"/>
  <c r="L16" i="67"/>
  <c r="I16" i="67"/>
  <c r="F16" i="67"/>
  <c r="C16" i="67"/>
  <c r="R15" i="67"/>
  <c r="O15" i="67"/>
  <c r="L15" i="67"/>
  <c r="I15" i="67"/>
  <c r="F15" i="67"/>
  <c r="C15" i="67"/>
  <c r="T14" i="67"/>
  <c r="S14" i="67"/>
  <c r="R14" i="67" s="1"/>
  <c r="Q14" i="67"/>
  <c r="P14" i="67"/>
  <c r="N14" i="67"/>
  <c r="M14" i="67"/>
  <c r="L14" i="67" s="1"/>
  <c r="K14" i="67"/>
  <c r="J14" i="67"/>
  <c r="H14" i="67"/>
  <c r="G14" i="67"/>
  <c r="F14" i="67" s="1"/>
  <c r="E14" i="67"/>
  <c r="D14" i="67"/>
  <c r="R13" i="67"/>
  <c r="O13" i="67"/>
  <c r="L13" i="67"/>
  <c r="I13" i="67"/>
  <c r="F13" i="67"/>
  <c r="C13" i="67"/>
  <c r="R12" i="67"/>
  <c r="O12" i="67"/>
  <c r="L12" i="67"/>
  <c r="I12" i="67"/>
  <c r="F12" i="67"/>
  <c r="C12" i="67"/>
  <c r="R11" i="67"/>
  <c r="O11" i="67"/>
  <c r="L11" i="67"/>
  <c r="I11" i="67"/>
  <c r="F11" i="67"/>
  <c r="C11" i="67"/>
  <c r="R10" i="67"/>
  <c r="O10" i="67"/>
  <c r="L10" i="67"/>
  <c r="I10" i="67"/>
  <c r="F10" i="67"/>
  <c r="C10" i="67"/>
  <c r="R9" i="67"/>
  <c r="O9" i="67"/>
  <c r="L9" i="67"/>
  <c r="I9" i="67"/>
  <c r="F9" i="67"/>
  <c r="C9" i="67"/>
  <c r="R8" i="67"/>
  <c r="O8" i="67"/>
  <c r="L8" i="67"/>
  <c r="I8" i="67"/>
  <c r="F8" i="67"/>
  <c r="C8" i="67"/>
  <c r="I14" i="67" l="1"/>
  <c r="O18" i="67"/>
  <c r="I18" i="67"/>
  <c r="O14" i="67"/>
  <c r="C14" i="67"/>
  <c r="R18" i="67"/>
  <c r="L18" i="67"/>
  <c r="D35" i="87"/>
  <c r="D34" i="87"/>
  <c r="D33" i="87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D14" i="87"/>
  <c r="D13" i="87"/>
  <c r="D12" i="87"/>
  <c r="D11" i="87"/>
  <c r="D10" i="87"/>
  <c r="D9" i="87"/>
  <c r="D8" i="87"/>
  <c r="D7" i="87"/>
  <c r="M27" i="100" l="1"/>
  <c r="M26" i="100"/>
  <c r="M25" i="100"/>
  <c r="L24" i="100"/>
  <c r="K24" i="100"/>
  <c r="M23" i="100"/>
  <c r="M22" i="100"/>
  <c r="M21" i="100"/>
  <c r="L20" i="100"/>
  <c r="K20" i="100"/>
  <c r="M19" i="100"/>
  <c r="M18" i="100"/>
  <c r="M17" i="100"/>
  <c r="L16" i="100"/>
  <c r="K16" i="100"/>
  <c r="M15" i="100"/>
  <c r="M14" i="100"/>
  <c r="M13" i="100"/>
  <c r="L12" i="100"/>
  <c r="K12" i="100"/>
  <c r="M11" i="100"/>
  <c r="M10" i="100"/>
  <c r="M9" i="100"/>
  <c r="M8" i="100"/>
  <c r="L7" i="100"/>
  <c r="K7" i="100"/>
  <c r="M12" i="100" l="1"/>
  <c r="M16" i="100"/>
  <c r="J25" i="12"/>
  <c r="Q7" i="67" l="1"/>
  <c r="P7" i="67"/>
  <c r="T7" i="67"/>
  <c r="S7" i="67"/>
  <c r="M7" i="67"/>
  <c r="N7" i="67"/>
  <c r="K7" i="67"/>
  <c r="K29" i="67" s="1"/>
  <c r="H7" i="67"/>
  <c r="E7" i="67"/>
  <c r="E29" i="67" s="1"/>
  <c r="D7" i="67"/>
  <c r="R7" i="67" l="1"/>
  <c r="C7" i="67"/>
  <c r="P30" i="67"/>
  <c r="L7" i="67"/>
  <c r="O7" i="67"/>
  <c r="J7" i="67"/>
  <c r="I7" i="67" s="1"/>
  <c r="G7" i="67"/>
  <c r="F7" i="67" s="1"/>
  <c r="B3" i="67" s="1"/>
  <c r="F11" i="58" l="1"/>
  <c r="F10" i="58" l="1"/>
  <c r="F9" i="58"/>
  <c r="F8" i="58"/>
  <c r="F7" i="58"/>
  <c r="F6" i="58"/>
  <c r="H5" i="58"/>
  <c r="G5" i="58"/>
  <c r="F5" i="58" l="1"/>
  <c r="E30" i="99"/>
  <c r="C30" i="99"/>
  <c r="Q27" i="99"/>
  <c r="Q25" i="99"/>
  <c r="Q24" i="99"/>
  <c r="J23" i="99"/>
  <c r="I23" i="99"/>
  <c r="H23" i="99"/>
  <c r="G23" i="99"/>
  <c r="Q23" i="99"/>
  <c r="Q22" i="99"/>
  <c r="Q21" i="99"/>
  <c r="Q20" i="99"/>
  <c r="Q19" i="99"/>
  <c r="Q18" i="99"/>
  <c r="Q17" i="99"/>
  <c r="Q16" i="99"/>
  <c r="C15" i="99"/>
  <c r="Q14" i="99"/>
  <c r="C14" i="99"/>
  <c r="Q13" i="99"/>
  <c r="C13" i="99"/>
  <c r="Q12" i="99"/>
  <c r="C12" i="99"/>
  <c r="Q11" i="99"/>
  <c r="Q10" i="99"/>
  <c r="P9" i="99"/>
  <c r="P7" i="99" s="1"/>
  <c r="O9" i="99"/>
  <c r="O7" i="99" s="1"/>
  <c r="C9" i="99"/>
  <c r="Q8" i="99"/>
  <c r="J29" i="67" l="1"/>
  <c r="D29" i="67"/>
  <c r="F30" i="67" l="1"/>
  <c r="Q20" i="61"/>
  <c r="P20" i="61"/>
  <c r="N20" i="61"/>
  <c r="M20" i="61"/>
  <c r="K20" i="61"/>
  <c r="J20" i="61"/>
  <c r="H20" i="61"/>
  <c r="D18" i="95" l="1"/>
  <c r="D17" i="95"/>
  <c r="D16" i="95"/>
  <c r="D12" i="92" l="1"/>
  <c r="E12" i="92"/>
  <c r="F12" i="92"/>
  <c r="I12" i="92"/>
  <c r="L12" i="92"/>
  <c r="O12" i="92"/>
  <c r="R12" i="92"/>
  <c r="C12" i="92" l="1"/>
  <c r="K35" i="87"/>
  <c r="H35" i="87"/>
  <c r="E35" i="87"/>
  <c r="K34" i="87"/>
  <c r="H34" i="87"/>
  <c r="E34" i="87"/>
  <c r="K33" i="87"/>
  <c r="H33" i="87"/>
  <c r="E33" i="87"/>
  <c r="K32" i="87"/>
  <c r="H32" i="87"/>
  <c r="E32" i="87"/>
  <c r="K31" i="87"/>
  <c r="H31" i="87"/>
  <c r="E31" i="87"/>
  <c r="K30" i="87"/>
  <c r="H30" i="87"/>
  <c r="E30" i="87"/>
  <c r="K29" i="87"/>
  <c r="H29" i="87"/>
  <c r="E29" i="87"/>
  <c r="K28" i="87"/>
  <c r="H28" i="87"/>
  <c r="E28" i="87"/>
  <c r="K27" i="87"/>
  <c r="H27" i="87"/>
  <c r="E27" i="87"/>
  <c r="K26" i="87"/>
  <c r="H26" i="87"/>
  <c r="E26" i="87"/>
  <c r="K25" i="87"/>
  <c r="H25" i="87"/>
  <c r="E25" i="87"/>
  <c r="K24" i="87"/>
  <c r="H24" i="87"/>
  <c r="E24" i="87"/>
  <c r="K23" i="87"/>
  <c r="H23" i="87"/>
  <c r="E23" i="87"/>
  <c r="K22" i="87"/>
  <c r="H22" i="87"/>
  <c r="E22" i="87"/>
  <c r="K21" i="87"/>
  <c r="H21" i="87"/>
  <c r="E21" i="87"/>
  <c r="K20" i="87"/>
  <c r="H20" i="87"/>
  <c r="E20" i="87"/>
  <c r="K19" i="87"/>
  <c r="H19" i="87"/>
  <c r="E19" i="87"/>
  <c r="K18" i="87"/>
  <c r="H18" i="87"/>
  <c r="E18" i="87"/>
  <c r="K17" i="87"/>
  <c r="H17" i="87"/>
  <c r="E17" i="87"/>
  <c r="K16" i="87"/>
  <c r="H16" i="87"/>
  <c r="E16" i="87"/>
  <c r="K15" i="87"/>
  <c r="H15" i="87"/>
  <c r="E15" i="87"/>
  <c r="K14" i="87"/>
  <c r="H14" i="87"/>
  <c r="E14" i="87"/>
  <c r="K13" i="87"/>
  <c r="H13" i="87"/>
  <c r="E13" i="87"/>
  <c r="K12" i="87"/>
  <c r="H12" i="87"/>
  <c r="E12" i="87"/>
  <c r="K11" i="87"/>
  <c r="H11" i="87"/>
  <c r="E11" i="87"/>
  <c r="K10" i="87"/>
  <c r="N14" i="87" s="1"/>
  <c r="H10" i="87"/>
  <c r="E10" i="87"/>
  <c r="K9" i="87"/>
  <c r="H9" i="87"/>
  <c r="E9" i="87"/>
  <c r="K8" i="87"/>
  <c r="H8" i="87"/>
  <c r="E8" i="87"/>
  <c r="K7" i="87"/>
  <c r="H7" i="87"/>
  <c r="E7" i="87"/>
  <c r="M6" i="87"/>
  <c r="L6" i="87"/>
  <c r="J6" i="87"/>
  <c r="I6" i="87"/>
  <c r="G6" i="87"/>
  <c r="F6" i="87"/>
  <c r="G19" i="95"/>
  <c r="T20" i="61"/>
  <c r="S20" i="61"/>
  <c r="G20" i="61"/>
  <c r="D19" i="61"/>
  <c r="E19" i="61"/>
  <c r="F19" i="61"/>
  <c r="I19" i="61"/>
  <c r="L19" i="61"/>
  <c r="O19" i="61"/>
  <c r="R19" i="61"/>
  <c r="E6" i="87" l="1"/>
  <c r="C19" i="61"/>
  <c r="H6" i="87"/>
  <c r="G21" i="61"/>
  <c r="K6" i="87"/>
  <c r="I5" i="58"/>
  <c r="T19" i="95" l="1"/>
  <c r="S19" i="95"/>
  <c r="Q19" i="95"/>
  <c r="P19" i="95"/>
  <c r="N19" i="95"/>
  <c r="M19" i="95"/>
  <c r="K19" i="95"/>
  <c r="J19" i="95"/>
  <c r="H19" i="95"/>
  <c r="D19" i="78" l="1"/>
  <c r="C19" i="78" s="1"/>
  <c r="C29" i="77"/>
  <c r="I16" i="77"/>
  <c r="R17" i="95" l="1"/>
  <c r="O17" i="95"/>
  <c r="L17" i="95"/>
  <c r="I17" i="95"/>
  <c r="F17" i="95"/>
  <c r="E17" i="95"/>
  <c r="C17" i="95" s="1"/>
  <c r="D17" i="61"/>
  <c r="E17" i="61"/>
  <c r="F17" i="61"/>
  <c r="I17" i="61"/>
  <c r="L17" i="61"/>
  <c r="O17" i="61"/>
  <c r="R17" i="61"/>
  <c r="C17" i="61" l="1"/>
  <c r="F20" i="95"/>
  <c r="E5" i="58" l="1"/>
  <c r="D5" i="58"/>
  <c r="C10" i="58"/>
  <c r="J10" i="58" s="1"/>
  <c r="C9" i="58"/>
  <c r="J9" i="58" s="1"/>
  <c r="C8" i="58"/>
  <c r="J8" i="58" s="1"/>
  <c r="C7" i="58"/>
  <c r="J7" i="58" s="1"/>
  <c r="C6" i="58"/>
  <c r="J6" i="58" s="1"/>
  <c r="D6" i="87" l="1"/>
  <c r="N6" i="87" s="1"/>
  <c r="C5" i="58"/>
  <c r="D7" i="78" l="1"/>
  <c r="L9" i="97" l="1"/>
  <c r="L8" i="97"/>
  <c r="I8" i="97"/>
  <c r="L7" i="97"/>
  <c r="I7" i="97"/>
  <c r="F7" i="97"/>
  <c r="L6" i="97"/>
  <c r="I6" i="97"/>
  <c r="F6" i="97"/>
  <c r="C6" i="97"/>
  <c r="H29" i="77" l="1"/>
  <c r="H28" i="77"/>
  <c r="H27" i="77"/>
  <c r="H26" i="77"/>
  <c r="H25" i="77"/>
  <c r="H24" i="77"/>
  <c r="H23" i="77"/>
  <c r="H22" i="77"/>
  <c r="H21" i="77"/>
  <c r="H20" i="77"/>
  <c r="H19" i="77"/>
  <c r="H18" i="77"/>
  <c r="H17" i="77"/>
  <c r="H15" i="77"/>
  <c r="H14" i="77"/>
  <c r="H13" i="77"/>
  <c r="H12" i="77"/>
  <c r="H11" i="77"/>
  <c r="H10" i="77"/>
  <c r="H9" i="77"/>
  <c r="H8" i="77"/>
  <c r="H7" i="77"/>
  <c r="H6" i="77"/>
  <c r="C31" i="77"/>
  <c r="C30" i="77"/>
  <c r="C28" i="77"/>
  <c r="C27" i="77"/>
  <c r="C26" i="77"/>
  <c r="C25" i="77"/>
  <c r="C24" i="77"/>
  <c r="C23" i="77"/>
  <c r="C22" i="77"/>
  <c r="C21" i="77"/>
  <c r="C20" i="77"/>
  <c r="C19" i="77"/>
  <c r="C18" i="77"/>
  <c r="C17" i="77"/>
  <c r="C7" i="78" s="1"/>
  <c r="C15" i="77"/>
  <c r="C14" i="77"/>
  <c r="C13" i="77"/>
  <c r="C12" i="77"/>
  <c r="C10" i="77"/>
  <c r="C9" i="77"/>
  <c r="C8" i="77"/>
  <c r="C7" i="77"/>
  <c r="F32" i="67" l="1"/>
  <c r="E32" i="86"/>
  <c r="E31" i="86"/>
  <c r="E30" i="86"/>
  <c r="E29" i="86"/>
  <c r="E28" i="86"/>
  <c r="E27" i="86"/>
  <c r="E26" i="86"/>
  <c r="E25" i="86"/>
  <c r="E24" i="86"/>
  <c r="E23" i="86"/>
  <c r="E22" i="86"/>
  <c r="E21" i="86"/>
  <c r="E20" i="86"/>
  <c r="E19" i="86"/>
  <c r="E18" i="86"/>
  <c r="E17" i="86"/>
  <c r="E16" i="86"/>
  <c r="E15" i="86"/>
  <c r="E14" i="86"/>
  <c r="E13" i="86"/>
  <c r="E12" i="86"/>
  <c r="E11" i="86"/>
  <c r="E10" i="86"/>
  <c r="E9" i="86"/>
  <c r="E8" i="86"/>
  <c r="E7" i="86"/>
  <c r="F6" i="86"/>
  <c r="G6" i="86" s="1"/>
  <c r="G14" i="86" l="1"/>
  <c r="G10" i="86"/>
  <c r="D6" i="95" l="1"/>
  <c r="O9" i="95"/>
  <c r="R9" i="95"/>
  <c r="R9" i="61"/>
  <c r="O9" i="61"/>
  <c r="D11" i="77" l="1"/>
  <c r="D16" i="77"/>
  <c r="E16" i="77"/>
  <c r="C16" i="77" l="1"/>
  <c r="D5" i="77"/>
  <c r="E5" i="77"/>
  <c r="C6" i="77"/>
  <c r="I5" i="77"/>
  <c r="J5" i="77"/>
  <c r="E11" i="77"/>
  <c r="C11" i="77" s="1"/>
  <c r="J16" i="77"/>
  <c r="E18" i="92"/>
  <c r="D18" i="92"/>
  <c r="E17" i="92"/>
  <c r="D17" i="92"/>
  <c r="E16" i="92"/>
  <c r="D16" i="92"/>
  <c r="E15" i="92"/>
  <c r="D15" i="92"/>
  <c r="E14" i="92"/>
  <c r="D14" i="92"/>
  <c r="E13" i="92"/>
  <c r="D13" i="92"/>
  <c r="E11" i="92"/>
  <c r="D11" i="92"/>
  <c r="E10" i="92"/>
  <c r="D10" i="92"/>
  <c r="E9" i="92"/>
  <c r="D9" i="92"/>
  <c r="E8" i="92"/>
  <c r="D8" i="92"/>
  <c r="E7" i="92"/>
  <c r="D7" i="92"/>
  <c r="E6" i="92"/>
  <c r="D6" i="92"/>
  <c r="E5" i="92"/>
  <c r="D5" i="92"/>
  <c r="H5" i="77" l="1"/>
  <c r="H16" i="77"/>
  <c r="E4" i="77"/>
  <c r="C5" i="77"/>
  <c r="D4" i="77"/>
  <c r="E18" i="95" l="1"/>
  <c r="E16" i="95"/>
  <c r="E15" i="95"/>
  <c r="D15" i="95"/>
  <c r="E14" i="95"/>
  <c r="D14" i="95"/>
  <c r="E13" i="95"/>
  <c r="D13" i="95"/>
  <c r="E12" i="95"/>
  <c r="D12" i="95"/>
  <c r="E11" i="95"/>
  <c r="D11" i="95"/>
  <c r="E10" i="95"/>
  <c r="D10" i="95"/>
  <c r="E9" i="95"/>
  <c r="D9" i="95"/>
  <c r="E8" i="95"/>
  <c r="D8" i="95"/>
  <c r="E7" i="95"/>
  <c r="D7" i="95"/>
  <c r="E6" i="95"/>
  <c r="E18" i="61" l="1"/>
  <c r="D18" i="61"/>
  <c r="E16" i="61"/>
  <c r="D16" i="61"/>
  <c r="E15" i="61"/>
  <c r="D15" i="61"/>
  <c r="E14" i="61"/>
  <c r="D14" i="61"/>
  <c r="E13" i="61"/>
  <c r="D13" i="61"/>
  <c r="E12" i="61"/>
  <c r="D12" i="61"/>
  <c r="E11" i="61"/>
  <c r="D11" i="61"/>
  <c r="E10" i="61"/>
  <c r="D10" i="61"/>
  <c r="E9" i="61"/>
  <c r="D9" i="61"/>
  <c r="E8" i="61"/>
  <c r="D8" i="61"/>
  <c r="E7" i="61"/>
  <c r="D7" i="61"/>
  <c r="E6" i="61"/>
  <c r="D6" i="61"/>
  <c r="E20" i="61" l="1"/>
  <c r="D20" i="61"/>
  <c r="AC4" i="91"/>
  <c r="AD4" i="91"/>
  <c r="AE4" i="91"/>
  <c r="AF4" i="91"/>
  <c r="AG4" i="91"/>
  <c r="AH4" i="91"/>
  <c r="AC5" i="91"/>
  <c r="AD5" i="91"/>
  <c r="AE5" i="91"/>
  <c r="AF5" i="91"/>
  <c r="AG5" i="91"/>
  <c r="AH5" i="91"/>
  <c r="AC6" i="91"/>
  <c r="AD6" i="91"/>
  <c r="AE6" i="91"/>
  <c r="AF6" i="91"/>
  <c r="AG6" i="91"/>
  <c r="AH6" i="91"/>
  <c r="AC8" i="91"/>
  <c r="AD8" i="91"/>
  <c r="AE8" i="91"/>
  <c r="AF8" i="91"/>
  <c r="AG8" i="91"/>
  <c r="AH8" i="91"/>
  <c r="AC7" i="91"/>
  <c r="AD7" i="91"/>
  <c r="AE7" i="91"/>
  <c r="AF7" i="91"/>
  <c r="AG7" i="91"/>
  <c r="AH7" i="91"/>
  <c r="AC3" i="91"/>
  <c r="AD3" i="91"/>
  <c r="AE3" i="91"/>
  <c r="AF3" i="91"/>
  <c r="AG3" i="91"/>
  <c r="AH3" i="91"/>
  <c r="C21" i="61" l="1"/>
  <c r="R11" i="92"/>
  <c r="O11" i="92"/>
  <c r="L11" i="92"/>
  <c r="I11" i="92"/>
  <c r="F11" i="92"/>
  <c r="R10" i="92"/>
  <c r="O10" i="92"/>
  <c r="L10" i="92"/>
  <c r="I10" i="92"/>
  <c r="F10" i="92"/>
  <c r="C10" i="92"/>
  <c r="R9" i="92"/>
  <c r="O9" i="92"/>
  <c r="L9" i="92"/>
  <c r="I9" i="92"/>
  <c r="F9" i="92"/>
  <c r="C9" i="92"/>
  <c r="C11" i="92" l="1"/>
  <c r="F6" i="78" l="1"/>
  <c r="D20" i="78"/>
  <c r="C20" i="78" s="1"/>
  <c r="D18" i="78"/>
  <c r="C18" i="78" s="1"/>
  <c r="D17" i="78"/>
  <c r="C17" i="78" s="1"/>
  <c r="D16" i="78"/>
  <c r="C16" i="78" s="1"/>
  <c r="D15" i="78"/>
  <c r="C15" i="78" s="1"/>
  <c r="R18" i="95" l="1"/>
  <c r="O18" i="95"/>
  <c r="L18" i="95"/>
  <c r="I18" i="95"/>
  <c r="F18" i="95"/>
  <c r="R16" i="95"/>
  <c r="O16" i="95"/>
  <c r="L16" i="95"/>
  <c r="I16" i="95"/>
  <c r="F16" i="95"/>
  <c r="R15" i="95"/>
  <c r="O15" i="95"/>
  <c r="L15" i="95"/>
  <c r="I15" i="95"/>
  <c r="F15" i="95"/>
  <c r="R14" i="95"/>
  <c r="O14" i="95"/>
  <c r="L14" i="95"/>
  <c r="I14" i="95"/>
  <c r="F14" i="95"/>
  <c r="C14" i="95"/>
  <c r="R13" i="95"/>
  <c r="O13" i="95"/>
  <c r="L13" i="95"/>
  <c r="I13" i="95"/>
  <c r="F13" i="95"/>
  <c r="R12" i="95"/>
  <c r="O12" i="95"/>
  <c r="L12" i="95"/>
  <c r="I12" i="95"/>
  <c r="F12" i="95"/>
  <c r="R11" i="95"/>
  <c r="O11" i="95"/>
  <c r="L11" i="95"/>
  <c r="I11" i="95"/>
  <c r="F11" i="95"/>
  <c r="R10" i="95"/>
  <c r="O10" i="95"/>
  <c r="L10" i="95"/>
  <c r="I10" i="95"/>
  <c r="F10" i="95"/>
  <c r="L9" i="95"/>
  <c r="I9" i="95"/>
  <c r="F9" i="95"/>
  <c r="R8" i="95"/>
  <c r="O8" i="95"/>
  <c r="L8" i="95"/>
  <c r="I8" i="95"/>
  <c r="F8" i="95"/>
  <c r="R7" i="95"/>
  <c r="O7" i="95"/>
  <c r="L7" i="95"/>
  <c r="I7" i="95"/>
  <c r="F7" i="95"/>
  <c r="R6" i="95"/>
  <c r="O6" i="95"/>
  <c r="L6" i="95"/>
  <c r="I6" i="95"/>
  <c r="F6" i="95"/>
  <c r="C7" i="95" l="1"/>
  <c r="C16" i="95"/>
  <c r="C18" i="95"/>
  <c r="C12" i="95"/>
  <c r="C11" i="95"/>
  <c r="C10" i="95"/>
  <c r="C8" i="95"/>
  <c r="C13" i="95"/>
  <c r="C9" i="95"/>
  <c r="C15" i="95"/>
  <c r="C6" i="95"/>
  <c r="C19" i="95" l="1"/>
  <c r="R14" i="61"/>
  <c r="O14" i="61"/>
  <c r="L14" i="61"/>
  <c r="I14" i="61"/>
  <c r="F14" i="61"/>
  <c r="C14" i="61"/>
  <c r="R13" i="61"/>
  <c r="O13" i="61"/>
  <c r="L13" i="61"/>
  <c r="I13" i="61"/>
  <c r="F13" i="61"/>
  <c r="C13" i="61"/>
  <c r="R12" i="61"/>
  <c r="O12" i="61"/>
  <c r="L12" i="61"/>
  <c r="I12" i="61"/>
  <c r="F12" i="61"/>
  <c r="R11" i="61"/>
  <c r="O11" i="61"/>
  <c r="L11" i="61"/>
  <c r="I11" i="61"/>
  <c r="F11" i="61"/>
  <c r="R10" i="61"/>
  <c r="O10" i="61"/>
  <c r="L10" i="61"/>
  <c r="I10" i="61"/>
  <c r="F10" i="61"/>
  <c r="C10" i="61"/>
  <c r="L9" i="61"/>
  <c r="I9" i="61"/>
  <c r="F9" i="61"/>
  <c r="R8" i="61"/>
  <c r="O8" i="61"/>
  <c r="L8" i="61"/>
  <c r="I8" i="61"/>
  <c r="F8" i="61"/>
  <c r="R7" i="61"/>
  <c r="O7" i="61"/>
  <c r="L7" i="61"/>
  <c r="I7" i="61"/>
  <c r="F7" i="61"/>
  <c r="F14" i="58" l="1"/>
  <c r="F22" i="95"/>
  <c r="C12" i="61"/>
  <c r="C7" i="61"/>
  <c r="C11" i="61"/>
  <c r="C9" i="61"/>
  <c r="C8" i="61"/>
  <c r="C11" i="90" l="1"/>
  <c r="C10" i="90"/>
  <c r="C9" i="90"/>
  <c r="C8" i="90"/>
  <c r="C7" i="90"/>
  <c r="R18" i="92" l="1"/>
  <c r="O18" i="92"/>
  <c r="L18" i="92"/>
  <c r="I18" i="92"/>
  <c r="F18" i="92"/>
  <c r="R17" i="92"/>
  <c r="O17" i="92"/>
  <c r="L17" i="92"/>
  <c r="I17" i="92"/>
  <c r="F17" i="92"/>
  <c r="R16" i="92"/>
  <c r="O16" i="92"/>
  <c r="L16" i="92"/>
  <c r="I16" i="92"/>
  <c r="F16" i="92"/>
  <c r="R15" i="92"/>
  <c r="O15" i="92"/>
  <c r="L15" i="92"/>
  <c r="I15" i="92"/>
  <c r="F15" i="92"/>
  <c r="R14" i="92"/>
  <c r="O14" i="92"/>
  <c r="L14" i="92"/>
  <c r="I14" i="92"/>
  <c r="F14" i="92"/>
  <c r="R13" i="92"/>
  <c r="O13" i="92"/>
  <c r="L13" i="92"/>
  <c r="I13" i="92"/>
  <c r="F13" i="92"/>
  <c r="R8" i="92"/>
  <c r="O8" i="92"/>
  <c r="L8" i="92"/>
  <c r="I8" i="92"/>
  <c r="F8" i="92"/>
  <c r="R7" i="92"/>
  <c r="O7" i="92"/>
  <c r="L7" i="92"/>
  <c r="I7" i="92"/>
  <c r="F7" i="92"/>
  <c r="R6" i="92"/>
  <c r="O6" i="92"/>
  <c r="L6" i="92"/>
  <c r="I6" i="92"/>
  <c r="F6" i="92"/>
  <c r="R5" i="92"/>
  <c r="O5" i="92"/>
  <c r="L5" i="92"/>
  <c r="I5" i="92"/>
  <c r="F5" i="92"/>
  <c r="C16" i="92" l="1"/>
  <c r="C17" i="92"/>
  <c r="C5" i="92"/>
  <c r="C6" i="92"/>
  <c r="C14" i="92"/>
  <c r="C8" i="92"/>
  <c r="C13" i="92"/>
  <c r="C18" i="92"/>
  <c r="C7" i="92"/>
  <c r="C15" i="92"/>
  <c r="F6" i="90"/>
  <c r="D6" i="90"/>
  <c r="L2" i="12" l="1"/>
  <c r="K1" i="100" l="1"/>
  <c r="E1" i="76"/>
  <c r="L1" i="87"/>
  <c r="S1" i="61"/>
  <c r="O1" i="99"/>
  <c r="S1" i="92"/>
  <c r="E1" i="86"/>
  <c r="H1" i="58"/>
  <c r="S1" i="67"/>
  <c r="K1" i="78"/>
  <c r="F1" i="90"/>
  <c r="M1" i="97"/>
  <c r="I1" i="77"/>
  <c r="S1" i="95"/>
  <c r="J17" i="12"/>
  <c r="C29" i="12"/>
  <c r="N5" i="12"/>
  <c r="E7" i="90" s="1"/>
  <c r="G19" i="12"/>
  <c r="F13" i="12"/>
  <c r="C19" i="12"/>
  <c r="C13" i="12"/>
  <c r="H22" i="12"/>
  <c r="F11" i="12"/>
  <c r="C22" i="12"/>
  <c r="C15" i="12"/>
  <c r="G10" i="90" l="1"/>
  <c r="E11" i="90"/>
  <c r="G9" i="90"/>
  <c r="E10" i="90"/>
  <c r="G8" i="90"/>
  <c r="E9" i="90"/>
  <c r="G11" i="90"/>
  <c r="G7" i="90"/>
  <c r="E8" i="90"/>
  <c r="C17" i="12"/>
  <c r="H17" i="12" s="1"/>
  <c r="R18" i="61"/>
  <c r="R16" i="61"/>
  <c r="R15" i="61"/>
  <c r="R6" i="61"/>
  <c r="O18" i="61"/>
  <c r="O16" i="61"/>
  <c r="O15" i="61"/>
  <c r="O6" i="61"/>
  <c r="L18" i="61"/>
  <c r="L16" i="61"/>
  <c r="L15" i="61"/>
  <c r="L6" i="61"/>
  <c r="I18" i="61"/>
  <c r="I16" i="61"/>
  <c r="I15" i="61"/>
  <c r="I6" i="61"/>
  <c r="F15" i="61"/>
  <c r="F16" i="61"/>
  <c r="F18" i="61"/>
  <c r="F12" i="90" l="1"/>
  <c r="D12" i="90"/>
  <c r="B13" i="90" s="1"/>
  <c r="C6" i="90"/>
  <c r="D32" i="78"/>
  <c r="C32" i="78" s="1"/>
  <c r="D31" i="78"/>
  <c r="D30" i="78"/>
  <c r="C30" i="78" s="1"/>
  <c r="D29" i="78"/>
  <c r="C29" i="78" s="1"/>
  <c r="D28" i="78"/>
  <c r="C28" i="78" s="1"/>
  <c r="D27" i="78"/>
  <c r="D26" i="78"/>
  <c r="C26" i="78" s="1"/>
  <c r="D25" i="78"/>
  <c r="C25" i="78" s="1"/>
  <c r="D24" i="78"/>
  <c r="C24" i="78" s="1"/>
  <c r="D23" i="78"/>
  <c r="C23" i="78" s="1"/>
  <c r="L22" i="78"/>
  <c r="K22" i="78"/>
  <c r="J22" i="78"/>
  <c r="I22" i="78"/>
  <c r="H22" i="78"/>
  <c r="G22" i="78"/>
  <c r="F22" i="78"/>
  <c r="F5" i="78" s="1"/>
  <c r="E22" i="78"/>
  <c r="D21" i="78"/>
  <c r="C21" i="78" s="1"/>
  <c r="D14" i="78"/>
  <c r="C14" i="78" s="1"/>
  <c r="D13" i="78"/>
  <c r="C13" i="78" s="1"/>
  <c r="D12" i="78"/>
  <c r="C12" i="78" s="1"/>
  <c r="D11" i="78"/>
  <c r="C11" i="78" s="1"/>
  <c r="D10" i="78"/>
  <c r="C10" i="78" s="1"/>
  <c r="D9" i="78"/>
  <c r="C9" i="78" s="1"/>
  <c r="D8" i="78"/>
  <c r="L6" i="78"/>
  <c r="K6" i="78"/>
  <c r="K5" i="78" s="1"/>
  <c r="J6" i="78"/>
  <c r="J5" i="78" s="1"/>
  <c r="I6" i="78"/>
  <c r="H6" i="78"/>
  <c r="H5" i="78" s="1"/>
  <c r="G6" i="78"/>
  <c r="E6" i="78"/>
  <c r="D9" i="76"/>
  <c r="D8" i="76"/>
  <c r="G8" i="76" s="1"/>
  <c r="D7" i="76"/>
  <c r="D6" i="76"/>
  <c r="D5" i="76"/>
  <c r="F4" i="76"/>
  <c r="E4" i="76"/>
  <c r="C31" i="78" l="1"/>
  <c r="D33" i="78"/>
  <c r="E33" i="78" s="1"/>
  <c r="C27" i="78"/>
  <c r="C8" i="78"/>
  <c r="G5" i="78"/>
  <c r="D6" i="78"/>
  <c r="D22" i="78"/>
  <c r="L5" i="78"/>
  <c r="E5" i="78"/>
  <c r="I5" i="78"/>
  <c r="D4" i="76"/>
  <c r="D5" i="78" l="1"/>
  <c r="C4" i="77"/>
  <c r="C15" i="61" l="1"/>
  <c r="C16" i="61"/>
  <c r="C18" i="61"/>
  <c r="F6" i="61" l="1"/>
  <c r="C6" i="61" l="1"/>
</calcChain>
</file>

<file path=xl/sharedStrings.xml><?xml version="1.0" encoding="utf-8"?>
<sst xmlns="http://schemas.openxmlformats.org/spreadsheetml/2006/main" count="2777" uniqueCount="1428">
  <si>
    <t>Total</t>
  </si>
  <si>
    <t>Código Secuencial:</t>
  </si>
  <si>
    <t>(Para uso de Oficina)</t>
  </si>
  <si>
    <t>01</t>
  </si>
  <si>
    <t>03</t>
  </si>
  <si>
    <t>04</t>
  </si>
  <si>
    <t>05</t>
  </si>
  <si>
    <t>07</t>
  </si>
  <si>
    <t>08</t>
  </si>
  <si>
    <t>09</t>
  </si>
  <si>
    <t>10</t>
  </si>
  <si>
    <t>Circuito Escolar:</t>
  </si>
  <si>
    <t>Institución:</t>
  </si>
  <si>
    <t>11</t>
  </si>
  <si>
    <t>13</t>
  </si>
  <si>
    <t>Mu-
jeres</t>
  </si>
  <si>
    <t>Hom-
bres</t>
  </si>
  <si>
    <t>CODINS</t>
  </si>
  <si>
    <t>CODIGO</t>
  </si>
  <si>
    <t>NOMBRE</t>
  </si>
  <si>
    <t>REGION</t>
  </si>
  <si>
    <t>CIRES</t>
  </si>
  <si>
    <t>PR</t>
  </si>
  <si>
    <t>CAN</t>
  </si>
  <si>
    <t>DIS</t>
  </si>
  <si>
    <t>PROVINCIA</t>
  </si>
  <si>
    <t>CANTON</t>
  </si>
  <si>
    <t>DISTRITO</t>
  </si>
  <si>
    <t>POBLADO</t>
  </si>
  <si>
    <t>SECTOR</t>
  </si>
  <si>
    <t>DIRECTOR</t>
  </si>
  <si>
    <t>TELEFONO</t>
  </si>
  <si>
    <t>FAX</t>
  </si>
  <si>
    <t>CORREO</t>
  </si>
  <si>
    <t>EXACTA</t>
  </si>
  <si>
    <t>CREACION</t>
  </si>
  <si>
    <t>2</t>
  </si>
  <si>
    <t>OCCIDENTE</t>
  </si>
  <si>
    <t>ALAJUELA</t>
  </si>
  <si>
    <t>18</t>
  </si>
  <si>
    <t>SAN CARLOS</t>
  </si>
  <si>
    <t>14</t>
  </si>
  <si>
    <t>5</t>
  </si>
  <si>
    <t>DULCE NOMBRE</t>
  </si>
  <si>
    <t>LIBERIA</t>
  </si>
  <si>
    <t>00724</t>
  </si>
  <si>
    <t>19</t>
  </si>
  <si>
    <t>00667</t>
  </si>
  <si>
    <t>LAS BRISAS</t>
  </si>
  <si>
    <t>00638</t>
  </si>
  <si>
    <t>00661</t>
  </si>
  <si>
    <t>00714</t>
  </si>
  <si>
    <t>LA CEIBA</t>
  </si>
  <si>
    <t>MEXICO</t>
  </si>
  <si>
    <t>LA URRACA</t>
  </si>
  <si>
    <t>Barrio o Poblado:</t>
  </si>
  <si>
    <t>Dirección Exacta:</t>
  </si>
  <si>
    <t>Dirección Regional:</t>
  </si>
  <si>
    <t>Código Presupuestario:</t>
  </si>
  <si>
    <t>Informática</t>
  </si>
  <si>
    <t>Hombres</t>
  </si>
  <si>
    <t>Mujeres</t>
  </si>
  <si>
    <t>Tipo de Cargo</t>
  </si>
  <si>
    <t>Director</t>
  </si>
  <si>
    <t>Asistente de Dirección</t>
  </si>
  <si>
    <t>Otros</t>
  </si>
  <si>
    <t>Docentes</t>
  </si>
  <si>
    <t>Inglés</t>
  </si>
  <si>
    <t>Administrativos y de Servicios</t>
  </si>
  <si>
    <t>TOTAL</t>
  </si>
  <si>
    <t>Discapacidad Múltiple</t>
  </si>
  <si>
    <t>Discapacidad Visual</t>
  </si>
  <si>
    <t>Problemas Emocionales y de Conducta</t>
  </si>
  <si>
    <t>Sordera</t>
  </si>
  <si>
    <t>Sordo Ceguera</t>
  </si>
  <si>
    <t>Problemas de Aprendizaje</t>
  </si>
  <si>
    <t>Terapia del Lenguaje</t>
  </si>
  <si>
    <t>Audición y Lenguaje</t>
  </si>
  <si>
    <t>Trabajo Social</t>
  </si>
  <si>
    <t>Generalista en Educación Especial</t>
  </si>
  <si>
    <t>Antártida</t>
  </si>
  <si>
    <t>Oceanía</t>
  </si>
  <si>
    <t>África</t>
  </si>
  <si>
    <t>Europa</t>
  </si>
  <si>
    <t>Asia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</si>
  <si>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</si>
  <si>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</si>
  <si>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</si>
  <si>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</si>
  <si>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</si>
  <si>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</si>
  <si>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</si>
  <si>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</si>
  <si>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</si>
  <si>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</si>
  <si>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</si>
  <si>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</si>
  <si>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</si>
  <si>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</si>
  <si>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</si>
  <si>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</si>
  <si>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</si>
  <si>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</si>
  <si>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</si>
  <si>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</si>
  <si>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</si>
  <si>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</si>
  <si>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</si>
  <si>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</si>
  <si>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</si>
  <si>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</si>
  <si>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</si>
  <si>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</si>
  <si>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</si>
  <si>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Canadá</t>
  </si>
  <si>
    <t>Estados Unidos</t>
  </si>
  <si>
    <t>México</t>
  </si>
  <si>
    <t>Belice</t>
  </si>
  <si>
    <t>Guatemala</t>
  </si>
  <si>
    <t>Honduras</t>
  </si>
  <si>
    <t>El Salvador</t>
  </si>
  <si>
    <t>Nicaragua</t>
  </si>
  <si>
    <t>Panamá</t>
  </si>
  <si>
    <t>Cuba</t>
  </si>
  <si>
    <t>República Dominicana</t>
  </si>
  <si>
    <t>Haití</t>
  </si>
  <si>
    <t>Colombia</t>
  </si>
  <si>
    <t>Ecuador</t>
  </si>
  <si>
    <t>Perú</t>
  </si>
  <si>
    <t>Bolivia</t>
  </si>
  <si>
    <t>Chile</t>
  </si>
  <si>
    <t>Argentina</t>
  </si>
  <si>
    <t>Paraguay</t>
  </si>
  <si>
    <t>Uruguay</t>
  </si>
  <si>
    <t>Brasil</t>
  </si>
  <si>
    <t>Venezuela</t>
  </si>
  <si>
    <t>Guyana</t>
  </si>
  <si>
    <t>Otros Países y Dependencias de América</t>
  </si>
  <si>
    <t>Laboratorio de Informática</t>
  </si>
  <si>
    <t>Sala de Profesores</t>
  </si>
  <si>
    <t>Lavatorios</t>
  </si>
  <si>
    <t>Servicio Sanitario Accesible (Ley 7600)</t>
  </si>
  <si>
    <t>No tiene</t>
  </si>
  <si>
    <t>Acueducto Rural o Comunal (ASADAS o CAAR).</t>
  </si>
  <si>
    <t>Acueducto Municipal.</t>
  </si>
  <si>
    <t>Acueducto A y A.</t>
  </si>
  <si>
    <t>Acueducto de una Empresa o Cooperativa.</t>
  </si>
  <si>
    <t>No tiene.</t>
  </si>
  <si>
    <t>Tanque Séptico.</t>
  </si>
  <si>
    <t>Tiene salida directa a acequia, zanja, río o estero.</t>
  </si>
  <si>
    <t>Es de hueco, pozo negro o letrina.</t>
  </si>
  <si>
    <t>El o los Servicios Sanitarios están conectados a:</t>
  </si>
  <si>
    <t>ICE o CNFL.</t>
  </si>
  <si>
    <t>ESPH o JASEC.</t>
  </si>
  <si>
    <t>Cooperativa.</t>
  </si>
  <si>
    <t>Panel Solar.</t>
  </si>
  <si>
    <t>Servicio de Biblioteca.</t>
  </si>
  <si>
    <t>Servicio de Internet.</t>
  </si>
  <si>
    <t>Correo Electrónico de la Institución:</t>
  </si>
  <si>
    <t>Sicólogo</t>
  </si>
  <si>
    <t>Sociólogo</t>
  </si>
  <si>
    <t>En buen estado</t>
  </si>
  <si>
    <t>Sin Conexión a Internet</t>
  </si>
  <si>
    <t>Computadoras en Buen Estado</t>
  </si>
  <si>
    <t>De uso estrictamente pedagógico</t>
  </si>
  <si>
    <t>De uso pedagógico y administrativo</t>
  </si>
  <si>
    <t>De uso estrictamente administrativo</t>
  </si>
  <si>
    <t>Computadora de Escritorio</t>
  </si>
  <si>
    <t>Uso</t>
  </si>
  <si>
    <t>Conecta-
das a Internet</t>
  </si>
  <si>
    <t>Comedor</t>
  </si>
  <si>
    <t>COLONIA ANATERI</t>
  </si>
  <si>
    <t>Año Cursado</t>
  </si>
  <si>
    <t>OBSERVACIONES/COMENTARIOS:</t>
  </si>
  <si>
    <t>Asignatura</t>
  </si>
  <si>
    <t>Hom-bres</t>
  </si>
  <si>
    <t>Mu-jeres</t>
  </si>
  <si>
    <t>Español</t>
  </si>
  <si>
    <t>Estudios Sociales</t>
  </si>
  <si>
    <t>Matemática</t>
  </si>
  <si>
    <t>Biblioteca</t>
  </si>
  <si>
    <t>Taller de Artes Industriales</t>
  </si>
  <si>
    <t>Otros Talleres</t>
  </si>
  <si>
    <t>Gimnasio</t>
  </si>
  <si>
    <t>Discapacidad Motora</t>
  </si>
  <si>
    <t>Ceguera</t>
  </si>
  <si>
    <t>Baja Visión</t>
  </si>
  <si>
    <t>Docentes Educación Especial</t>
  </si>
  <si>
    <t>Auxiliar Administrativo</t>
  </si>
  <si>
    <t>Orientador</t>
  </si>
  <si>
    <t>Orientador Asistente</t>
  </si>
  <si>
    <t>Bibliotecólogo</t>
  </si>
  <si>
    <t>Otros Docentes Educación Especial</t>
  </si>
  <si>
    <t>Otros Docentes</t>
  </si>
  <si>
    <t>Aspi-rantes</t>
  </si>
  <si>
    <t>Cantidad
Total</t>
  </si>
  <si>
    <t>Aulas (que no se utilizan para impartir lecciones)</t>
  </si>
  <si>
    <t>Sí</t>
  </si>
  <si>
    <t>No</t>
  </si>
  <si>
    <t>Computadora
Portátil</t>
  </si>
  <si>
    <t>Personal</t>
  </si>
  <si>
    <t>DEPARTAMENTO DE ANÁLISIS ESTADÍSTICO</t>
  </si>
  <si>
    <t>Dirección de Planificación Institucional</t>
  </si>
  <si>
    <t>Ministerio de Educación Pública</t>
  </si>
  <si>
    <t>Ubicación (PR/CA/DI):</t>
  </si>
  <si>
    <t>Sello Institución</t>
  </si>
  <si>
    <t>pcd</t>
  </si>
  <si>
    <t>1-01-01</t>
  </si>
  <si>
    <t>1-01-02</t>
  </si>
  <si>
    <t>1-01-03</t>
  </si>
  <si>
    <t>1-01-04</t>
  </si>
  <si>
    <t>1-01-05</t>
  </si>
  <si>
    <t>1-01-06</t>
  </si>
  <si>
    <t>1-01-07</t>
  </si>
  <si>
    <t>1-01-08</t>
  </si>
  <si>
    <t>1-01-09</t>
  </si>
  <si>
    <t>1-01-10</t>
  </si>
  <si>
    <t>1-01-11</t>
  </si>
  <si>
    <t>1-02-01</t>
  </si>
  <si>
    <t>1-02-02</t>
  </si>
  <si>
    <t>1-02-03</t>
  </si>
  <si>
    <t>1-03-01</t>
  </si>
  <si>
    <t>1-03-02</t>
  </si>
  <si>
    <t>1-03-03</t>
  </si>
  <si>
    <t>1-03-04</t>
  </si>
  <si>
    <t>1-03-05</t>
  </si>
  <si>
    <t>1-03-06</t>
  </si>
  <si>
    <t>1-03-07</t>
  </si>
  <si>
    <t>1-03-08</t>
  </si>
  <si>
    <t>1-03-09</t>
  </si>
  <si>
    <t>1-03-10</t>
  </si>
  <si>
    <t>1-03-11</t>
  </si>
  <si>
    <t>1-03-12</t>
  </si>
  <si>
    <t>1-03-13</t>
  </si>
  <si>
    <t>1-04-01</t>
  </si>
  <si>
    <t>1-04-02</t>
  </si>
  <si>
    <t>1-04-03</t>
  </si>
  <si>
    <t>1-04-04</t>
  </si>
  <si>
    <t>1-04-05</t>
  </si>
  <si>
    <t>1-04-06</t>
  </si>
  <si>
    <t>1-04-07</t>
  </si>
  <si>
    <t>1-04-08</t>
  </si>
  <si>
    <t>1-04-09</t>
  </si>
  <si>
    <t>1-05-01</t>
  </si>
  <si>
    <t>1-05-02</t>
  </si>
  <si>
    <t>1-05-03</t>
  </si>
  <si>
    <t>1-06-01</t>
  </si>
  <si>
    <t>1-06-02</t>
  </si>
  <si>
    <t>1-06-03</t>
  </si>
  <si>
    <t>1-06-04</t>
  </si>
  <si>
    <t>1-06-05</t>
  </si>
  <si>
    <t>1-06-06</t>
  </si>
  <si>
    <t>1-06-07</t>
  </si>
  <si>
    <t>1-07-01</t>
  </si>
  <si>
    <t>1-07-02</t>
  </si>
  <si>
    <t>1-07-03</t>
  </si>
  <si>
    <t>1-07-04</t>
  </si>
  <si>
    <t>1-07-05</t>
  </si>
  <si>
    <t>1-07-06</t>
  </si>
  <si>
    <t>1-08-01</t>
  </si>
  <si>
    <t>1-08-02</t>
  </si>
  <si>
    <t>1-08-03</t>
  </si>
  <si>
    <t>1-08-04</t>
  </si>
  <si>
    <t>1-08-05</t>
  </si>
  <si>
    <t>1-08-06</t>
  </si>
  <si>
    <t>1-08-07</t>
  </si>
  <si>
    <t>1-09-01</t>
  </si>
  <si>
    <t>1-09-02</t>
  </si>
  <si>
    <t>1-09-03</t>
  </si>
  <si>
    <t>1-09-04</t>
  </si>
  <si>
    <t>1-09-05</t>
  </si>
  <si>
    <t>1-09-06</t>
  </si>
  <si>
    <t>1-10-01</t>
  </si>
  <si>
    <t>1-10-02</t>
  </si>
  <si>
    <t>1-10-03</t>
  </si>
  <si>
    <t>1-10-04</t>
  </si>
  <si>
    <t>1-10-05</t>
  </si>
  <si>
    <t>1-11-01</t>
  </si>
  <si>
    <t>1-11-02</t>
  </si>
  <si>
    <t>1-11-03</t>
  </si>
  <si>
    <t>1-11-04</t>
  </si>
  <si>
    <t>1-11-05</t>
  </si>
  <si>
    <t>1-12-01</t>
  </si>
  <si>
    <t>1-12-02</t>
  </si>
  <si>
    <t>1-12-03</t>
  </si>
  <si>
    <t>1-12-04</t>
  </si>
  <si>
    <t>1-12-05</t>
  </si>
  <si>
    <t>1-13-01</t>
  </si>
  <si>
    <t>1-13-02</t>
  </si>
  <si>
    <t>1-13-03</t>
  </si>
  <si>
    <t>1-13-04</t>
  </si>
  <si>
    <t>1-13-05</t>
  </si>
  <si>
    <t>1-14-01</t>
  </si>
  <si>
    <t>1-14-02</t>
  </si>
  <si>
    <t>1-14-03</t>
  </si>
  <si>
    <t>1-15-01</t>
  </si>
  <si>
    <t>1-15-02</t>
  </si>
  <si>
    <t>1-15-03</t>
  </si>
  <si>
    <t>1-15-04</t>
  </si>
  <si>
    <t>1-16-01</t>
  </si>
  <si>
    <t>1-16-02</t>
  </si>
  <si>
    <t>1-16-03</t>
  </si>
  <si>
    <t>1-16-04</t>
  </si>
  <si>
    <t>1-16-05</t>
  </si>
  <si>
    <t>1-17-01</t>
  </si>
  <si>
    <t>1-17-02</t>
  </si>
  <si>
    <t>1-17-03</t>
  </si>
  <si>
    <t>1-18-01</t>
  </si>
  <si>
    <t>1-18-02</t>
  </si>
  <si>
    <t>1-18-03</t>
  </si>
  <si>
    <t>1-18-04</t>
  </si>
  <si>
    <t>1-19-01</t>
  </si>
  <si>
    <t>1-19-02</t>
  </si>
  <si>
    <t>1-19-03</t>
  </si>
  <si>
    <t>1-19-04</t>
  </si>
  <si>
    <t>1-19-05</t>
  </si>
  <si>
    <t>1-19-06</t>
  </si>
  <si>
    <t>1-19-07</t>
  </si>
  <si>
    <t>1-19-08</t>
  </si>
  <si>
    <t>1-19-09</t>
  </si>
  <si>
    <t>1-19-10</t>
  </si>
  <si>
    <t>1-19-11</t>
  </si>
  <si>
    <t>1-20-01</t>
  </si>
  <si>
    <t>1-20-02</t>
  </si>
  <si>
    <t>1-20-03</t>
  </si>
  <si>
    <t>1-20-04</t>
  </si>
  <si>
    <t>1-20-05</t>
  </si>
  <si>
    <t>1-20-06</t>
  </si>
  <si>
    <t>2-01-01</t>
  </si>
  <si>
    <t>2-01-02</t>
  </si>
  <si>
    <t>2-01-03</t>
  </si>
  <si>
    <t>2-01-04</t>
  </si>
  <si>
    <t>2-01-05</t>
  </si>
  <si>
    <t>2-01-06</t>
  </si>
  <si>
    <t>2-01-07</t>
  </si>
  <si>
    <t>2-01-08</t>
  </si>
  <si>
    <t>2-01-09</t>
  </si>
  <si>
    <t>2-01-10</t>
  </si>
  <si>
    <t>2-01-11</t>
  </si>
  <si>
    <t>2-01-12</t>
  </si>
  <si>
    <t>2-01-13</t>
  </si>
  <si>
    <t>2-01-14</t>
  </si>
  <si>
    <t>2-02-01</t>
  </si>
  <si>
    <t>2-02-02</t>
  </si>
  <si>
    <t>2-02-03</t>
  </si>
  <si>
    <t>2-02-04</t>
  </si>
  <si>
    <t>2-02-05</t>
  </si>
  <si>
    <t>2-02-06</t>
  </si>
  <si>
    <t>2-02-07</t>
  </si>
  <si>
    <t>2-02-08</t>
  </si>
  <si>
    <t>2-02-09</t>
  </si>
  <si>
    <t>2-02-10</t>
  </si>
  <si>
    <t>2-02-11</t>
  </si>
  <si>
    <t>2-02-12</t>
  </si>
  <si>
    <t>2-02-13</t>
  </si>
  <si>
    <t>2-03-01</t>
  </si>
  <si>
    <t>2-03-02</t>
  </si>
  <si>
    <t>2-03-03</t>
  </si>
  <si>
    <t>2-03-04</t>
  </si>
  <si>
    <t>2-03-05</t>
  </si>
  <si>
    <t>2-03-07</t>
  </si>
  <si>
    <t>2-03-08</t>
  </si>
  <si>
    <t>2-04-01</t>
  </si>
  <si>
    <t>2-04-02</t>
  </si>
  <si>
    <t>2-04-03</t>
  </si>
  <si>
    <t>2-04-04</t>
  </si>
  <si>
    <t>2-05-01</t>
  </si>
  <si>
    <t>2-05-02</t>
  </si>
  <si>
    <t>2-05-03</t>
  </si>
  <si>
    <t>2-05-04</t>
  </si>
  <si>
    <t>2-05-05</t>
  </si>
  <si>
    <t>2-05-06</t>
  </si>
  <si>
    <t>2-05-07</t>
  </si>
  <si>
    <t>2-05-08</t>
  </si>
  <si>
    <t>2-06-01</t>
  </si>
  <si>
    <t>2-06-02</t>
  </si>
  <si>
    <t>2-06-03</t>
  </si>
  <si>
    <t>2-06-04</t>
  </si>
  <si>
    <t>2-06-05</t>
  </si>
  <si>
    <t>2-06-06</t>
  </si>
  <si>
    <t>2-06-07</t>
  </si>
  <si>
    <t>2-06-08</t>
  </si>
  <si>
    <t>2-07-01</t>
  </si>
  <si>
    <t>2-07-02</t>
  </si>
  <si>
    <t>2-07-03</t>
  </si>
  <si>
    <t>2-07-04</t>
  </si>
  <si>
    <t>2-07-05</t>
  </si>
  <si>
    <t>2-07-06</t>
  </si>
  <si>
    <t>2-07-07</t>
  </si>
  <si>
    <t>2-08-01</t>
  </si>
  <si>
    <t>2-08-02</t>
  </si>
  <si>
    <t>2-08-03</t>
  </si>
  <si>
    <t>2-08-04</t>
  </si>
  <si>
    <t>2-08-05</t>
  </si>
  <si>
    <t>2-09-01</t>
  </si>
  <si>
    <t>2-09-02</t>
  </si>
  <si>
    <t>2-09-03</t>
  </si>
  <si>
    <t>2-09-04</t>
  </si>
  <si>
    <t>2-09-05</t>
  </si>
  <si>
    <t>2-10-01</t>
  </si>
  <si>
    <t>2-10-02</t>
  </si>
  <si>
    <t>2-10-03</t>
  </si>
  <si>
    <t>2-10-04</t>
  </si>
  <si>
    <t>2-10-05</t>
  </si>
  <si>
    <t>2-10-06</t>
  </si>
  <si>
    <t>2-10-07</t>
  </si>
  <si>
    <t>2-10-08</t>
  </si>
  <si>
    <t>2-10-09</t>
  </si>
  <si>
    <t>2-10-10</t>
  </si>
  <si>
    <t>2-10-11</t>
  </si>
  <si>
    <t>2-10-12</t>
  </si>
  <si>
    <t>2-10-13</t>
  </si>
  <si>
    <t>2-11-01</t>
  </si>
  <si>
    <t>2-11-02</t>
  </si>
  <si>
    <t>2-11-03</t>
  </si>
  <si>
    <t>2-11-04</t>
  </si>
  <si>
    <t>2-11-05</t>
  </si>
  <si>
    <t>2-11-06</t>
  </si>
  <si>
    <t>2-11-07</t>
  </si>
  <si>
    <t>2-12-01</t>
  </si>
  <si>
    <t>2-12-02</t>
  </si>
  <si>
    <t>2-12-03</t>
  </si>
  <si>
    <t>2-12-04</t>
  </si>
  <si>
    <t>2-12-05</t>
  </si>
  <si>
    <t>2-13-01</t>
  </si>
  <si>
    <t>2-13-02</t>
  </si>
  <si>
    <t>2-13-03</t>
  </si>
  <si>
    <t>2-13-04</t>
  </si>
  <si>
    <t>2-13-05</t>
  </si>
  <si>
    <t>2-13-06</t>
  </si>
  <si>
    <t>2-13-07</t>
  </si>
  <si>
    <t>2-13-08</t>
  </si>
  <si>
    <t>2-14-01</t>
  </si>
  <si>
    <t>2-14-02</t>
  </si>
  <si>
    <t>2-14-03</t>
  </si>
  <si>
    <t>2-14-04</t>
  </si>
  <si>
    <t>2-15-01</t>
  </si>
  <si>
    <t>2-15-02</t>
  </si>
  <si>
    <t>2-15-03</t>
  </si>
  <si>
    <t>2-15-04</t>
  </si>
  <si>
    <t>3-01-01</t>
  </si>
  <si>
    <t>3-01-02</t>
  </si>
  <si>
    <t>3-01-03</t>
  </si>
  <si>
    <t>3-01-04</t>
  </si>
  <si>
    <t>3-01-05</t>
  </si>
  <si>
    <t>3-01-06</t>
  </si>
  <si>
    <t>3-01-07</t>
  </si>
  <si>
    <t>3-01-08</t>
  </si>
  <si>
    <t>3-01-09</t>
  </si>
  <si>
    <t>3-01-10</t>
  </si>
  <si>
    <t>3-01-11</t>
  </si>
  <si>
    <t>3-02-01</t>
  </si>
  <si>
    <t>3-02-02</t>
  </si>
  <si>
    <t>3-02-03</t>
  </si>
  <si>
    <t>3-02-04</t>
  </si>
  <si>
    <t>3-02-05</t>
  </si>
  <si>
    <t>3-03-01</t>
  </si>
  <si>
    <t>3-03-02</t>
  </si>
  <si>
    <t>3-03-03</t>
  </si>
  <si>
    <t>3-03-04</t>
  </si>
  <si>
    <t>3-03-05</t>
  </si>
  <si>
    <t>3-03-06</t>
  </si>
  <si>
    <t>3-03-07</t>
  </si>
  <si>
    <t>3-03-08</t>
  </si>
  <si>
    <t>3-04-01</t>
  </si>
  <si>
    <t>3-04-02</t>
  </si>
  <si>
    <t>3-04-03</t>
  </si>
  <si>
    <t>3-05-01</t>
  </si>
  <si>
    <t>3-05-02</t>
  </si>
  <si>
    <t>3-05-03</t>
  </si>
  <si>
    <t>3-05-04</t>
  </si>
  <si>
    <t>3-05-05</t>
  </si>
  <si>
    <t>3-05-06</t>
  </si>
  <si>
    <t>3-05-07</t>
  </si>
  <si>
    <t>3-05-08</t>
  </si>
  <si>
    <t>3-05-09</t>
  </si>
  <si>
    <t>3-05-10</t>
  </si>
  <si>
    <t>3-05-11</t>
  </si>
  <si>
    <t>3-05-12</t>
  </si>
  <si>
    <t>3-06-01</t>
  </si>
  <si>
    <t>3-06-02</t>
  </si>
  <si>
    <t>3-06-03</t>
  </si>
  <si>
    <t>3-07-01</t>
  </si>
  <si>
    <t>3-07-02</t>
  </si>
  <si>
    <t>3-07-03</t>
  </si>
  <si>
    <t>3-07-04</t>
  </si>
  <si>
    <t>3-07-05</t>
  </si>
  <si>
    <t>3-08-01</t>
  </si>
  <si>
    <t>3-08-02</t>
  </si>
  <si>
    <t>3-08-03</t>
  </si>
  <si>
    <t>3-08-04</t>
  </si>
  <si>
    <t>4-01-01</t>
  </si>
  <si>
    <t>4-01-02</t>
  </si>
  <si>
    <t>4-01-03</t>
  </si>
  <si>
    <t>4-01-04</t>
  </si>
  <si>
    <t>4-01-05</t>
  </si>
  <si>
    <t>4-02-01</t>
  </si>
  <si>
    <t>4-02-02</t>
  </si>
  <si>
    <t>4-02-03</t>
  </si>
  <si>
    <t>4-02-04</t>
  </si>
  <si>
    <t>4-02-05</t>
  </si>
  <si>
    <t>4-02-06</t>
  </si>
  <si>
    <t>4-03-01</t>
  </si>
  <si>
    <t>4-03-02</t>
  </si>
  <si>
    <t>4-03-03</t>
  </si>
  <si>
    <t>4-03-04</t>
  </si>
  <si>
    <t>4-03-05</t>
  </si>
  <si>
    <t>4-03-06</t>
  </si>
  <si>
    <t>4-03-07</t>
  </si>
  <si>
    <t>4-03-08</t>
  </si>
  <si>
    <t>4-04-01</t>
  </si>
  <si>
    <t>4-04-02</t>
  </si>
  <si>
    <t>4-04-03</t>
  </si>
  <si>
    <t>4-04-04</t>
  </si>
  <si>
    <t>4-04-05</t>
  </si>
  <si>
    <t>4-04-06</t>
  </si>
  <si>
    <t>4-05-01</t>
  </si>
  <si>
    <t>4-05-02</t>
  </si>
  <si>
    <t>4-05-03</t>
  </si>
  <si>
    <t>4-05-04</t>
  </si>
  <si>
    <t>4-05-05</t>
  </si>
  <si>
    <t>4-06-01</t>
  </si>
  <si>
    <t>4-06-02</t>
  </si>
  <si>
    <t>4-06-03</t>
  </si>
  <si>
    <t>4-06-04</t>
  </si>
  <si>
    <t>4-07-01</t>
  </si>
  <si>
    <t>4-07-02</t>
  </si>
  <si>
    <t>4-07-03</t>
  </si>
  <si>
    <t>4-08-01</t>
  </si>
  <si>
    <t>4-08-02</t>
  </si>
  <si>
    <t>4-08-03</t>
  </si>
  <si>
    <t>4-09-01</t>
  </si>
  <si>
    <t>4-09-02</t>
  </si>
  <si>
    <t>4-10-01</t>
  </si>
  <si>
    <t>4-10-02</t>
  </si>
  <si>
    <t>4-10-03</t>
  </si>
  <si>
    <t>4-10-04</t>
  </si>
  <si>
    <t>4-10-05</t>
  </si>
  <si>
    <t>5-01-01</t>
  </si>
  <si>
    <t>5-01-02</t>
  </si>
  <si>
    <t>5-01-03</t>
  </si>
  <si>
    <t>5-01-04</t>
  </si>
  <si>
    <t>5-01-05</t>
  </si>
  <si>
    <t>5-02-01</t>
  </si>
  <si>
    <t>5-02-02</t>
  </si>
  <si>
    <t>5-02-03</t>
  </si>
  <si>
    <t>5-02-04</t>
  </si>
  <si>
    <t>5-02-05</t>
  </si>
  <si>
    <t>5-02-06</t>
  </si>
  <si>
    <t>5-02-07</t>
  </si>
  <si>
    <t>5-03-01</t>
  </si>
  <si>
    <t>5-03-02</t>
  </si>
  <si>
    <t>5-03-03</t>
  </si>
  <si>
    <t>5-03-04</t>
  </si>
  <si>
    <t>5-03-05</t>
  </si>
  <si>
    <t>5-03-06</t>
  </si>
  <si>
    <t>5-03-07</t>
  </si>
  <si>
    <t>5-03-08</t>
  </si>
  <si>
    <t>5-03-09</t>
  </si>
  <si>
    <t>5-04-01</t>
  </si>
  <si>
    <t>5-04-02</t>
  </si>
  <si>
    <t>5-04-03</t>
  </si>
  <si>
    <t>5-04-04</t>
  </si>
  <si>
    <t>5-05-01</t>
  </si>
  <si>
    <t>5-05-02</t>
  </si>
  <si>
    <t>5-05-03</t>
  </si>
  <si>
    <t>5-05-04</t>
  </si>
  <si>
    <t>5-06-01</t>
  </si>
  <si>
    <t>5-06-02</t>
  </si>
  <si>
    <t>5-06-03</t>
  </si>
  <si>
    <t>5-06-04</t>
  </si>
  <si>
    <t>5-06-05</t>
  </si>
  <si>
    <t>5-07-01</t>
  </si>
  <si>
    <t>5-07-02</t>
  </si>
  <si>
    <t>5-07-03</t>
  </si>
  <si>
    <t>5-07-04</t>
  </si>
  <si>
    <t>5-08-01</t>
  </si>
  <si>
    <t>5-08-02</t>
  </si>
  <si>
    <t>5-08-03</t>
  </si>
  <si>
    <t>5-08-04</t>
  </si>
  <si>
    <t>5-08-05</t>
  </si>
  <si>
    <t>5-08-06</t>
  </si>
  <si>
    <t>5-08-07</t>
  </si>
  <si>
    <t>5-09-01</t>
  </si>
  <si>
    <t>5-09-02</t>
  </si>
  <si>
    <t>5-09-03</t>
  </si>
  <si>
    <t>5-09-04</t>
  </si>
  <si>
    <t>5-09-05</t>
  </si>
  <si>
    <t>5-09-06</t>
  </si>
  <si>
    <t>5-10-01</t>
  </si>
  <si>
    <t>5-10-02</t>
  </si>
  <si>
    <t>5-10-03</t>
  </si>
  <si>
    <t>5-10-04</t>
  </si>
  <si>
    <t>5-11-01</t>
  </si>
  <si>
    <t>5-11-02</t>
  </si>
  <si>
    <t>5-11-03</t>
  </si>
  <si>
    <t>5-11-04</t>
  </si>
  <si>
    <t>6-01-01</t>
  </si>
  <si>
    <t>6-01-02</t>
  </si>
  <si>
    <t>6-01-03</t>
  </si>
  <si>
    <t>6-01-04</t>
  </si>
  <si>
    <t>6-01-05</t>
  </si>
  <si>
    <t>6-01-06</t>
  </si>
  <si>
    <t>6-01-07</t>
  </si>
  <si>
    <t>6-01-08</t>
  </si>
  <si>
    <t>6-01-09</t>
  </si>
  <si>
    <t>6-01-11</t>
  </si>
  <si>
    <t>6-01-12</t>
  </si>
  <si>
    <t>6-01-13</t>
  </si>
  <si>
    <t>6-01-14</t>
  </si>
  <si>
    <t>6-01-15</t>
  </si>
  <si>
    <t>6-01-16</t>
  </si>
  <si>
    <t>6-02-01</t>
  </si>
  <si>
    <t>6-02-02</t>
  </si>
  <si>
    <t>6-02-03</t>
  </si>
  <si>
    <t>6-02-04</t>
  </si>
  <si>
    <t>6-02-05</t>
  </si>
  <si>
    <t>6-03-01</t>
  </si>
  <si>
    <t>6-03-02</t>
  </si>
  <si>
    <t>6-03-03</t>
  </si>
  <si>
    <t>6-03-04</t>
  </si>
  <si>
    <t>6-03-05</t>
  </si>
  <si>
    <t>6-03-06</t>
  </si>
  <si>
    <t>6-03-07</t>
  </si>
  <si>
    <t>6-03-08</t>
  </si>
  <si>
    <t>6-03-09</t>
  </si>
  <si>
    <t>6-04-01</t>
  </si>
  <si>
    <t>6-04-02</t>
  </si>
  <si>
    <t>6-04-03</t>
  </si>
  <si>
    <t>6-05-01</t>
  </si>
  <si>
    <t>6-05-02</t>
  </si>
  <si>
    <t>6-05-03</t>
  </si>
  <si>
    <t>6-05-04</t>
  </si>
  <si>
    <t>6-05-05</t>
  </si>
  <si>
    <t>6-05-06</t>
  </si>
  <si>
    <t>6-06-01</t>
  </si>
  <si>
    <t>6-06-02</t>
  </si>
  <si>
    <t>6-06-03</t>
  </si>
  <si>
    <t>6-07-01</t>
  </si>
  <si>
    <t>6-07-02</t>
  </si>
  <si>
    <t>6-07-03</t>
  </si>
  <si>
    <t>6-07-04</t>
  </si>
  <si>
    <t>6-08-01</t>
  </si>
  <si>
    <t>6-08-02</t>
  </si>
  <si>
    <t>6-08-03</t>
  </si>
  <si>
    <t>6-08-04</t>
  </si>
  <si>
    <t>6-08-05</t>
  </si>
  <si>
    <t>6-09-01</t>
  </si>
  <si>
    <t>6-10-01</t>
  </si>
  <si>
    <t>6-10-02</t>
  </si>
  <si>
    <t>6-10-03</t>
  </si>
  <si>
    <t>6-10-04</t>
  </si>
  <si>
    <t>6-11-01</t>
  </si>
  <si>
    <t>6-11-02</t>
  </si>
  <si>
    <t>7-01-01</t>
  </si>
  <si>
    <t>7-01-02</t>
  </si>
  <si>
    <t>7-01-03</t>
  </si>
  <si>
    <t>7-01-04</t>
  </si>
  <si>
    <t>7-02-01</t>
  </si>
  <si>
    <t>7-02-02</t>
  </si>
  <si>
    <t>7-02-03</t>
  </si>
  <si>
    <t>7-02-04</t>
  </si>
  <si>
    <t>7-02-05</t>
  </si>
  <si>
    <t>7-02-06</t>
  </si>
  <si>
    <t>7-02-07</t>
  </si>
  <si>
    <t>7-03-01</t>
  </si>
  <si>
    <t>7-03-02</t>
  </si>
  <si>
    <t>7-03-03</t>
  </si>
  <si>
    <t>7-03-04</t>
  </si>
  <si>
    <t>7-03-05</t>
  </si>
  <si>
    <t>7-03-06</t>
  </si>
  <si>
    <t>7-04-01</t>
  </si>
  <si>
    <t>7-04-02</t>
  </si>
  <si>
    <t>7-04-03</t>
  </si>
  <si>
    <t>7-04-04</t>
  </si>
  <si>
    <t>7-05-01</t>
  </si>
  <si>
    <t>7-05-02</t>
  </si>
  <si>
    <t>7-05-03</t>
  </si>
  <si>
    <t>7-06-01</t>
  </si>
  <si>
    <t>7-06-02</t>
  </si>
  <si>
    <t>7-06-03</t>
  </si>
  <si>
    <t>7-06-04</t>
  </si>
  <si>
    <t>7-06-05</t>
  </si>
  <si>
    <t>pr/ca/di</t>
  </si>
  <si>
    <t>00716</t>
  </si>
  <si>
    <t>CUADRO 1</t>
  </si>
  <si>
    <t>Matrícula Inicial</t>
  </si>
  <si>
    <t>CUADRO 4</t>
  </si>
  <si>
    <t>Provincia / Cantón / Distrito</t>
  </si>
  <si>
    <t>CUADRO 5</t>
  </si>
  <si>
    <t>CUADRO 6</t>
  </si>
  <si>
    <t>CUADRO 7</t>
  </si>
  <si>
    <t>CUADRO 11</t>
  </si>
  <si>
    <t>CUADRO 12</t>
  </si>
  <si>
    <t>Otro lugar (indicar debajo de esta línea)</t>
  </si>
  <si>
    <t>Otros Laboratorios</t>
  </si>
  <si>
    <t>Soda</t>
  </si>
  <si>
    <t>CUADRO 8</t>
  </si>
  <si>
    <t>DIREG</t>
  </si>
  <si>
    <t>ZONA</t>
  </si>
  <si>
    <t>TIPODIR</t>
  </si>
  <si>
    <t>NIVEL</t>
  </si>
  <si>
    <t>AZT</t>
  </si>
  <si>
    <t>AZH</t>
  </si>
  <si>
    <t>AZM</t>
  </si>
  <si>
    <t>AZ1T</t>
  </si>
  <si>
    <t>AZ1H</t>
  </si>
  <si>
    <t>AZ2T</t>
  </si>
  <si>
    <t>AZ2H</t>
  </si>
  <si>
    <t>AZ3T</t>
  </si>
  <si>
    <t>AZ3H</t>
  </si>
  <si>
    <t>AZ4T</t>
  </si>
  <si>
    <t>AZ4H</t>
  </si>
  <si>
    <t>AZ5T</t>
  </si>
  <si>
    <t>AZ5H</t>
  </si>
  <si>
    <t>AZ6T</t>
  </si>
  <si>
    <t>AZ6H</t>
  </si>
  <si>
    <t>AZ1M</t>
  </si>
  <si>
    <t>AZ2M</t>
  </si>
  <si>
    <t>AZ3M</t>
  </si>
  <si>
    <t>AZ4M</t>
  </si>
  <si>
    <t>AZ5M</t>
  </si>
  <si>
    <t>AZ6M</t>
  </si>
  <si>
    <t>Conducta</t>
  </si>
  <si>
    <t>CUADRO 9</t>
  </si>
  <si>
    <t>5588</t>
  </si>
  <si>
    <t>TELESECUNDARIA LAS BRISAS</t>
  </si>
  <si>
    <t>IDANIA RUIZ RUIZ</t>
  </si>
  <si>
    <t>5669</t>
  </si>
  <si>
    <t>TELESECUNDARIA DE MEXICO</t>
  </si>
  <si>
    <t>5668</t>
  </si>
  <si>
    <t>TELESECUNDARIA LA URRACA</t>
  </si>
  <si>
    <t>3.5 KM DE LA ENTRADA DEL ASENTAMIENTO URRACA</t>
  </si>
  <si>
    <t>5839</t>
  </si>
  <si>
    <t>TELESECUNDARIA LA CEIBA</t>
  </si>
  <si>
    <t>MARLON PEREZ PICADO</t>
  </si>
  <si>
    <t>250 MTS NORTE DE LA IGLESIA CATOLICA</t>
  </si>
  <si>
    <t>5747</t>
  </si>
  <si>
    <t>TELESECUNDARIA DULCE NOMBRE</t>
  </si>
  <si>
    <t>MARCO VEGA CHAVARRIA</t>
  </si>
  <si>
    <t>11 KM NORTE DE SAN MATEO</t>
  </si>
  <si>
    <t>5856</t>
  </si>
  <si>
    <t>TELESECUNDARIA COLONIA ANATERI</t>
  </si>
  <si>
    <t>2 K. NORTE DE PARQUE DE ZARCERO Y 10 K. OESTE</t>
  </si>
  <si>
    <t>Biología</t>
  </si>
  <si>
    <t>Química</t>
  </si>
  <si>
    <t>Física</t>
  </si>
  <si>
    <t>Educación Cívica</t>
  </si>
  <si>
    <t>Laboratorio de Química</t>
  </si>
  <si>
    <t>CUADRO 13</t>
  </si>
  <si>
    <t>CUADRO 10</t>
  </si>
  <si>
    <t>10º</t>
  </si>
  <si>
    <t>Administrativos</t>
  </si>
  <si>
    <t xml:space="preserve">Técnicos-Docentes </t>
  </si>
  <si>
    <t xml:space="preserve">Otros </t>
  </si>
  <si>
    <t xml:space="preserve">Administ. y de Servicios Reubicados / Readecuados </t>
  </si>
  <si>
    <t xml:space="preserve">Cocinera </t>
  </si>
  <si>
    <t xml:space="preserve">Conserje </t>
  </si>
  <si>
    <t xml:space="preserve">Auxiliar de Vigilancia </t>
  </si>
  <si>
    <t xml:space="preserve">Oficial de Seguridad </t>
  </si>
  <si>
    <t xml:space="preserve">Trabajador Calificado </t>
  </si>
  <si>
    <t xml:space="preserve">Oficinista </t>
  </si>
  <si>
    <t>Telesecundaria</t>
  </si>
  <si>
    <t>Historia Universal</t>
  </si>
  <si>
    <t>Geografía General</t>
  </si>
  <si>
    <t>Introducción a la Física y a la Química</t>
  </si>
  <si>
    <t>DISCAPACIDAD O CONDICIÓN DE LOS ESTUDIANTES DE TELESECUNDARIA</t>
  </si>
  <si>
    <t>Geografía Universal</t>
  </si>
  <si>
    <t>PERSONAL TOTAL QUE LABORA EN TELESECUNDARIA</t>
  </si>
  <si>
    <t xml:space="preserve">Docentes </t>
  </si>
  <si>
    <t>Docentes-Telesecundaria</t>
  </si>
  <si>
    <t>Telesecundaria  (incluye Asignaturas Especiales)</t>
  </si>
  <si>
    <t>PERSONAL TOTAL QUE LABORA EN TELESECUNDARIA, SEGÚN TIPO DE CARGO</t>
  </si>
  <si>
    <t>III Ciclo</t>
  </si>
  <si>
    <t>Educación Diversificada</t>
  </si>
  <si>
    <t>Subdirector</t>
  </si>
  <si>
    <t>¿Los estudiantes de Telesecundaria con Discapacidad o Condición, reciben algún Servicio de Apoyo Educativo?</t>
  </si>
  <si>
    <t>Administrativos Reubicados</t>
  </si>
  <si>
    <t>Técnicos-Docentes Reubicados</t>
  </si>
  <si>
    <t>Docentes Reubicados</t>
  </si>
  <si>
    <t>Docentes Reubicados de Educación Especial</t>
  </si>
  <si>
    <t>7º</t>
  </si>
  <si>
    <t>8º</t>
  </si>
  <si>
    <t>9º</t>
  </si>
  <si>
    <t>11º</t>
  </si>
  <si>
    <t>Adelantan una o más asignaturas de:</t>
  </si>
  <si>
    <t>Discapacidad/Condición</t>
  </si>
  <si>
    <t>PERSONAL DOCENTE DE TELESECUNDARIA, POR GRUPO PROFESIONAL</t>
  </si>
  <si>
    <t>Cubículos</t>
  </si>
  <si>
    <t>tele.laceiba@mep.go.cr</t>
  </si>
  <si>
    <t>Si requiere más filas, insértelas.</t>
  </si>
  <si>
    <t>Datos del director(a):</t>
  </si>
  <si>
    <t xml:space="preserve">Nombre: </t>
  </si>
  <si>
    <t xml:space="preserve">Firma: </t>
  </si>
  <si>
    <t>Datos del supervisor(a):</t>
  </si>
  <si>
    <t>Cantidad de 
Secciones</t>
  </si>
  <si>
    <t>1-07-07</t>
  </si>
  <si>
    <t>1-19-12</t>
  </si>
  <si>
    <t>2-02-14</t>
  </si>
  <si>
    <t>6-02-06</t>
  </si>
  <si>
    <t>6-08-06</t>
  </si>
  <si>
    <t>tele.laurraca@mep.go.cr</t>
  </si>
  <si>
    <t>Lengua Indígena</t>
  </si>
  <si>
    <t>CUADRO 2</t>
  </si>
  <si>
    <t>CUADRO 3</t>
  </si>
  <si>
    <t>X</t>
  </si>
  <si>
    <t>Página WEB.</t>
  </si>
  <si>
    <t/>
  </si>
  <si>
    <t>Se comparte el edificio con otra institución?</t>
  </si>
  <si>
    <t xml:space="preserve">Teléfono: </t>
  </si>
  <si>
    <t>Sala de Robótica</t>
  </si>
  <si>
    <t>WENDY PAOLA ALVAREZ BARRANTES</t>
  </si>
  <si>
    <t>50M OESTE DEL EBAIS</t>
  </si>
  <si>
    <t>2-16-01</t>
  </si>
  <si>
    <t>5-11-05</t>
  </si>
  <si>
    <t>6-01-10</t>
  </si>
  <si>
    <t>Afectividad y Sexualidad Integral</t>
  </si>
  <si>
    <t>RESIDENCIA DE LOS ESTUDIANTES MATRICULADOS DURANTE</t>
  </si>
  <si>
    <t>Refugiados</t>
  </si>
  <si>
    <t>Solicitante de Asilo</t>
  </si>
  <si>
    <t>Planes de Gestión de Riesgos.</t>
  </si>
  <si>
    <t>CUADRO 14</t>
  </si>
  <si>
    <t>Repitentes</t>
  </si>
  <si>
    <t xml:space="preserve">MATRÍCULA INICIAL, REPITENTES Y NÚMERO DE SECCIONES
EN TELESECUNDARIA
</t>
  </si>
  <si>
    <t>Año que cursa</t>
  </si>
  <si>
    <t>ANDREY AMPIE GUZMAN</t>
  </si>
  <si>
    <t>BALBINO CRUZ GUTIERREZ</t>
  </si>
  <si>
    <t>tele.decoloniaanateri@mep.go.cr</t>
  </si>
  <si>
    <t>Indique los datos que se solicitan, o bien, seleccione Sí o No según corresponda.</t>
  </si>
  <si>
    <t>Espacio Físico.</t>
  </si>
  <si>
    <t>Espacio Físico</t>
  </si>
  <si>
    <t>Aulas o lugar donde se imparten lecciones:</t>
  </si>
  <si>
    <t>Indique si la Institución cuenta con los siguientes servicios:</t>
  </si>
  <si>
    <t>Computadoras en Buen Estado.</t>
  </si>
  <si>
    <t>Pupitres (Unipersonales, mesas de pupitre)</t>
  </si>
  <si>
    <t>Indique los datos que se solicitan, o bien seleccione "X" para lo que corresponda.</t>
  </si>
  <si>
    <t xml:space="preserve"> </t>
  </si>
  <si>
    <t>Pozo con tanque elevado.</t>
  </si>
  <si>
    <t>Pozo sin sistema de extracción de agua.</t>
  </si>
  <si>
    <t>Hidrante</t>
  </si>
  <si>
    <t>Sanitarios y Lavamanos</t>
  </si>
  <si>
    <t>Servicios Sanitarios</t>
  </si>
  <si>
    <t>Para hombres</t>
  </si>
  <si>
    <t>Para mujeres</t>
  </si>
  <si>
    <t>Para ambos sexos</t>
  </si>
  <si>
    <t>Que disponen de agua y jabón</t>
  </si>
  <si>
    <t xml:space="preserve">Sin agua </t>
  </si>
  <si>
    <t>Matriculados
en:</t>
  </si>
  <si>
    <t>Síndrome de Down</t>
  </si>
  <si>
    <t>UTILIZAN prótesis auditivas (audífonos)</t>
  </si>
  <si>
    <t>UTILIZAN implante coclear</t>
  </si>
  <si>
    <t>NO UTILIZAN prótesis auditivas (audífonos), implante coclear u otro dispositivo</t>
  </si>
  <si>
    <t>Síndrome de Asperger</t>
  </si>
  <si>
    <t>(3)
De los estudiantes anotados en la columna (1), indique los que 
 SON ALFABETIZADOS</t>
  </si>
  <si>
    <t>Educación
Diversificada</t>
  </si>
  <si>
    <t>Retraso Mental (Discapacidad Intelectual)</t>
  </si>
  <si>
    <t>Terapia Física (Rehabilitación Física)</t>
  </si>
  <si>
    <t>Terapia Ocupacional (Rehabilitación Ocupacional)</t>
  </si>
  <si>
    <t>1/  No incluir Síndrome de Down.</t>
  </si>
  <si>
    <t>Camión Cisterna</t>
  </si>
  <si>
    <t>Pileta lavamanos (Bebedero)</t>
  </si>
  <si>
    <t>MATRÍCULA INICIAL EN ALGUNAS ASIGNATURAS, TELESECUNDARIA</t>
  </si>
  <si>
    <t>REPITENTES EN ALGUNAS ASIGNATURAS, TELESECUNDARIA</t>
  </si>
  <si>
    <t>ESTUDIANTES QUE ADELANTAN UNA O MAS ASIGNATURAS, TELESECUNDARIA</t>
  </si>
  <si>
    <t>ESTUDIANTES QUE APROBARON ALGUNA ASIGNATURA EN CONVOCATORIAS, TELESECUNDARIA</t>
  </si>
  <si>
    <t>ESTUDIANTES DE TELESECUNDARIA REPORTADOS COMO</t>
  </si>
  <si>
    <t>Duchas</t>
  </si>
  <si>
    <t>Trastorno del Lenguaje</t>
  </si>
  <si>
    <t>El dato desglosado por año cursado es mayor a la cifra de matrícula reportada en el Cuadro 1.  Tome en cuenta, que las asignaturas de sétimo año sólo las pueden matricular los que son estudiantes de sétimo; las asignaturas de octavo sólo los que están en octavo más los de sétimo que están adelantando, y así para los otros años que se cursan.</t>
  </si>
  <si>
    <t>Pérdida Auditiva</t>
  </si>
  <si>
    <t>Mingitorios (Urinarios)</t>
  </si>
  <si>
    <t>El Centro Educativo tiene las adaptaciones necesarias en su infraestructura para que garantice la accesibilidad física de los estudiantes, personal y padres de familia, a todos los servicios ofrecidos, por ejemplo:  área administrativa, biblioteca, comedor, laboratorios?</t>
  </si>
  <si>
    <t xml:space="preserve">1. </t>
  </si>
  <si>
    <t>Lactancia</t>
  </si>
  <si>
    <t>7-03-07</t>
  </si>
  <si>
    <t>2-16-02</t>
  </si>
  <si>
    <t>2-16-03</t>
  </si>
  <si>
    <r>
      <t xml:space="preserve">“La información aquí certificada por el Director del Centro Educativo la hace bajo la fe y la palabra de certeza, conociendo que cualquier inexactitud o falsedad estaría incurriendo en las responsabilidades administrativas disciplinarias, sin perjuicio de las acciones civiles”. </t>
    </r>
    <r>
      <rPr>
        <sz val="10"/>
        <color theme="1"/>
        <rFont val="Cambria"/>
        <family val="1"/>
        <scheme val="major"/>
      </rPr>
      <t>Legislación vinculante a la legitimidad de la información: Ley de Administración Pública (Artículo 4 y 65), Estatuto de Servicio Civil (Artículo 39), Ley de Control Interno (Artículo 39) y Ley Contra la Corrupción y el Enriquecimiento Ilícito en la Función Pública (Artículo3).</t>
    </r>
  </si>
  <si>
    <r>
      <t xml:space="preserve">Con agua pero </t>
    </r>
    <r>
      <rPr>
        <u/>
        <sz val="11"/>
        <color theme="1"/>
        <rFont val="Cambria"/>
        <family val="1"/>
        <scheme val="major"/>
      </rPr>
      <t>no</t>
    </r>
    <r>
      <rPr>
        <sz val="11"/>
        <color theme="1"/>
        <rFont val="Cambria"/>
        <family val="1"/>
        <scheme val="major"/>
      </rPr>
      <t xml:space="preserve"> con jabón</t>
    </r>
  </si>
  <si>
    <r>
      <t xml:space="preserve">MT
</t>
    </r>
    <r>
      <rPr>
        <b/>
        <sz val="9"/>
        <rFont val="Cambria"/>
        <family val="1"/>
        <scheme val="major"/>
      </rPr>
      <t>(1-6)</t>
    </r>
  </si>
  <si>
    <r>
      <t xml:space="preserve">MAU
</t>
    </r>
    <r>
      <rPr>
        <b/>
        <sz val="9"/>
        <rFont val="Cambria"/>
        <family val="1"/>
        <scheme val="major"/>
      </rPr>
      <t>(1-2)</t>
    </r>
  </si>
  <si>
    <r>
      <t xml:space="preserve">VT
</t>
    </r>
    <r>
      <rPr>
        <b/>
        <sz val="9"/>
        <rFont val="Cambria"/>
        <family val="1"/>
        <scheme val="major"/>
      </rPr>
      <t>(1-6)</t>
    </r>
  </si>
  <si>
    <r>
      <t xml:space="preserve">VAU
</t>
    </r>
    <r>
      <rPr>
        <b/>
        <sz val="9"/>
        <rFont val="Cambria"/>
        <family val="1"/>
        <scheme val="major"/>
      </rPr>
      <t>(1-2)</t>
    </r>
  </si>
  <si>
    <r>
      <t xml:space="preserve">ET
</t>
    </r>
    <r>
      <rPr>
        <b/>
        <sz val="9"/>
        <rFont val="Cambria"/>
        <family val="1"/>
        <scheme val="major"/>
      </rPr>
      <t>(1-4)</t>
    </r>
  </si>
  <si>
    <r>
      <t xml:space="preserve">EAU
</t>
    </r>
    <r>
      <rPr>
        <b/>
        <sz val="9"/>
        <rFont val="Cambria"/>
        <family val="1"/>
        <scheme val="major"/>
      </rPr>
      <t>(1-2)</t>
    </r>
  </si>
  <si>
    <r>
      <t xml:space="preserve">Administrativos
</t>
    </r>
    <r>
      <rPr>
        <i/>
        <sz val="10"/>
        <rFont val="Cambria"/>
        <family val="1"/>
        <scheme val="major"/>
      </rPr>
      <t>(Director, Subdirector, Asistente de Dirección, Auxiliar Administrativo)</t>
    </r>
  </si>
  <si>
    <r>
      <t xml:space="preserve">Técnicos-Docentes
</t>
    </r>
    <r>
      <rPr>
        <i/>
        <sz val="10"/>
        <rFont val="Cambria"/>
        <family val="1"/>
        <scheme val="major"/>
      </rPr>
      <t>(Orientador, Orientador Asistente, Bibliotecólogo)</t>
    </r>
  </si>
  <si>
    <r>
      <t xml:space="preserve">Docentes de Educación Especial
</t>
    </r>
    <r>
      <rPr>
        <i/>
        <sz val="10"/>
        <rFont val="Cambria"/>
        <family val="1"/>
        <scheme val="major"/>
      </rPr>
      <t>(Generalista en Educación Especial, Terapia del Lenguaje, otros)</t>
    </r>
  </si>
  <si>
    <r>
      <t xml:space="preserve">Administrativos y de Servicios
</t>
    </r>
    <r>
      <rPr>
        <i/>
        <sz val="10"/>
        <rFont val="Cambria"/>
        <family val="1"/>
        <scheme val="major"/>
      </rPr>
      <t>(Oficinistas, Misceláneos, Cocineras, Trabajador Social, otros)</t>
    </r>
  </si>
  <si>
    <r>
      <rPr>
        <b/>
        <u val="double"/>
        <sz val="14"/>
        <color theme="1"/>
        <rFont val="Cambria"/>
        <family val="1"/>
        <scheme val="major"/>
      </rPr>
      <t>TODAS</t>
    </r>
    <r>
      <rPr>
        <b/>
        <sz val="14"/>
        <color theme="1"/>
        <rFont val="Cambria"/>
        <family val="1"/>
        <scheme val="major"/>
      </rPr>
      <t xml:space="preserve"> LAS ASIGNATURAS EN CONVOCATORIAS</t>
    </r>
  </si>
  <si>
    <r>
      <t>7</t>
    </r>
    <r>
      <rPr>
        <b/>
        <sz val="11"/>
        <rFont val="Cambria"/>
        <family val="1"/>
        <scheme val="major"/>
      </rPr>
      <t>º</t>
    </r>
  </si>
  <si>
    <r>
      <t>8</t>
    </r>
    <r>
      <rPr>
        <b/>
        <sz val="11"/>
        <rFont val="Cambria"/>
        <family val="1"/>
        <scheme val="major"/>
      </rPr>
      <t>º</t>
    </r>
  </si>
  <si>
    <r>
      <t>9</t>
    </r>
    <r>
      <rPr>
        <b/>
        <sz val="11"/>
        <rFont val="Cambria"/>
        <family val="1"/>
        <scheme val="major"/>
      </rPr>
      <t>º</t>
    </r>
  </si>
  <si>
    <r>
      <t>11</t>
    </r>
    <r>
      <rPr>
        <b/>
        <sz val="11"/>
        <rFont val="Cambria"/>
        <family val="1"/>
        <scheme val="major"/>
      </rPr>
      <t>º</t>
    </r>
  </si>
  <si>
    <r>
      <t xml:space="preserve">(1)
</t>
    </r>
    <r>
      <rPr>
        <b/>
        <sz val="10"/>
        <rFont val="Cambria"/>
        <family val="1"/>
        <scheme val="major"/>
      </rPr>
      <t>Estudiantes que tienen alguna 
Discapacidad o Condición</t>
    </r>
    <r>
      <rPr>
        <b/>
        <i/>
        <sz val="10"/>
        <rFont val="Cambria"/>
        <family val="1"/>
        <scheme val="major"/>
      </rPr>
      <t xml:space="preserve">
</t>
    </r>
    <r>
      <rPr>
        <i/>
        <sz val="10"/>
        <rFont val="Cambria"/>
        <family val="1"/>
        <scheme val="major"/>
      </rPr>
      <t>(Reciban o no Servicios de Apoyo Educativo)</t>
    </r>
  </si>
  <si>
    <r>
      <t xml:space="preserve">(2)
</t>
    </r>
    <r>
      <rPr>
        <b/>
        <sz val="10"/>
        <rFont val="Cambria"/>
        <family val="1"/>
        <scheme val="major"/>
      </rPr>
      <t xml:space="preserve">De los estudiantes anotados en la columna (1), indique los que </t>
    </r>
    <r>
      <rPr>
        <b/>
        <u/>
        <sz val="10"/>
        <rFont val="Cambria"/>
        <family val="1"/>
        <scheme val="major"/>
      </rPr>
      <t>RECIBEN</t>
    </r>
    <r>
      <rPr>
        <b/>
        <sz val="10"/>
        <rFont val="Cambria"/>
        <family val="1"/>
        <scheme val="major"/>
      </rPr>
      <t xml:space="preserve"> algún Servicio de Apoyo Educativo
</t>
    </r>
    <r>
      <rPr>
        <i/>
        <sz val="10"/>
        <rFont val="Cambria"/>
        <family val="1"/>
        <scheme val="major"/>
      </rPr>
      <t>(Población Atendida)</t>
    </r>
  </si>
  <si>
    <r>
      <t xml:space="preserve">Discapacidad Intelectual (Retraso Mental) </t>
    </r>
    <r>
      <rPr>
        <b/>
        <vertAlign val="superscript"/>
        <sz val="11"/>
        <rFont val="Cambria"/>
        <family val="1"/>
        <scheme val="major"/>
      </rPr>
      <t>1/</t>
    </r>
  </si>
  <si>
    <r>
      <t xml:space="preserve">Situación Conductual Problemática </t>
    </r>
    <r>
      <rPr>
        <b/>
        <vertAlign val="superscript"/>
        <sz val="11"/>
        <rFont val="Cambria"/>
        <family val="1"/>
        <scheme val="major"/>
      </rPr>
      <t>2/</t>
    </r>
  </si>
  <si>
    <r>
      <t xml:space="preserve">Trastorno Específico de Aprendizaje </t>
    </r>
    <r>
      <rPr>
        <b/>
        <vertAlign val="superscript"/>
        <sz val="11"/>
        <rFont val="Cambria"/>
        <family val="1"/>
        <scheme val="major"/>
      </rPr>
      <t>3/</t>
    </r>
  </si>
  <si>
    <r>
      <t xml:space="preserve">Otro tipo de Condición </t>
    </r>
    <r>
      <rPr>
        <b/>
        <vertAlign val="superscript"/>
        <sz val="11"/>
        <rFont val="Cambria"/>
        <family val="1"/>
        <scheme val="major"/>
      </rPr>
      <t>4/</t>
    </r>
  </si>
  <si>
    <t>2/  Antes Problemas Emocionales y de Conducta.</t>
  </si>
  <si>
    <t>3/ Antes Problemas de Aprendizaje.</t>
  </si>
  <si>
    <t>4/  Especificar en OBSERVACIONES/COMENTARIOS. Ver ejemplos en la Guía.</t>
  </si>
  <si>
    <t>Trastorno del Espectro Autista (TEA)</t>
  </si>
  <si>
    <t>El Centro Educativo se abastece de agua por:</t>
  </si>
  <si>
    <t>Tubería dentro del Centro Educativo.</t>
  </si>
  <si>
    <t>Tubería fuera del Centro Educativo, pero dentro del lote o edificio.</t>
  </si>
  <si>
    <t>Tubería fuera del lote o edificio.</t>
  </si>
  <si>
    <t>No tiene por tubería.</t>
  </si>
  <si>
    <t>El Agua que consumen proviene de:</t>
  </si>
  <si>
    <t>Río, quebrada o naciente.</t>
  </si>
  <si>
    <t>Lluvia u otro.</t>
  </si>
  <si>
    <t>Alcantarilla o Cloaca.</t>
  </si>
  <si>
    <t>Tanque Séptico con tratamiento (fosa biológica).</t>
  </si>
  <si>
    <t>En el Centro Educativo hay luz eléctrica del:</t>
  </si>
  <si>
    <t>Planta privada.</t>
  </si>
  <si>
    <t>No hay luz eléctrica.</t>
  </si>
  <si>
    <t>PÚBLICA</t>
  </si>
  <si>
    <t>200 METROS SUR DE ESCUELA LAS BRISAS</t>
  </si>
  <si>
    <t>tele.dulcenombre@mep.go.cr</t>
  </si>
  <si>
    <t>1</t>
  </si>
  <si>
    <t>tele.lasbrisas@mep.go.cr</t>
  </si>
  <si>
    <t>paola.alvarez.barrantes@mep.go.cr</t>
  </si>
  <si>
    <t>SAN JOSE / SAN JOSE / CARMEN</t>
  </si>
  <si>
    <t>SAN JOSE / SAN JOSE / MERCED</t>
  </si>
  <si>
    <t>SAN JOSE / SAN JOSE / HOSPITAL</t>
  </si>
  <si>
    <t>SAN JOSE / SAN JOSE / CATEDRAL</t>
  </si>
  <si>
    <t>SAN JOSE / SAN JOSE / ZAPOTE</t>
  </si>
  <si>
    <t>SAN JOSE / SAN JOSE / SAN FRANCISCO DE DOS RIOS</t>
  </si>
  <si>
    <t>SAN JOSE / SAN JOSE / URUCA</t>
  </si>
  <si>
    <t>SAN JOSE / SAN JOSE / MATA REDONDA</t>
  </si>
  <si>
    <t>SAN JOSE / SAN JOSE / PAVAS</t>
  </si>
  <si>
    <t>SAN JOSE / SAN JOSE / HATILLO</t>
  </si>
  <si>
    <t>SAN JOSE / SAN JOSE / SAN SEBASTIAN</t>
  </si>
  <si>
    <t>SAN JOSE / ESCAZU / ESCAZU</t>
  </si>
  <si>
    <t>SAN JOSE / ESCAZU / SAN ANTONIO</t>
  </si>
  <si>
    <t>SAN JOSE / ESCAZU / SAN RAFAEL</t>
  </si>
  <si>
    <t>SAN JOSE / DESAMPARADOS / DESAMPARADOS</t>
  </si>
  <si>
    <t>SAN JOSE / DESAMPARADOS / SAN MIGUEL</t>
  </si>
  <si>
    <t>SAN JOSE / DESAMPARADOS / SAN JUAN DE DIOS</t>
  </si>
  <si>
    <t>SAN JOSE / DESAMPARADOS / SAN RAFAEL ARRIBA</t>
  </si>
  <si>
    <t>SAN JOSE / DESAMPARADOS / SAN ANTONIO</t>
  </si>
  <si>
    <t>SAN JOSE / DESAMPARADOS / FRAILES</t>
  </si>
  <si>
    <t>SAN JOSE / DESAMPARADOS / PATARRA</t>
  </si>
  <si>
    <t>SAN JOSE / DESAMPARADOS / SAN CRISTOBAL</t>
  </si>
  <si>
    <t>SAN JOSE / DESAMPARADOS / ROSARIO</t>
  </si>
  <si>
    <t>SAN JOSE / DESAMPARADOS / DAMAS</t>
  </si>
  <si>
    <t>SAN JOSE / DESAMPARADOS / SAN RAFAEL ABAJO</t>
  </si>
  <si>
    <t>SAN JOSE / DESAMPARADOS / GRAVILIAS</t>
  </si>
  <si>
    <t>SAN JOSE / DESAMPARADOS / LOS GUIDO</t>
  </si>
  <si>
    <t>SAN JOSE / PURISCAL / SANTIAGO</t>
  </si>
  <si>
    <t>SAN JOSE / PURISCAL / MERCEDES SUR</t>
  </si>
  <si>
    <t>SAN JOSE / PURISCAL / BARBACOAS</t>
  </si>
  <si>
    <t>SAN JOSE / PURISCAL / GRIFO ALTO</t>
  </si>
  <si>
    <t>SAN JOSE / PURISCAL / SAN RAFAEL</t>
  </si>
  <si>
    <t>SAN JOSE / PURISCAL / CANDELARITA</t>
  </si>
  <si>
    <t>SAN JOSE / PURISCAL / DESAMPARADITOS</t>
  </si>
  <si>
    <t>SAN JOSE / PURISCAL / SAN ANTONIO</t>
  </si>
  <si>
    <t>SAN JOSE / PURISCAL / CHIRES</t>
  </si>
  <si>
    <t>SAN JOSE / TARRAZU / SAN MARCOS</t>
  </si>
  <si>
    <t>SAN JOSE / TARRAZU / SAN LORENZO</t>
  </si>
  <si>
    <t>SAN JOSE / TARRAZU / SAN CARLOS</t>
  </si>
  <si>
    <t>SAN JOSE / ASERRI / ASERRI</t>
  </si>
  <si>
    <t>SAN JOSE / ASERRI / TARBACA</t>
  </si>
  <si>
    <t>SAN JOSE / ASERRI / VUELTA DE JORCO</t>
  </si>
  <si>
    <t>SAN JOSE / ASERRI / SAN GABRIEL</t>
  </si>
  <si>
    <t>SAN JOSE / ASERRI / LEGUA</t>
  </si>
  <si>
    <t>SAN JOSE / ASERRI / MONTERREY</t>
  </si>
  <si>
    <t>SAN JOSE / ASERRI / SALITRILLOS</t>
  </si>
  <si>
    <t>SAN JOSE / MORA / COLON</t>
  </si>
  <si>
    <t>SAN JOSE / MORA / GUAYABO</t>
  </si>
  <si>
    <t>SAN JOSE / MORA / TABARCIA</t>
  </si>
  <si>
    <t>SAN JOSE / MORA / PIEDRAS NEGRAS</t>
  </si>
  <si>
    <t>SAN JOSE / MORA / PICAGRES</t>
  </si>
  <si>
    <t>SAN JOSE / MORA / JARIS</t>
  </si>
  <si>
    <t>SAN JOSE / MORA / QUITIRRISI</t>
  </si>
  <si>
    <t>SAN JOSE / GOICOECHEA / GUADALUPE</t>
  </si>
  <si>
    <t>SAN JOSE / GOICOECHEA / SAN FRANCISCO</t>
  </si>
  <si>
    <t>SAN JOSE / GOICOECHEA / CALLE BLANCOS</t>
  </si>
  <si>
    <t>SAN JOSE / GOICOECHEA / MATA DE PLATANO</t>
  </si>
  <si>
    <t>SAN JOSE / GOICOECHEA / IPIS</t>
  </si>
  <si>
    <t>SAN JOSE / GOICOECHEA / RANCHO REDONDO</t>
  </si>
  <si>
    <t>SAN JOSE / GOICOECHEA / PURRAL</t>
  </si>
  <si>
    <t>SAN JOSE / SANTA ANA / SANTA ANA</t>
  </si>
  <si>
    <t>SAN JOSE / SANTA ANA / SALITRAL</t>
  </si>
  <si>
    <t>SAN JOSE / SANTA ANA / POZOS</t>
  </si>
  <si>
    <t>SAN JOSE / SANTA ANA / URUCA</t>
  </si>
  <si>
    <t>SAN JOSE / SANTA ANA / PIEDADES</t>
  </si>
  <si>
    <t>SAN JOSE / SANTA ANA / BRASIL</t>
  </si>
  <si>
    <t>SAN JOSE / ALAJUELITA / ALAJUELITA</t>
  </si>
  <si>
    <t>SAN JOSE / ALAJUELITA / SAN JOSECITO</t>
  </si>
  <si>
    <t>SAN JOSE / ALAJUELITA / SAN ANTONIO</t>
  </si>
  <si>
    <t>SAN JOSE / ALAJUELITA / CONCEPCION</t>
  </si>
  <si>
    <t>SAN JOSE / ALAJUELITA / SAN FELIPE</t>
  </si>
  <si>
    <t>SAN JOSE / VASQUEZ DE CORONADO / SAN ISIDRO</t>
  </si>
  <si>
    <t>SAN JOSE / VASQUEZ DE CORONADO / SAN RAFAEL</t>
  </si>
  <si>
    <t>SAN JOSE / VASQUEZ DE CORONADO / DULCE NOMBRE DE JESUS</t>
  </si>
  <si>
    <t>SAN JOSE / VASQUEZ DE CORONADO / PATALILLO</t>
  </si>
  <si>
    <t>SAN JOSE / VASQUEZ DE CORONADO / CASCAJAL</t>
  </si>
  <si>
    <t>SAN JOSE / ACOSTA / SAN IGNACIO</t>
  </si>
  <si>
    <t>SAN JOSE / ACOSTA / GUAITIL</t>
  </si>
  <si>
    <t>SAN JOSE / ACOSTA / PALMICHAL</t>
  </si>
  <si>
    <t>SAN JOSE / ACOSTA / CANGREJAL</t>
  </si>
  <si>
    <t>SAN JOSE / ACOSTA / SABANILLAS</t>
  </si>
  <si>
    <t>SAN JOSE / TIBAS / SAN JUAN</t>
  </si>
  <si>
    <t>SAN JOSE / TIBAS / CINCO ESQUINAS</t>
  </si>
  <si>
    <t>SAN JOSE / TIBAS / ANSELMO LLORENTE</t>
  </si>
  <si>
    <t>SAN JOSE / TIBAS / LEON XIII</t>
  </si>
  <si>
    <t>SAN JOSE / TIBAS / COLIMA</t>
  </si>
  <si>
    <t>SAN JOSE / MORAVIA / SAN VICENTE</t>
  </si>
  <si>
    <t>SAN JOSE / MORAVIA / SAN JERONIMO</t>
  </si>
  <si>
    <t>SAN JOSE / MORAVIA / TRINIDAD</t>
  </si>
  <si>
    <t>SAN JOSE / MONTES DE OCA / SAN PEDRO</t>
  </si>
  <si>
    <t>SAN JOSE / MONTES DE OCA / SABANILLA</t>
  </si>
  <si>
    <t>SAN JOSE / MONTES DE OCA / MERCEDES</t>
  </si>
  <si>
    <t>SAN JOSE / MONTES DE OCA / SAN RAFAEL</t>
  </si>
  <si>
    <t>SAN JOSE / TURRUBARES / SAN PABLO</t>
  </si>
  <si>
    <t>SAN JOSE / TURRUBARES / SAN PEDRO</t>
  </si>
  <si>
    <t>SAN JOSE / TURRUBARES / SAN JUAN DE MATA</t>
  </si>
  <si>
    <t>SAN JOSE / TURRUBARES / SAN LUIS</t>
  </si>
  <si>
    <t>SAN JOSE / TURRUBARES / CARARA</t>
  </si>
  <si>
    <t>SAN JOSE / DOTA / SANTA MARIA</t>
  </si>
  <si>
    <t>SAN JOSE / DOTA / JARDIN</t>
  </si>
  <si>
    <t>SAN JOSE / DOTA / COPEY</t>
  </si>
  <si>
    <t>SAN JOSE / CURRIDABAT / CURRIDABAT</t>
  </si>
  <si>
    <t>SAN JOSE / CURRIDABAT / GRANADILLA</t>
  </si>
  <si>
    <t>SAN JOSE / CURRIDABAT / SANCHEZ</t>
  </si>
  <si>
    <t>SAN JOSE / CURRIDABAT / TIRRASES</t>
  </si>
  <si>
    <t>SAN JOSE / PEREZ ZELEDON / SAN ISIDRO DE EL GENERAL</t>
  </si>
  <si>
    <t>SAN JOSE / PEREZ ZELEDON / EL GENERAL</t>
  </si>
  <si>
    <t>SAN JOSE / PEREZ ZELEDON / DANIEL FLORES</t>
  </si>
  <si>
    <t>SAN JOSE / PEREZ ZELEDON / RIVAS</t>
  </si>
  <si>
    <t>SAN JOSE / PEREZ ZELEDON / SAN PEDRO</t>
  </si>
  <si>
    <t>SAN JOSE / PEREZ ZELEDON / PLATANARES</t>
  </si>
  <si>
    <t>SAN JOSE / PEREZ ZELEDON / PEJIBAYE</t>
  </si>
  <si>
    <t>SAN JOSE / PEREZ ZELEDON / CAJON</t>
  </si>
  <si>
    <t>SAN JOSE / PEREZ ZELEDON / BARU</t>
  </si>
  <si>
    <t>SAN JOSE / PEREZ ZELEDON / RIO NUEVO</t>
  </si>
  <si>
    <t>SAN JOSE / PEREZ ZELEDON / PARAMO</t>
  </si>
  <si>
    <t>SAN JOSE / PEREZ ZELEDON / LA AMISTAD</t>
  </si>
  <si>
    <t>SAN JOSE / LEON CORTES CASTRO / SAN PABLO</t>
  </si>
  <si>
    <t>SAN JOSE / LEON CORTES CASTRO / SAN ANDRES</t>
  </si>
  <si>
    <t>SAN JOSE / LEON CORTES CASTRO / LLANO BONITO</t>
  </si>
  <si>
    <t>SAN JOSE / LEON CORTES CASTRO / SAN ISIDRO</t>
  </si>
  <si>
    <t>SAN JOSE / LEON CORTES CASTRO / SANTA CRUZ</t>
  </si>
  <si>
    <t>SAN JOSE / LEON CORTES CASTRO / SAN ANTONIO</t>
  </si>
  <si>
    <t>ALAJUELA / ALAJUELA / ALAJUELA</t>
  </si>
  <si>
    <t>ALAJUELA / ALAJUELA / SAN JOSE</t>
  </si>
  <si>
    <t>ALAJUELA / ALAJUELA / CARRIZAL</t>
  </si>
  <si>
    <t>ALAJUELA / ALAJUELA / SAN ANTONIO</t>
  </si>
  <si>
    <t>ALAJUELA / ALAJUELA / GUACIMA</t>
  </si>
  <si>
    <t>ALAJUELA / ALAJUELA / SAN ISIDRO</t>
  </si>
  <si>
    <t>ALAJUELA / ALAJUELA / SABANILLA</t>
  </si>
  <si>
    <t>ALAJUELA / ALAJUELA / SAN RAFAEL</t>
  </si>
  <si>
    <t>ALAJUELA / ALAJUELA / RIO SEGUNDO</t>
  </si>
  <si>
    <t>ALAJUELA / ALAJUELA / DESAMPARADOS</t>
  </si>
  <si>
    <t>ALAJUELA / ALAJUELA / TURRUCARES</t>
  </si>
  <si>
    <t>ALAJUELA / ALAJUELA / TAMBOR</t>
  </si>
  <si>
    <t>ALAJUELA / ALAJUELA / GARITA</t>
  </si>
  <si>
    <t>ALAJUELA / ALAJUELA / SARAPIQUI</t>
  </si>
  <si>
    <t>ALAJUELA / SAN RAMON / SAN RAMON</t>
  </si>
  <si>
    <t>ALAJUELA / SAN RAMON / SANTIAGO</t>
  </si>
  <si>
    <t>ALAJUELA / SAN RAMON / SAN JUAN</t>
  </si>
  <si>
    <t>ALAJUELA / SAN RAMON / PIEDADES NORTE</t>
  </si>
  <si>
    <t>ALAJUELA / SAN RAMON / PIEDADES SUR</t>
  </si>
  <si>
    <t>ALAJUELA / SAN RAMON / SAN RAFAEL</t>
  </si>
  <si>
    <t>ALAJUELA / SAN RAMON / SAN ISIDRO</t>
  </si>
  <si>
    <t>ALAJUELA / SAN RAMON / ANGELES</t>
  </si>
  <si>
    <t>ALAJUELA / SAN RAMON / ALFARO</t>
  </si>
  <si>
    <t>ALAJUELA / SAN RAMON / VOLIO</t>
  </si>
  <si>
    <t>ALAJUELA / SAN RAMON / CONCEPCION</t>
  </si>
  <si>
    <t>ALAJUELA / SAN RAMON / ZAPOTAL</t>
  </si>
  <si>
    <t>ALAJUELA / SAN RAMON / PEÑAS BLANCAS</t>
  </si>
  <si>
    <t>ALAJUELA / SAN RAMON / SAN LORENZO</t>
  </si>
  <si>
    <t>ALAJUELA / GRECIA / GRECIA</t>
  </si>
  <si>
    <t>ALAJUELA / GRECIA / SAN ISIDRO</t>
  </si>
  <si>
    <t>ALAJUELA / GRECIA / SAN JOSE</t>
  </si>
  <si>
    <t>ALAJUELA / GRECIA / SAN ROQUE</t>
  </si>
  <si>
    <t>ALAJUELA / GRECIA / TACARES</t>
  </si>
  <si>
    <t>ALAJUELA / GRECIA / PUENTE DE PIEDRA</t>
  </si>
  <si>
    <t>ALAJUELA / GRECIA / BOLIVAR</t>
  </si>
  <si>
    <t>ALAJUELA / SAN MATEO / SAN MATEO</t>
  </si>
  <si>
    <t>ALAJUELA / SAN MATEO / DESMONTE</t>
  </si>
  <si>
    <t>ALAJUELA / SAN MATEO / JESUS MARIA</t>
  </si>
  <si>
    <t>ALAJUELA / SAN MATEO / LABRADOR</t>
  </si>
  <si>
    <t>ALAJUELA / ATENAS / ATENAS</t>
  </si>
  <si>
    <t>ALAJUELA / ATENAS / JESUS</t>
  </si>
  <si>
    <t>ALAJUELA / ATENAS / MERCEDES</t>
  </si>
  <si>
    <t>ALAJUELA / ATENAS / SAN ISIDRO</t>
  </si>
  <si>
    <t>ALAJUELA / ATENAS / CONCEPCION</t>
  </si>
  <si>
    <t>ALAJUELA / ATENAS / SAN JOSE</t>
  </si>
  <si>
    <t>ALAJUELA / ATENAS / SANTA EULALIA</t>
  </si>
  <si>
    <t>ALAJUELA / ATENAS / ESCOBAL</t>
  </si>
  <si>
    <t>ALAJUELA / NARANJO / NARANJO</t>
  </si>
  <si>
    <t>ALAJUELA / NARANJO / SAN MIGUEL</t>
  </si>
  <si>
    <t>ALAJUELA / NARANJO / SAN JOSE</t>
  </si>
  <si>
    <t>ALAJUELA / NARANJO / CIRRI SUR</t>
  </si>
  <si>
    <t>ALAJUELA / NARANJO / SAN JERONIMO</t>
  </si>
  <si>
    <t>ALAJUELA / NARANJO / SAN JUAN</t>
  </si>
  <si>
    <t>ALAJUELA / NARANJO / EL ROSARIO</t>
  </si>
  <si>
    <t>ALAJUELA / NARANJO / PALMITOS</t>
  </si>
  <si>
    <t>ALAJUELA / PALMARES / PALMARES</t>
  </si>
  <si>
    <t>ALAJUELA / PALMARES / ZARAGOZA</t>
  </si>
  <si>
    <t>ALAJUELA / PALMARES / BUENOS AIRES</t>
  </si>
  <si>
    <t>ALAJUELA / PALMARES / SANTIAGO</t>
  </si>
  <si>
    <t>ALAJUELA / PALMARES / CANDELARIA</t>
  </si>
  <si>
    <t>ALAJUELA / PALMARES / ESQUIPULAS</t>
  </si>
  <si>
    <t>ALAJUELA / PALMARES / LA GRANJA</t>
  </si>
  <si>
    <t>ALAJUELA / POAS / SAN PEDRO</t>
  </si>
  <si>
    <t>ALAJUELA / POAS / SAN JUAN</t>
  </si>
  <si>
    <t>ALAJUELA / POAS / SAN RAFAEL</t>
  </si>
  <si>
    <t>ALAJUELA / POAS / CARRILLOS</t>
  </si>
  <si>
    <t>ALAJUELA / POAS / SABANA REDONDA</t>
  </si>
  <si>
    <t>ALAJUELA / OROTINA / OROTINA</t>
  </si>
  <si>
    <t>ALAJUELA / OROTINA / EL MASTATE</t>
  </si>
  <si>
    <t>ALAJUELA / OROTINA / HACIENDA VIEJA</t>
  </si>
  <si>
    <t>ALAJUELA / OROTINA / COYOLAR</t>
  </si>
  <si>
    <t>ALAJUELA / OROTINA / LA CEIBA</t>
  </si>
  <si>
    <t>ALAJUELA / SAN CARLOS / QUESADA</t>
  </si>
  <si>
    <t>ALAJUELA / SAN CARLOS / FLORENCIA</t>
  </si>
  <si>
    <t>ALAJUELA / SAN CARLOS / BUENAVISTA</t>
  </si>
  <si>
    <t>ALAJUELA / SAN CARLOS / AGUAS ZARCAS</t>
  </si>
  <si>
    <t>ALAJUELA / SAN CARLOS / VENECIA</t>
  </si>
  <si>
    <t>ALAJUELA / SAN CARLOS / PITAL</t>
  </si>
  <si>
    <t>ALAJUELA / SAN CARLOS / LA FORTUNA</t>
  </si>
  <si>
    <t>ALAJUELA / SAN CARLOS / LA TIGRA</t>
  </si>
  <si>
    <t>ALAJUELA / SAN CARLOS / LA PALMERA</t>
  </si>
  <si>
    <t>ALAJUELA / SAN CARLOS / VENADO</t>
  </si>
  <si>
    <t>ALAJUELA / SAN CARLOS / CUTRIS</t>
  </si>
  <si>
    <t>ALAJUELA / SAN CARLOS / MONTERREY</t>
  </si>
  <si>
    <t>ALAJUELA / SAN CARLOS / POCOSOL</t>
  </si>
  <si>
    <t>ALAJUELA / ZARCERO / ZARCERO</t>
  </si>
  <si>
    <t>ALAJUELA / ZARCERO / LAGUNA</t>
  </si>
  <si>
    <t>ALAJUELA / ZARCERO / TAPEZCO</t>
  </si>
  <si>
    <t>ALAJUELA / ZARCERO / GUADALUPE</t>
  </si>
  <si>
    <t>ALAJUELA / ZARCERO / PALMIRA</t>
  </si>
  <si>
    <t>ALAJUELA / ZARCERO / ZAPOTE</t>
  </si>
  <si>
    <t>ALAJUELA / ZARCERO / BRISAS</t>
  </si>
  <si>
    <t>ALAJUELA / SARCHI / SARCHI NORTE</t>
  </si>
  <si>
    <t>ALAJUELA / SARCHI / SARCHI SUR</t>
  </si>
  <si>
    <t>ALAJUELA / SARCHI / TORO AMARILLO</t>
  </si>
  <si>
    <t>ALAJUELA / SARCHI / SAN PEDRO</t>
  </si>
  <si>
    <t>ALAJUELA / SARCHI / RODRIGUEZ</t>
  </si>
  <si>
    <t>ALAJUELA / UPALA / UPALA</t>
  </si>
  <si>
    <t>ALAJUELA / UPALA / AGUAS CLARAS</t>
  </si>
  <si>
    <t>ALAJUELA / UPALA / SAN JOSE O PIZOTE</t>
  </si>
  <si>
    <t>ALAJUELA / UPALA / BIJAGUA</t>
  </si>
  <si>
    <t>ALAJUELA / UPALA / DELICIAS</t>
  </si>
  <si>
    <t>ALAJUELA / UPALA / DOS RIOS</t>
  </si>
  <si>
    <t>ALAJUELA / UPALA / YOLILLAL</t>
  </si>
  <si>
    <t>ALAJUELA / UPALA / CANALETE</t>
  </si>
  <si>
    <t>ALAJUELA / LOS CHILES / LOS CHILES</t>
  </si>
  <si>
    <t>ALAJUELA / LOS CHILES / CAÑO NEGRO</t>
  </si>
  <si>
    <t>ALAJUELA / LOS CHILES / EL AMPARO</t>
  </si>
  <si>
    <t>ALAJUELA / LOS CHILES / SAN JORGE</t>
  </si>
  <si>
    <t>ALAJUELA / GUATUSO / SAN RAFAEL</t>
  </si>
  <si>
    <t>ALAJUELA / GUATUSO / BUENAVISTA</t>
  </si>
  <si>
    <t>ALAJUELA / GUATUSO / COTE</t>
  </si>
  <si>
    <t>ALAJUELA / GUATUSO / KATIRA</t>
  </si>
  <si>
    <t>ALAJUELA / RIO CUARTO / RIO CUARTO</t>
  </si>
  <si>
    <t>ALAJUELA / RIO CUARTO / SANTA RITA</t>
  </si>
  <si>
    <t>ALAJUELA / RIO CUARTO / SANTA ISABEL</t>
  </si>
  <si>
    <t>CARTAGO / CARTAGO / ORIENTAL</t>
  </si>
  <si>
    <t>CARTAGO / CARTAGO / OCCIDENTAL</t>
  </si>
  <si>
    <t>CARTAGO / CARTAGO / CARMEN</t>
  </si>
  <si>
    <t>CARTAGO / CARTAGO / SAN NICOLAS</t>
  </si>
  <si>
    <t>CARTAGO / CARTAGO / AGUACALIENTE O SAN FRANCISCO</t>
  </si>
  <si>
    <t>CARTAGO / CARTAGO / GUADALUPE O ARENILLA</t>
  </si>
  <si>
    <t>CARTAGO / CARTAGO / CORRALILLO</t>
  </si>
  <si>
    <t>CARTAGO / CARTAGO / TIERRA BLANCA</t>
  </si>
  <si>
    <t>CARTAGO / CARTAGO / DULCE NOMBRE</t>
  </si>
  <si>
    <t>CARTAGO / CARTAGO / LLANO GRANDE</t>
  </si>
  <si>
    <t>CARTAGO / CARTAGO / QUEBRADILLA</t>
  </si>
  <si>
    <t>CARTAGO / PARAISO / PARAISO</t>
  </si>
  <si>
    <t>CARTAGO / PARAISO / SANTIAGO</t>
  </si>
  <si>
    <t>CARTAGO / PARAISO / OROSI</t>
  </si>
  <si>
    <t>CARTAGO / PARAISO / CACHI</t>
  </si>
  <si>
    <t>CARTAGO / PARAISO / LLANOS DE SANTA LUCIA</t>
  </si>
  <si>
    <t>CARTAGO / LA UNION / TRES RIOS</t>
  </si>
  <si>
    <t>CARTAGO / LA UNION / SAN DIEGO</t>
  </si>
  <si>
    <t>CARTAGO / LA UNION / SAN JUAN</t>
  </si>
  <si>
    <t>CARTAGO / LA UNION / SAN RAFAEL</t>
  </si>
  <si>
    <t>CARTAGO / LA UNION / CONCEPCION</t>
  </si>
  <si>
    <t>CARTAGO / LA UNION / DULCE NOMBRE</t>
  </si>
  <si>
    <t>CARTAGO / LA UNION / SAN RAMON</t>
  </si>
  <si>
    <t>CARTAGO / LA UNION / RIO AZUL</t>
  </si>
  <si>
    <t>CARTAGO / JIMENEZ / JUAN VIÑAS</t>
  </si>
  <si>
    <t>CARTAGO / JIMENEZ / TUCURRIQUE</t>
  </si>
  <si>
    <t>CARTAGO / JIMENEZ / PEJIBAYE</t>
  </si>
  <si>
    <t>CARTAGO / TURRIALBA / TURRIALBA</t>
  </si>
  <si>
    <t>CARTAGO / TURRIALBA / LA SUIZA</t>
  </si>
  <si>
    <t>CARTAGO / TURRIALBA / PERALTA</t>
  </si>
  <si>
    <t>CARTAGO / TURRIALBA / SANTA CRUZ</t>
  </si>
  <si>
    <t>CARTAGO / TURRIALBA / SANTA TERESITA</t>
  </si>
  <si>
    <t>CARTAGO / TURRIALBA / PAVONES</t>
  </si>
  <si>
    <t>CARTAGO / TURRIALBA / TUIS</t>
  </si>
  <si>
    <t>CARTAGO / TURRIALBA / TAYUTIC</t>
  </si>
  <si>
    <t>CARTAGO / TURRIALBA / SANTA ROSA</t>
  </si>
  <si>
    <t>CARTAGO / TURRIALBA / TRES EQUIS</t>
  </si>
  <si>
    <t>CARTAGO / TURRIALBA / LA ISABEL</t>
  </si>
  <si>
    <t>CARTAGO / TURRIALBA / EL CHIRRIPO</t>
  </si>
  <si>
    <t>CARTAGO / ALVARADO / PACAYAS</t>
  </si>
  <si>
    <t>CARTAGO / ALVARADO / CERVANTES</t>
  </si>
  <si>
    <t>CARTAGO / ALVARADO / CAPELLADES</t>
  </si>
  <si>
    <t>CARTAGO / OREAMUNO / SAN RAFAEL</t>
  </si>
  <si>
    <t>CARTAGO / OREAMUNO / COT</t>
  </si>
  <si>
    <t>CARTAGO / OREAMUNO / POTRERO CERRADO</t>
  </si>
  <si>
    <t>CARTAGO / OREAMUNO / CIPRESES</t>
  </si>
  <si>
    <t>CARTAGO / OREAMUNO / SANTA ROSA</t>
  </si>
  <si>
    <t>CARTAGO / EL GUARCO / EL TEJAR</t>
  </si>
  <si>
    <t>CARTAGO / EL GUARCO / SAN ISIDRO</t>
  </si>
  <si>
    <t>CARTAGO / EL GUARCO / TOBOSI</t>
  </si>
  <si>
    <t>CARTAGO / EL GUARCO / PATIO DE AGUA</t>
  </si>
  <si>
    <t>HEREDIA / HEREDIA / HEREDIA</t>
  </si>
  <si>
    <t>HEREDIA / HEREDIA / MERCEDES</t>
  </si>
  <si>
    <t>HEREDIA / HEREDIA / SAN FRANCISCO</t>
  </si>
  <si>
    <t>HEREDIA / HEREDIA / ULLOA</t>
  </si>
  <si>
    <t>HEREDIA / HEREDIA / VARABLANCA</t>
  </si>
  <si>
    <t>HEREDIA / BARVA / BARVA</t>
  </si>
  <si>
    <t>HEREDIA / BARVA / SAN PEDRO</t>
  </si>
  <si>
    <t>HEREDIA / BARVA / SAN PABLO</t>
  </si>
  <si>
    <t>HEREDIA / BARVA / SAN ROQUE</t>
  </si>
  <si>
    <t>HEREDIA / BARVA / SANTA LUCIA</t>
  </si>
  <si>
    <t>HEREDIA / BARVA / SAN JOSE DE LA MONTAÑA</t>
  </si>
  <si>
    <t>HEREDIA / SANTO DOMINGO / SANTO DOMINGO</t>
  </si>
  <si>
    <t>HEREDIA / SANTO DOMINGO / SAN VICENTE</t>
  </si>
  <si>
    <t>HEREDIA / SANTO DOMINGO / SAN MIGUEL</t>
  </si>
  <si>
    <t>HEREDIA / SANTO DOMINGO / PARACITO</t>
  </si>
  <si>
    <t>HEREDIA / SANTO DOMINGO / SANTO TOMAS</t>
  </si>
  <si>
    <t>HEREDIA / SANTO DOMINGO / SANTA ROSA</t>
  </si>
  <si>
    <t>HEREDIA / SANTO DOMINGO / TURES</t>
  </si>
  <si>
    <t>HEREDIA / SANTO DOMINGO / PARA</t>
  </si>
  <si>
    <t>HEREDIA / SANTA BARBARA / SANTA BARBARA</t>
  </si>
  <si>
    <t>HEREDIA / SANTA BARBARA / SAN PEDRO</t>
  </si>
  <si>
    <t>HEREDIA / SANTA BARBARA / SAN JUAN</t>
  </si>
  <si>
    <t>HEREDIA / SANTA BARBARA / JESUS</t>
  </si>
  <si>
    <t>HEREDIA / SANTA BARBARA / SANTO DOMINGO</t>
  </si>
  <si>
    <t>HEREDIA / SANTA BARBARA / PURABA</t>
  </si>
  <si>
    <t>HEREDIA / SAN RAFAEL / SAN RAFAEL</t>
  </si>
  <si>
    <t>HEREDIA / SAN RAFAEL / SAN JOSECITO</t>
  </si>
  <si>
    <t>HEREDIA / SAN RAFAEL / SANTIAGO</t>
  </si>
  <si>
    <t>HEREDIA / SAN RAFAEL / LOS ANGELES</t>
  </si>
  <si>
    <t>HEREDIA / SAN RAFAEL / CONCEPCION</t>
  </si>
  <si>
    <t>HEREDIA / SAN ISIDRO / SAN ISIDRO</t>
  </si>
  <si>
    <t>HEREDIA / SAN ISIDRO / SAN JOSE</t>
  </si>
  <si>
    <t>HEREDIA / SAN ISIDRO / CONCEPCION</t>
  </si>
  <si>
    <t>HEREDIA / SAN ISIDRO / SAN FRANCISCO</t>
  </si>
  <si>
    <t>HEREDIA / BELEN / SAN ANTONIO</t>
  </si>
  <si>
    <t>HEREDIA / BELEN / LA RIBERA</t>
  </si>
  <si>
    <t>HEREDIA / BELEN / ASUNCION</t>
  </si>
  <si>
    <t>HEREDIA / FLORES / SAN JOAQUIN</t>
  </si>
  <si>
    <t>HEREDIA / FLORES / BARRANTES</t>
  </si>
  <si>
    <t>HEREDIA / FLORES / LLORENTE</t>
  </si>
  <si>
    <t>HEREDIA / SAN PABLO / SAN PABLO</t>
  </si>
  <si>
    <t>HEREDIA / SAN PABLO / RINCON DE SABANILLA</t>
  </si>
  <si>
    <t>HEREDIA / SARAPIQUI / PUERTO VIEJO</t>
  </si>
  <si>
    <t>HEREDIA / SARAPIQUI / LA VIRGEN</t>
  </si>
  <si>
    <t>HEREDIA / SARAPIQUI / LAS HORQUETAS</t>
  </si>
  <si>
    <t>HEREDIA / SARAPIQUI / LLANURAS DEL GASPAR</t>
  </si>
  <si>
    <t>HEREDIA / SARAPIQUI / CUREÑA</t>
  </si>
  <si>
    <t>GUANACASTE / LIBERIA / LIBERIA</t>
  </si>
  <si>
    <t>GUANACASTE / LIBERIA / CAÑAS DULCES</t>
  </si>
  <si>
    <t>GUANACASTE / LIBERIA / MAYORGA</t>
  </si>
  <si>
    <t>GUANACASTE / LIBERIA / NACASCOLO</t>
  </si>
  <si>
    <t>GUANACASTE / LIBERIA / CURUBANDE</t>
  </si>
  <si>
    <t>GUANACASTE / NICOYA / NICOYA</t>
  </si>
  <si>
    <t>GUANACASTE / NICOYA / MANSION</t>
  </si>
  <si>
    <t>GUANACASTE / NICOYA / SAN ANTONIO</t>
  </si>
  <si>
    <t>GUANACASTE / NICOYA / QUEBRADA HONDA</t>
  </si>
  <si>
    <t>GUANACASTE / NICOYA / SAMARA</t>
  </si>
  <si>
    <t>GUANACASTE / NICOYA / NOSARA</t>
  </si>
  <si>
    <t>GUANACASTE / NICOYA / BELEN DE NOSARITA</t>
  </si>
  <si>
    <t>GUANACASTE / SANTA CRUZ / SANTA CRUZ</t>
  </si>
  <si>
    <t>GUANACASTE / SANTA CRUZ / BOLSON</t>
  </si>
  <si>
    <t>GUANACASTE / SANTA CRUZ / VEINTISIETE DE ABRIL</t>
  </si>
  <si>
    <t>GUANACASTE / SANTA CRUZ / TEMPATE</t>
  </si>
  <si>
    <t>GUANACASTE / SANTA CRUZ / CARTAGENA</t>
  </si>
  <si>
    <t>GUANACASTE / SANTA CRUZ / GUAJINIQUIL</t>
  </si>
  <si>
    <t>GUANACASTE / SANTA CRUZ / DIRIA</t>
  </si>
  <si>
    <t>GUANACASTE / SANTA CRUZ / CABO VELAS</t>
  </si>
  <si>
    <t>GUANACASTE / SANTA CRUZ / TAMARINDO</t>
  </si>
  <si>
    <t>GUANACASTE / BAGACES / BAGACES</t>
  </si>
  <si>
    <t>GUANACASTE / BAGACES / LA FORTUNA</t>
  </si>
  <si>
    <t>GUANACASTE / BAGACES / MOGOTE</t>
  </si>
  <si>
    <t>GUANACASTE / BAGACES / RIO NARANJO</t>
  </si>
  <si>
    <t>GUANACASTE / CARRILLO / FILADELFIA</t>
  </si>
  <si>
    <t>GUANACASTE / CARRILLO / PALMIRA</t>
  </si>
  <si>
    <t>GUANACASTE / CARRILLO / SARDINAL</t>
  </si>
  <si>
    <t>GUANACASTE / CARRILLO / BELEN</t>
  </si>
  <si>
    <t>GUANACASTE / CAÑAS / CAÑAS</t>
  </si>
  <si>
    <t>GUANACASTE / CAÑAS / PALMIRA</t>
  </si>
  <si>
    <t>GUANACASTE / CAÑAS / SAN MIGUEL</t>
  </si>
  <si>
    <t>GUANACASTE / CAÑAS / BEBEDERO</t>
  </si>
  <si>
    <t>GUANACASTE / CAÑAS / POROZAL</t>
  </si>
  <si>
    <t>GUANACASTE / ABANGARES / LAS JUNTAS</t>
  </si>
  <si>
    <t>GUANACASTE / ABANGARES / SIERRA</t>
  </si>
  <si>
    <t>GUANACASTE / ABANGARES / SAN JUAN</t>
  </si>
  <si>
    <t>GUANACASTE / ABANGARES / COLORADO</t>
  </si>
  <si>
    <t>GUANACASTE / TILARAN / TILARAN</t>
  </si>
  <si>
    <t>GUANACASTE / TILARAN / QUEBRADA GRANDE</t>
  </si>
  <si>
    <t>GUANACASTE / TILARAN / TRONADORA</t>
  </si>
  <si>
    <t>GUANACASTE / TILARAN / SANTA ROSA</t>
  </si>
  <si>
    <t>GUANACASTE / TILARAN / LIBANO</t>
  </si>
  <si>
    <t>GUANACASTE / TILARAN / TIERRAS MORENAS</t>
  </si>
  <si>
    <t>GUANACASTE / TILARAN / ARENAL</t>
  </si>
  <si>
    <t>GUANACASTE / TILARAN / CABECERAS</t>
  </si>
  <si>
    <t>5-08-08</t>
  </si>
  <si>
    <t>GUANACASTE / NANDAYURE / CARMONA</t>
  </si>
  <si>
    <t>GUANACASTE / NANDAYURE / SANTA RITA</t>
  </si>
  <si>
    <t>GUANACASTE / NANDAYURE / ZAPOTAL</t>
  </si>
  <si>
    <t>GUANACASTE / NANDAYURE / SAN PABLO</t>
  </si>
  <si>
    <t>GUANACASTE / NANDAYURE / PORVENIR</t>
  </si>
  <si>
    <t>GUANACASTE / NANDAYURE / BEJUCO</t>
  </si>
  <si>
    <t>GUANACASTE / LA CRUZ / LA CRUZ</t>
  </si>
  <si>
    <t>GUANACASTE / LA CRUZ / SANTA CECILIA</t>
  </si>
  <si>
    <t>GUANACASTE / LA CRUZ / LA GARITA</t>
  </si>
  <si>
    <t>GUANACASTE / LA CRUZ / SANTA ELENA</t>
  </si>
  <si>
    <t>GUANACASTE / HOJANCHA / HOJANCHA</t>
  </si>
  <si>
    <t>GUANACASTE / HOJANCHA / MONTE ROMO</t>
  </si>
  <si>
    <t>GUANACASTE / HOJANCHA / PUERTO CARRILLO</t>
  </si>
  <si>
    <t>GUANACASTE / HOJANCHA / HUACAS</t>
  </si>
  <si>
    <t>GUANACASTE / HOJANCHA / MATAMBU</t>
  </si>
  <si>
    <t>PUNTARENAS / PUNTARENAS / PUNTARENAS</t>
  </si>
  <si>
    <t>PUNTARENAS / PUNTARENAS / PITAHAYA</t>
  </si>
  <si>
    <t>PUNTARENAS / PUNTARENAS / CHOMES</t>
  </si>
  <si>
    <t>PUNTARENAS / PUNTARENAS / LEPANTO</t>
  </si>
  <si>
    <t>PUNTARENAS / PUNTARENAS / PAQUERA</t>
  </si>
  <si>
    <t>PUNTARENAS / PUNTARENAS / MANZANILLO</t>
  </si>
  <si>
    <t>PUNTARENAS / PUNTARENAS / GUACIMAL</t>
  </si>
  <si>
    <t>PUNTARENAS / PUNTARENAS / BARRANCA</t>
  </si>
  <si>
    <t>PUNTARENAS / PUNTARENAS / MONTE VERDE</t>
  </si>
  <si>
    <t>PUNTARENAS / PUNTARENAS / ISLA DEL COCO</t>
  </si>
  <si>
    <t>PUNTARENAS / PUNTARENAS / COBANO</t>
  </si>
  <si>
    <t>PUNTARENAS / PUNTARENAS / CHACARITA</t>
  </si>
  <si>
    <t>PUNTARENAS / PUNTARENAS / CHIRA</t>
  </si>
  <si>
    <t>PUNTARENAS / PUNTARENAS / ACAPULCO</t>
  </si>
  <si>
    <t>PUNTARENAS / PUNTARENAS / EL ROBLE</t>
  </si>
  <si>
    <t>PUNTARENAS / PUNTARENAS / ARANCIBIA</t>
  </si>
  <si>
    <t>PUNTARENAS / ESPARZA / ESPIRITU SANTO</t>
  </si>
  <si>
    <t>PUNTARENAS / ESPARZA / SAN JUAN GRANDE</t>
  </si>
  <si>
    <t>PUNTARENAS / ESPARZA / MACACONA</t>
  </si>
  <si>
    <t>PUNTARENAS / ESPARZA / SAN RAFAEL</t>
  </si>
  <si>
    <t>PUNTARENAS / ESPARZA / SAN JERONIMO</t>
  </si>
  <si>
    <t>PUNTARENAS / ESPARZA / CALDERA</t>
  </si>
  <si>
    <t>PUNTARENAS / BUENOS AIRES / BUENOS AIRES</t>
  </si>
  <si>
    <t>PUNTARENAS / BUENOS AIRES / VOLCAN</t>
  </si>
  <si>
    <t>PUNTARENAS / BUENOS AIRES / POTRERO GRANDE</t>
  </si>
  <si>
    <t>PUNTARENAS / BUENOS AIRES / BORUCA</t>
  </si>
  <si>
    <t>PUNTARENAS / BUENOS AIRES / PILAS</t>
  </si>
  <si>
    <t>PUNTARENAS / BUENOS AIRES / COLINAS</t>
  </si>
  <si>
    <t>PUNTARENAS / BUENOS AIRES / CHANGUENA</t>
  </si>
  <si>
    <t>PUNTARENAS / BUENOS AIRES / BIOLLEY</t>
  </si>
  <si>
    <t>PUNTARENAS / BUENOS AIRES / BRUNKA</t>
  </si>
  <si>
    <t>PUNTARENAS / MONTES DE ORO / MIRAMAR</t>
  </si>
  <si>
    <t>PUNTARENAS / MONTES DE ORO / LA UNION</t>
  </si>
  <si>
    <t>PUNTARENAS / MONTES DE ORO / SAN ISIDRO</t>
  </si>
  <si>
    <t>PUNTARENAS / OSA / PUERTO CORTES</t>
  </si>
  <si>
    <t>PUNTARENAS / OSA / PALMAR</t>
  </si>
  <si>
    <t>PUNTARENAS / OSA / SIERPE</t>
  </si>
  <si>
    <t>PUNTARENAS / OSA / BAHIA BALLENA</t>
  </si>
  <si>
    <t>PUNTARENAS / OSA / PIEDRAS BLANCAS</t>
  </si>
  <si>
    <t>PUNTARENAS / OSA / BAHIA DRAKE</t>
  </si>
  <si>
    <t>PUNTARENAS / QUEPOS / QUEPOS</t>
  </si>
  <si>
    <t>PUNTARENAS / QUEPOS / SAVEGRE</t>
  </si>
  <si>
    <t>PUNTARENAS / QUEPOS / NARANJITO</t>
  </si>
  <si>
    <t>PUNTARENAS / GOLFITO / GOLFITO</t>
  </si>
  <si>
    <t>PUNTARENAS / GOLFITO / PUERTO JIMENEZ</t>
  </si>
  <si>
    <t>PUNTARENAS / GOLFITO / GUAYCARA</t>
  </si>
  <si>
    <t>PUNTARENAS / GOLFITO / PAVON</t>
  </si>
  <si>
    <t>PUNTARENAS / COTO BRUS / SAN VITO</t>
  </si>
  <si>
    <t>PUNTARENAS / COTO BRUS / SABALITO</t>
  </si>
  <si>
    <t>PUNTARENAS / COTO BRUS / AGUA BUENA</t>
  </si>
  <si>
    <t>PUNTARENAS / COTO BRUS / LIMONCITO</t>
  </si>
  <si>
    <t>PUNTARENAS / COTO BRUS / PITTIER</t>
  </si>
  <si>
    <t>PUNTARENAS / COTO BRUS / GUTIERREZ BROUN</t>
  </si>
  <si>
    <t>PUNTARENAS / PARRITA / PARRITA</t>
  </si>
  <si>
    <t>PUNTARENAS / CORREDORES / CORREDOR</t>
  </si>
  <si>
    <t>PUNTARENAS / CORREDORES / LA CUESTA</t>
  </si>
  <si>
    <t>PUNTARENAS / CORREDORES / CANOAS</t>
  </si>
  <si>
    <t>PUNTARENAS / CORREDORES / LAUREL</t>
  </si>
  <si>
    <t>PUNTARENAS / GARABITO / JACO</t>
  </si>
  <si>
    <t>PUNTARENAS / GARABITO / TARCOLES</t>
  </si>
  <si>
    <t>LIMON / LIMON / LIMON</t>
  </si>
  <si>
    <t>LIMON / LIMON / VALLE LA ESTRELLA</t>
  </si>
  <si>
    <t>LIMON / LIMON / RIO BLANCO</t>
  </si>
  <si>
    <t>LIMON / LIMON / MATAMA</t>
  </si>
  <si>
    <t>LIMON / POCOCI / GUAPILES</t>
  </si>
  <si>
    <t>LIMON / POCOCI / JIMENEZ</t>
  </si>
  <si>
    <t>LIMON / POCOCI / LA RITA</t>
  </si>
  <si>
    <t>LIMON / POCOCI / ROXANA</t>
  </si>
  <si>
    <t>LIMON / POCOCI / CARIARI</t>
  </si>
  <si>
    <t>LIMON / POCOCI / COLORADO</t>
  </si>
  <si>
    <t>LIMON / POCOCI / LA COLONIA</t>
  </si>
  <si>
    <t>LIMON / SIQUIRRES / SIQUIRRES</t>
  </si>
  <si>
    <t>LIMON / SIQUIRRES / PACUARITO</t>
  </si>
  <si>
    <t>LIMON / SIQUIRRES / FLORIDA</t>
  </si>
  <si>
    <t>LIMON / SIQUIRRES / GERMANIA</t>
  </si>
  <si>
    <t>LIMON / SIQUIRRES / EL CAIRO</t>
  </si>
  <si>
    <t>LIMON / SIQUIRRES / ALEGRIA</t>
  </si>
  <si>
    <t>LIMON / SIQUIRRES / REVENTAZON</t>
  </si>
  <si>
    <t>LIMON / TALAMANCA / BRATSI</t>
  </si>
  <si>
    <t>LIMON / TALAMANCA / SIXAOLA</t>
  </si>
  <si>
    <t>LIMON / TALAMANCA / CAHUITA</t>
  </si>
  <si>
    <t>LIMON / TALAMANCA / TELIRE</t>
  </si>
  <si>
    <t>LIMON / MATINA / MATINA</t>
  </si>
  <si>
    <t>LIMON / MATINA / BATAN</t>
  </si>
  <si>
    <t>LIMON / MATINA / CARRANDI</t>
  </si>
  <si>
    <t>LIMON / GUACIMO / GUACIMO</t>
  </si>
  <si>
    <t>LIMON / GUACIMO / MERCEDES</t>
  </si>
  <si>
    <t>LIMON / GUACIMO / POCORA</t>
  </si>
  <si>
    <t>LIMON / GUACIMO / RIO JIMENEZ</t>
  </si>
  <si>
    <t>LIMON / GUACIMO / DUACARI</t>
  </si>
  <si>
    <t>País / Continente</t>
  </si>
  <si>
    <t>Extranjeros
(Nacionalidad)</t>
  </si>
  <si>
    <t>ESTUDIANTES EXTRANJEROS, REFUGIADOS Y SOLICITANTES DE ASILO</t>
  </si>
  <si>
    <t>SEGÚN PAÍS/CONTINENTE, TELESECUNDARIA</t>
  </si>
  <si>
    <t>Cuenta la institución con Sala(s) de Lactancia?</t>
  </si>
  <si>
    <t>Teléfono 1:</t>
  </si>
  <si>
    <t>Teléfono 2:</t>
  </si>
  <si>
    <t>SERVICIOS, COMPUTADORAS Y ESPACIO FÍSICO UTILIZADOS POR TELESECUNDARIA</t>
  </si>
  <si>
    <t>SANEAMIENTO E HIGIENE, TELESECUNDARIA</t>
  </si>
  <si>
    <t>CENSO ESCOLAR 2023 -- INFORME INICIAL</t>
  </si>
  <si>
    <t>Aplaz.
2022</t>
  </si>
  <si>
    <t>APLAZADOS EN EL CURSO LECTIVO 2022, Y QUE APROBARON</t>
  </si>
  <si>
    <t>Ubicacion1</t>
  </si>
  <si>
    <t>ZONA NORTE-NORTE</t>
  </si>
  <si>
    <t>4</t>
  </si>
  <si>
    <t>EL CURSO LECTIVO 2023, TELESECUNDARIA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</si>
</sst>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\-####"/>
  </numFmts>
  <fonts count="9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rgb="FF7F7F7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theme="1"/>
      <name val="Goudy"/>
      <family val="1"/>
    </font>
    <font>
      <sz val="11"/>
      <color rgb="FFFF0000"/>
      <name val="Goudy"/>
      <family val="1"/>
    </font>
    <font>
      <b/>
      <sz val="11"/>
      <color rgb="FFFF0000"/>
      <name val="Goudy"/>
      <family val="1"/>
    </font>
    <font>
      <b/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8"/>
      <color theme="1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sz val="11"/>
      <color theme="0"/>
      <name val="Cambria"/>
      <family val="1"/>
      <scheme val="major"/>
    </font>
    <font>
      <sz val="11"/>
      <name val="Cambria"/>
      <family val="1"/>
      <scheme val="maj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22"/>
      <name val="Cambria"/>
      <family val="1"/>
      <scheme val="major"/>
    </font>
    <font>
      <b/>
      <sz val="20"/>
      <name val="Cambria"/>
      <family val="1"/>
      <scheme val="major"/>
    </font>
    <font>
      <i/>
      <sz val="11"/>
      <name val="Cambria"/>
      <family val="1"/>
      <scheme val="major"/>
    </font>
    <font>
      <i/>
      <sz val="12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0"/>
      <name val="Cambria"/>
      <family val="1"/>
      <scheme val="major"/>
    </font>
    <font>
      <b/>
      <i/>
      <sz val="10"/>
      <name val="Cambria"/>
      <family val="1"/>
      <scheme val="major"/>
    </font>
    <font>
      <i/>
      <sz val="10"/>
      <name val="Cambria"/>
      <family val="1"/>
      <scheme val="major"/>
    </font>
    <font>
      <b/>
      <i/>
      <sz val="12"/>
      <name val="Cambria"/>
      <family val="1"/>
      <scheme val="major"/>
    </font>
    <font>
      <b/>
      <sz val="11"/>
      <color theme="1"/>
      <name val="Cambria"/>
      <family val="1"/>
      <scheme val="major"/>
    </font>
    <font>
      <i/>
      <sz val="16"/>
      <color rgb="FFFF0000"/>
      <name val="Cambria"/>
      <family val="1"/>
      <scheme val="major"/>
    </font>
    <font>
      <sz val="18"/>
      <name val="Cambria"/>
      <family val="1"/>
      <scheme val="major"/>
    </font>
    <font>
      <sz val="18"/>
      <color theme="1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9" tint="-0.499984740745262"/>
      <name val="Cambria"/>
      <family val="1"/>
      <scheme val="major"/>
    </font>
    <font>
      <b/>
      <i/>
      <sz val="10"/>
      <color rgb="FFFF0000"/>
      <name val="Cambria"/>
      <family val="1"/>
      <scheme val="major"/>
    </font>
    <font>
      <u/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b/>
      <i/>
      <sz val="11"/>
      <color rgb="FFFF0000"/>
      <name val="Cambria"/>
      <family val="1"/>
      <scheme val="major"/>
    </font>
    <font>
      <b/>
      <sz val="14"/>
      <color theme="5" tint="-0.249977111117893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sz val="9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i/>
      <sz val="12"/>
      <color rgb="FFFF0000"/>
      <name val="Cambria"/>
      <family val="1"/>
      <scheme val="major"/>
    </font>
    <font>
      <b/>
      <sz val="14"/>
      <color rgb="FFFF0000"/>
      <name val="Cambria"/>
      <family val="1"/>
      <scheme val="major"/>
    </font>
    <font>
      <b/>
      <i/>
      <sz val="14"/>
      <color rgb="FFFF0000"/>
      <name val="Cambria"/>
      <family val="1"/>
      <scheme val="major"/>
    </font>
    <font>
      <b/>
      <sz val="12"/>
      <color rgb="FF7030A0"/>
      <name val="Cambria"/>
      <family val="1"/>
      <scheme val="major"/>
    </font>
    <font>
      <b/>
      <u val="double"/>
      <sz val="14"/>
      <color theme="1"/>
      <name val="Cambria"/>
      <family val="1"/>
      <scheme val="major"/>
    </font>
    <font>
      <b/>
      <i/>
      <sz val="10"/>
      <color rgb="FF002060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0"/>
      <color rgb="FF002060"/>
      <name val="Cambria"/>
      <family val="1"/>
      <scheme val="major"/>
    </font>
    <font>
      <sz val="12"/>
      <color theme="0"/>
      <name val="Cambria"/>
      <family val="1"/>
      <scheme val="major"/>
    </font>
    <font>
      <b/>
      <u/>
      <sz val="10"/>
      <name val="Cambria"/>
      <family val="1"/>
      <scheme val="major"/>
    </font>
    <font>
      <b/>
      <vertAlign val="superscript"/>
      <sz val="11"/>
      <name val="Cambria"/>
      <family val="1"/>
      <scheme val="major"/>
    </font>
    <font>
      <b/>
      <sz val="11"/>
      <color rgb="FF7030A0"/>
      <name val="Cambria"/>
      <family val="1"/>
      <scheme val="major"/>
    </font>
    <font>
      <b/>
      <sz val="11"/>
      <color rgb="FF008000"/>
      <name val="Cambria"/>
      <family val="1"/>
      <scheme val="major"/>
    </font>
    <font>
      <b/>
      <i/>
      <sz val="12"/>
      <color rgb="FF008000"/>
      <name val="Cambria"/>
      <family val="1"/>
      <scheme val="major"/>
    </font>
    <font>
      <b/>
      <i/>
      <sz val="14"/>
      <color rgb="FF7030A0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i/>
      <sz val="13"/>
      <color rgb="FFFF0000"/>
      <name val="Cambria"/>
      <family val="1"/>
      <scheme val="major"/>
    </font>
    <font>
      <sz val="13"/>
      <name val="Cambria"/>
      <family val="1"/>
      <scheme val="major"/>
    </font>
    <font>
      <b/>
      <i/>
      <sz val="13"/>
      <color rgb="FF3366FF"/>
      <name val="Cambria"/>
      <family val="1"/>
      <scheme val="major"/>
    </font>
    <font>
      <b/>
      <sz val="8"/>
      <color theme="0"/>
      <name val="Cambria"/>
      <family val="1"/>
      <scheme val="major"/>
    </font>
    <font>
      <b/>
      <i/>
      <sz val="8"/>
      <color theme="0"/>
      <name val="Cambria"/>
      <family val="1"/>
      <scheme val="major"/>
    </font>
    <font>
      <sz val="8"/>
      <color theme="0"/>
      <name val="Cambria"/>
      <family val="1"/>
      <scheme val="major"/>
    </font>
    <font>
      <b/>
      <i/>
      <sz val="12"/>
      <color rgb="FF7030A0"/>
      <name val="Cambria"/>
      <family val="1"/>
      <scheme val="major"/>
    </font>
    <font>
      <b/>
      <sz val="10"/>
      <color theme="3"/>
      <name val="Cambria"/>
      <family val="1"/>
      <scheme val="major"/>
    </font>
    <font>
      <sz val="10"/>
      <color theme="1"/>
      <name val="Calibri"/>
      <family val="2"/>
      <scheme val="minor"/>
    </font>
    <font>
      <sz val="9"/>
      <color theme="1"/>
      <name val="Cambria"/>
      <family val="1"/>
      <scheme val="major"/>
    </font>
    <font>
      <b/>
      <i/>
      <sz val="28"/>
      <name val="Cambria"/>
      <family val="1"/>
      <scheme val="major"/>
    </font>
    <font>
      <i/>
      <sz val="28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9"/>
      <color theme="8" tint="-0.499984740745262"/>
      <name val="Cambria"/>
      <family val="1"/>
      <scheme val="major"/>
    </font>
  </fonts>
  <fills count="3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7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ashDotDot">
        <color auto="1"/>
      </bottom>
      <diagonal/>
    </border>
    <border>
      <left style="thick">
        <color auto="1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slantDashDot">
        <color indexed="64"/>
      </bottom>
      <diagonal/>
    </border>
    <border>
      <left/>
      <right/>
      <top style="dashed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thick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ck">
        <color indexed="64"/>
      </left>
      <right/>
      <top/>
      <bottom style="dashDot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auto="1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slantDashDot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ck">
        <color indexed="64"/>
      </left>
      <right/>
      <top/>
      <bottom/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/>
      <diagonal/>
    </border>
    <border>
      <left style="slantDashDot">
        <color auto="1"/>
      </left>
      <right style="slantDashDot">
        <color auto="1"/>
      </right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dashed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ck">
        <color auto="1"/>
      </bottom>
      <diagonal/>
    </border>
    <border>
      <left style="thick">
        <color indexed="64"/>
      </left>
      <right/>
      <top style="hair">
        <color indexed="64"/>
      </top>
      <bottom style="thick">
        <color auto="1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auto="1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ck">
        <color auto="1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auto="1"/>
      </left>
      <right/>
      <top style="dotted">
        <color indexed="64"/>
      </top>
      <bottom style="thick">
        <color auto="1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ashDot">
        <color indexed="64"/>
      </bottom>
      <diagonal/>
    </border>
    <border>
      <left style="dotted">
        <color indexed="64"/>
      </left>
      <right style="dotted">
        <color indexed="64"/>
      </right>
      <top style="dashDot">
        <color indexed="64"/>
      </top>
      <bottom style="dashDot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slantDashDot">
        <color indexed="64"/>
      </top>
      <bottom/>
      <diagonal/>
    </border>
    <border>
      <left style="thick">
        <color indexed="64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slantDashDot">
        <color auto="1"/>
      </right>
      <top style="hair">
        <color indexed="64"/>
      </top>
      <bottom style="dotted">
        <color indexed="64"/>
      </bottom>
      <diagonal/>
    </border>
    <border>
      <left style="thick">
        <color indexed="64"/>
      </left>
      <right/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/>
      <top style="slantDashDot">
        <color auto="1"/>
      </top>
      <bottom/>
      <diagonal/>
    </border>
    <border>
      <left style="dotted">
        <color indexed="64"/>
      </left>
      <right/>
      <top style="thick">
        <color indexed="64"/>
      </top>
      <bottom/>
      <diagonal/>
    </border>
    <border>
      <left style="dotted">
        <color indexed="64"/>
      </left>
      <right/>
      <top/>
      <bottom style="thick">
        <color indexed="64"/>
      </bottom>
      <diagonal/>
    </border>
    <border>
      <left style="dotted">
        <color auto="1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ck">
        <color indexed="64"/>
      </bottom>
      <diagonal/>
    </border>
    <border>
      <left style="dotted">
        <color indexed="64"/>
      </left>
      <right style="medium">
        <color auto="1"/>
      </right>
      <top style="thick">
        <color auto="1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indexed="64"/>
      </left>
      <right/>
      <top style="thick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dotted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thick">
        <color auto="1"/>
      </bottom>
      <diagonal/>
    </border>
    <border>
      <left style="slantDashDot">
        <color auto="1"/>
      </left>
      <right style="thick">
        <color indexed="64"/>
      </right>
      <top style="hair">
        <color indexed="64"/>
      </top>
      <bottom style="dotted">
        <color auto="1"/>
      </bottom>
      <diagonal/>
    </border>
    <border>
      <left style="dotted">
        <color indexed="64"/>
      </left>
      <right style="medium">
        <color auto="1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slantDashDot">
        <color auto="1"/>
      </right>
      <top style="hair">
        <color indexed="64"/>
      </top>
      <bottom style="thick">
        <color auto="1"/>
      </bottom>
      <diagonal/>
    </border>
    <border>
      <left style="slantDashDot">
        <color auto="1"/>
      </left>
      <right style="slantDashDot">
        <color auto="1"/>
      </right>
      <top/>
      <bottom style="thick">
        <color auto="1"/>
      </bottom>
      <diagonal/>
    </border>
    <border>
      <left/>
      <right/>
      <top style="dashDotDot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ck">
        <color indexed="64"/>
      </left>
      <right/>
      <top style="dashDotDot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ashDotDot">
        <color indexed="64"/>
      </top>
      <bottom style="thick">
        <color indexed="64"/>
      </bottom>
      <diagonal/>
    </border>
    <border>
      <left/>
      <right style="medium">
        <color indexed="64"/>
      </right>
      <top style="dashDotDot">
        <color indexed="64"/>
      </top>
      <bottom style="thick">
        <color indexed="64"/>
      </bottom>
      <diagonal/>
    </border>
    <border>
      <left style="medium">
        <color auto="1"/>
      </left>
      <right/>
      <top style="dashDotDot">
        <color indexed="64"/>
      </top>
      <bottom style="thick">
        <color indexed="64"/>
      </bottom>
      <diagonal/>
    </border>
    <border>
      <left style="dotted">
        <color indexed="64"/>
      </left>
      <right style="medium">
        <color indexed="64"/>
      </right>
      <top style="dashDotDot">
        <color indexed="64"/>
      </top>
      <bottom style="thick">
        <color indexed="64"/>
      </bottom>
      <diagonal/>
    </border>
    <border>
      <left style="dotted">
        <color auto="1"/>
      </left>
      <right/>
      <top style="dashDotDot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slantDashDot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slantDashDot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auto="1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ck">
        <color auto="1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 style="dashDotDot">
        <color auto="1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indexed="64"/>
      </bottom>
      <diagonal/>
    </border>
    <border>
      <left style="slantDashDot">
        <color auto="1"/>
      </left>
      <right/>
      <top/>
      <bottom style="thick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slantDashDot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slantDashDot">
        <color indexed="64"/>
      </right>
      <top style="thick">
        <color indexed="64"/>
      </top>
      <bottom style="thin">
        <color indexed="64"/>
      </bottom>
      <diagonal/>
    </border>
    <border>
      <left/>
      <right style="slantDashDot">
        <color auto="1"/>
      </right>
      <top/>
      <bottom style="thick">
        <color indexed="64"/>
      </bottom>
      <diagonal/>
    </border>
    <border>
      <left style="slantDashDot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slantDashDot">
        <color indexed="64"/>
      </right>
      <top style="thick">
        <color indexed="64"/>
      </top>
      <bottom style="medium">
        <color indexed="64"/>
      </bottom>
      <diagonal/>
    </border>
    <border>
      <left style="slantDashDot">
        <color indexed="64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slantDashDot">
        <color indexed="64"/>
      </right>
      <top style="dotted">
        <color auto="1"/>
      </top>
      <bottom style="dotted">
        <color auto="1"/>
      </bottom>
      <diagonal/>
    </border>
    <border>
      <left style="slantDashDot">
        <color indexed="64"/>
      </left>
      <right/>
      <top/>
      <bottom style="dashDot">
        <color indexed="64"/>
      </bottom>
      <diagonal/>
    </border>
    <border>
      <left/>
      <right style="slantDashDot">
        <color indexed="64"/>
      </right>
      <top/>
      <bottom style="dashDot">
        <color indexed="64"/>
      </bottom>
      <diagonal/>
    </border>
    <border>
      <left style="slant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slantDashDot">
        <color indexed="64"/>
      </right>
      <top style="dashDot">
        <color indexed="64"/>
      </top>
      <bottom style="dashDot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thick">
        <color auto="1"/>
      </left>
      <right style="dotted">
        <color indexed="64"/>
      </right>
      <top/>
      <bottom style="thick">
        <color indexed="64"/>
      </bottom>
      <diagonal/>
    </border>
    <border>
      <left style="medium">
        <color indexed="64"/>
      </left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slantDashDot">
        <color auto="1"/>
      </top>
      <bottom/>
      <diagonal/>
    </border>
    <border>
      <left style="slantDashDot">
        <color indexed="64"/>
      </left>
      <right/>
      <top style="medium">
        <color indexed="64"/>
      </top>
      <bottom style="thin">
        <color indexed="64"/>
      </bottom>
      <diagonal/>
    </border>
    <border>
      <left style="slantDashDot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tted">
        <color auto="1"/>
      </left>
      <right/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dotted">
        <color auto="1"/>
      </left>
      <right/>
      <top style="hair">
        <color indexed="64"/>
      </top>
      <bottom/>
      <diagonal/>
    </border>
    <border>
      <left/>
      <right/>
      <top style="dashDot">
        <color indexed="64"/>
      </top>
      <bottom style="hair">
        <color indexed="64"/>
      </bottom>
      <diagonal/>
    </border>
    <border>
      <left style="medium">
        <color indexed="64"/>
      </left>
      <right/>
      <top style="dashDot">
        <color indexed="64"/>
      </top>
      <bottom style="hair">
        <color indexed="64"/>
      </bottom>
      <diagonal/>
    </border>
    <border>
      <left style="dotted">
        <color auto="1"/>
      </left>
      <right/>
      <top style="dashDot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ashDot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dashDot">
        <color indexed="64"/>
      </bottom>
      <diagonal/>
    </border>
    <border>
      <left style="medium">
        <color auto="1"/>
      </left>
      <right/>
      <top style="hair">
        <color indexed="64"/>
      </top>
      <bottom style="dashDot">
        <color indexed="64"/>
      </bottom>
      <diagonal/>
    </border>
    <border>
      <left style="dotted">
        <color auto="1"/>
      </left>
      <right/>
      <top style="hair">
        <color indexed="64"/>
      </top>
      <bottom style="dashDot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indexed="64"/>
      </bottom>
      <diagonal/>
    </border>
    <border>
      <left style="dotted">
        <color auto="1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hair">
        <color indexed="64"/>
      </top>
      <bottom style="thick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slantDashDot">
        <color indexed="64"/>
      </top>
      <bottom/>
      <diagonal/>
    </border>
    <border>
      <left/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 style="mediumDashed">
        <color indexed="64"/>
      </left>
      <right/>
      <top style="thick">
        <color indexed="64"/>
      </top>
      <bottom style="medium">
        <color indexed="64"/>
      </bottom>
      <diagonal/>
    </border>
    <border>
      <left style="mediumDashed">
        <color indexed="64"/>
      </left>
      <right/>
      <top/>
      <bottom style="thick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 style="dotted">
        <color auto="1"/>
      </top>
      <bottom style="dotted">
        <color auto="1"/>
      </bottom>
      <diagonal/>
    </border>
    <border>
      <left style="mediumDashed">
        <color indexed="64"/>
      </left>
      <right/>
      <top style="dotted">
        <color indexed="64"/>
      </top>
      <bottom style="hair">
        <color indexed="64"/>
      </bottom>
      <diagonal/>
    </border>
    <border>
      <left style="mediumDashed">
        <color indexed="64"/>
      </left>
      <right/>
      <top style="hair">
        <color indexed="64"/>
      </top>
      <bottom style="hair">
        <color indexed="64"/>
      </bottom>
      <diagonal/>
    </border>
    <border>
      <left style="mediumDashed">
        <color indexed="64"/>
      </left>
      <right/>
      <top style="slantDashDot">
        <color indexed="64"/>
      </top>
      <bottom/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">
        <color indexed="64"/>
      </top>
      <bottom/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 style="slantDashDot">
        <color indexed="64"/>
      </left>
      <right/>
      <top style="thick">
        <color indexed="64"/>
      </top>
      <bottom/>
      <diagonal/>
    </border>
    <border>
      <left style="slantDashDot">
        <color indexed="64"/>
      </left>
      <right/>
      <top/>
      <bottom style="medium">
        <color indexed="64"/>
      </bottom>
      <diagonal/>
    </border>
    <border>
      <left style="slantDashDot">
        <color indexed="64"/>
      </left>
      <right/>
      <top style="dotted">
        <color indexed="64"/>
      </top>
      <bottom style="hair">
        <color indexed="64"/>
      </bottom>
      <diagonal/>
    </border>
    <border>
      <left style="slantDashDot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slantDashDot">
        <color auto="1"/>
      </right>
      <top style="medium">
        <color indexed="64"/>
      </top>
      <bottom/>
      <diagonal/>
    </border>
    <border>
      <left/>
      <right style="slantDashDot">
        <color auto="1"/>
      </right>
      <top/>
      <bottom style="thin">
        <color indexed="64"/>
      </bottom>
      <diagonal/>
    </border>
    <border>
      <left/>
      <right style="slantDashDot">
        <color auto="1"/>
      </right>
      <top style="dotted">
        <color indexed="64"/>
      </top>
      <bottom style="hair">
        <color indexed="64"/>
      </bottom>
      <diagonal/>
    </border>
    <border>
      <left/>
      <right style="slantDashDot">
        <color auto="1"/>
      </right>
      <top style="hair">
        <color indexed="64"/>
      </top>
      <bottom style="hair">
        <color indexed="64"/>
      </bottom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/>
      <right style="medium">
        <color auto="1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dashDot">
        <color indexed="64"/>
      </top>
      <bottom style="dashDot">
        <color indexed="64"/>
      </bottom>
      <diagonal/>
    </border>
    <border>
      <left style="dotted">
        <color auto="1"/>
      </left>
      <right/>
      <top style="dashDot">
        <color indexed="64"/>
      </top>
      <bottom style="dashDot">
        <color indexed="64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slantDashDot">
        <color indexed="64"/>
      </left>
      <right/>
      <top style="dotted">
        <color indexed="64"/>
      </top>
      <bottom style="slantDashDot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slantDashDot">
        <color indexed="64"/>
      </bottom>
      <diagonal/>
    </border>
    <border>
      <left style="medium">
        <color auto="1"/>
      </left>
      <right/>
      <top style="dotted">
        <color indexed="64"/>
      </top>
      <bottom style="slantDashDot">
        <color indexed="64"/>
      </bottom>
      <diagonal/>
    </border>
    <border>
      <left style="dotted">
        <color indexed="64"/>
      </left>
      <right style="dotted">
        <color indexed="64"/>
      </right>
      <top style="slantDashDot">
        <color indexed="64"/>
      </top>
      <bottom style="dotted">
        <color indexed="64"/>
      </bottom>
      <diagonal/>
    </border>
    <border>
      <left style="dotted">
        <color indexed="64"/>
      </left>
      <right/>
      <top style="slantDashDot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dotted">
        <color auto="1"/>
      </top>
      <bottom style="dashDotDot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10" applyNumberFormat="0" applyFill="0" applyAlignment="0" applyProtection="0"/>
    <xf numFmtId="0" fontId="8" fillId="0" borderId="111" applyNumberFormat="0" applyFill="0" applyAlignment="0" applyProtection="0"/>
    <xf numFmtId="0" fontId="9" fillId="0" borderId="112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113" applyNumberFormat="0" applyAlignment="0" applyProtection="0"/>
    <xf numFmtId="0" fontId="14" fillId="8" borderId="114" applyNumberFormat="0" applyAlignment="0" applyProtection="0"/>
    <xf numFmtId="0" fontId="15" fillId="8" borderId="113" applyNumberFormat="0" applyAlignment="0" applyProtection="0"/>
    <xf numFmtId="0" fontId="16" fillId="0" borderId="115" applyNumberFormat="0" applyFill="0" applyAlignment="0" applyProtection="0"/>
    <xf numFmtId="0" fontId="17" fillId="9" borderId="116" applyNumberFormat="0" applyAlignment="0" applyProtection="0"/>
    <xf numFmtId="0" fontId="5" fillId="10" borderId="117" applyNumberFormat="0" applyFont="0" applyAlignment="0" applyProtection="0"/>
    <xf numFmtId="0" fontId="18" fillId="0" borderId="118" applyNumberFormat="0" applyFill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906">
    <xf numFmtId="0" fontId="0" fillId="0" borderId="0" xfId="0"/>
    <xf numFmtId="0" fontId="4" fillId="0" borderId="0" xfId="0" applyFont="1"/>
    <xf numFmtId="0" fontId="21" fillId="0" borderId="0" xfId="0" applyFont="1"/>
    <xf numFmtId="0" fontId="23" fillId="0" borderId="0" xfId="0" applyFont="1" applyAlignment="1">
      <alignment horizontal="center"/>
    </xf>
    <xf numFmtId="1" fontId="23" fillId="0" borderId="0" xfId="0" applyNumberFormat="1" applyFont="1"/>
    <xf numFmtId="1" fontId="23" fillId="35" borderId="0" xfId="0" applyNumberFormat="1" applyFont="1" applyFill="1"/>
    <xf numFmtId="0" fontId="23" fillId="0" borderId="0" xfId="0" applyFont="1"/>
    <xf numFmtId="1" fontId="21" fillId="0" borderId="0" xfId="0" applyNumberFormat="1" applyFont="1"/>
    <xf numFmtId="1" fontId="23" fillId="0" borderId="0" xfId="0" applyNumberFormat="1" applyFont="1" applyAlignment="1">
      <alignment horizontal="center"/>
    </xf>
    <xf numFmtId="1" fontId="22" fillId="3" borderId="0" xfId="0" applyNumberFormat="1" applyFont="1" applyFill="1"/>
    <xf numFmtId="0" fontId="22" fillId="0" borderId="0" xfId="0" applyFont="1"/>
    <xf numFmtId="1" fontId="23" fillId="36" borderId="0" xfId="0" applyNumberFormat="1" applyFont="1" applyFill="1"/>
    <xf numFmtId="0" fontId="24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27" fillId="0" borderId="0" xfId="0" applyFont="1" applyAlignment="1" applyProtection="1">
      <alignment horizontal="centerContinuous" vertical="center"/>
      <protection hidden="1"/>
    </xf>
    <xf numFmtId="0" fontId="28" fillId="0" borderId="0" xfId="0" applyFont="1" applyAlignment="1" applyProtection="1">
      <alignment horizontal="centerContinuous" vertical="center"/>
      <protection hidden="1"/>
    </xf>
    <xf numFmtId="0" fontId="29" fillId="0" borderId="0" xfId="0" applyFont="1" applyBorder="1" applyAlignment="1" applyProtection="1">
      <protection hidden="1"/>
    </xf>
    <xf numFmtId="0" fontId="30" fillId="0" borderId="0" xfId="0" applyFont="1" applyFill="1" applyAlignment="1" applyProtection="1">
      <alignment horizontal="center"/>
      <protection hidden="1"/>
    </xf>
    <xf numFmtId="0" fontId="31" fillId="0" borderId="0" xfId="0" applyFont="1" applyProtection="1">
      <protection hidden="1"/>
    </xf>
    <xf numFmtId="0" fontId="32" fillId="0" borderId="0" xfId="0" applyFont="1" applyProtection="1">
      <protection hidden="1"/>
    </xf>
    <xf numFmtId="0" fontId="33" fillId="0" borderId="0" xfId="0" applyFont="1" applyProtection="1">
      <protection hidden="1"/>
    </xf>
    <xf numFmtId="0" fontId="25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25" fillId="0" borderId="0" xfId="0" applyFont="1" applyBorder="1" applyAlignment="1" applyProtection="1">
      <alignment horizontal="right" vertical="center"/>
      <protection hidden="1"/>
    </xf>
    <xf numFmtId="49" fontId="35" fillId="2" borderId="63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 applyProtection="1">
      <alignment horizontal="right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Protection="1">
      <protection hidden="1"/>
    </xf>
    <xf numFmtId="0" fontId="25" fillId="0" borderId="0" xfId="0" applyFont="1" applyAlignment="1" applyProtection="1">
      <alignment horizontal="right" vertical="center"/>
      <protection hidden="1"/>
    </xf>
    <xf numFmtId="164" fontId="37" fillId="2" borderId="63" xfId="0" applyNumberFormat="1" applyFont="1" applyFill="1" applyBorder="1" applyAlignment="1" applyProtection="1">
      <alignment horizontal="center" vertical="center" shrinkToFit="1"/>
      <protection locked="0" hidden="1"/>
    </xf>
    <xf numFmtId="164" fontId="38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Protection="1">
      <protection hidden="1"/>
    </xf>
    <xf numFmtId="0" fontId="34" fillId="0" borderId="0" xfId="0" applyFont="1" applyBorder="1" applyAlignment="1" applyProtection="1">
      <alignment horizontal="right" vertical="center"/>
      <protection hidden="1"/>
    </xf>
    <xf numFmtId="0" fontId="25" fillId="0" borderId="0" xfId="0" applyFont="1" applyAlignment="1" applyProtection="1">
      <alignment horizontal="right" vertical="center" wrapText="1"/>
      <protection hidden="1"/>
    </xf>
    <xf numFmtId="0" fontId="34" fillId="0" borderId="0" xfId="0" applyFont="1" applyFill="1" applyBorder="1" applyAlignment="1" applyProtection="1">
      <alignment horizontal="right" vertical="center"/>
      <protection hidden="1"/>
    </xf>
    <xf numFmtId="0" fontId="38" fillId="0" borderId="0" xfId="0" applyFont="1" applyFill="1" applyBorder="1" applyAlignment="1" applyProtection="1">
      <alignment vertical="center" shrinkToFit="1"/>
      <protection locked="0" hidden="1"/>
    </xf>
    <xf numFmtId="0" fontId="40" fillId="0" borderId="0" xfId="0" applyFont="1" applyFill="1" applyBorder="1" applyAlignment="1" applyProtection="1">
      <alignment horizontal="center"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Alignment="1" applyProtection="1">
      <alignment horizontal="right" vertical="center"/>
      <protection hidden="1"/>
    </xf>
    <xf numFmtId="0" fontId="37" fillId="0" borderId="0" xfId="0" applyFont="1" applyFill="1" applyBorder="1" applyAlignment="1" applyProtection="1">
      <alignment horizontal="left" vertical="center"/>
      <protection hidden="1"/>
    </xf>
    <xf numFmtId="0" fontId="25" fillId="0" borderId="0" xfId="0" applyFont="1" applyFill="1" applyProtection="1">
      <protection hidden="1"/>
    </xf>
    <xf numFmtId="0" fontId="33" fillId="0" borderId="0" xfId="0" applyFont="1" applyFill="1" applyProtection="1">
      <protection hidden="1"/>
    </xf>
    <xf numFmtId="0" fontId="25" fillId="0" borderId="7" xfId="0" applyFont="1" applyFill="1" applyBorder="1" applyAlignment="1" applyProtection="1">
      <alignment vertical="center"/>
      <protection hidden="1"/>
    </xf>
    <xf numFmtId="0" fontId="25" fillId="0" borderId="7" xfId="0" applyFont="1" applyFill="1" applyBorder="1" applyAlignment="1" applyProtection="1">
      <alignment horizontal="right" vertical="center"/>
      <protection hidden="1"/>
    </xf>
    <xf numFmtId="0" fontId="37" fillId="0" borderId="7" xfId="0" applyFont="1" applyFill="1" applyBorder="1" applyAlignment="1" applyProtection="1">
      <alignment horizontal="left"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42" fillId="0" borderId="0" xfId="0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right" vertical="center"/>
      <protection hidden="1"/>
    </xf>
    <xf numFmtId="0" fontId="34" fillId="0" borderId="7" xfId="0" applyFont="1" applyFill="1" applyBorder="1" applyAlignment="1" applyProtection="1">
      <alignment vertical="center"/>
    </xf>
    <xf numFmtId="0" fontId="29" fillId="0" borderId="7" xfId="0" applyFont="1" applyFill="1" applyBorder="1" applyAlignment="1" applyProtection="1">
      <alignment horizontal="left" vertical="center"/>
    </xf>
    <xf numFmtId="0" fontId="29" fillId="0" borderId="7" xfId="0" applyFont="1" applyFill="1" applyBorder="1" applyAlignment="1" applyProtection="1">
      <alignment horizontal="center" vertical="center"/>
      <protection locked="0"/>
    </xf>
    <xf numFmtId="0" fontId="44" fillId="0" borderId="7" xfId="0" applyFont="1" applyFill="1" applyBorder="1" applyAlignment="1" applyProtection="1">
      <alignment vertical="center"/>
      <protection hidden="1"/>
    </xf>
    <xf numFmtId="0" fontId="25" fillId="0" borderId="7" xfId="0" applyFont="1" applyFill="1" applyBorder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33" fillId="0" borderId="0" xfId="0" applyFont="1" applyFill="1" applyAlignment="1" applyProtection="1">
      <alignment vertical="center"/>
    </xf>
    <xf numFmtId="0" fontId="45" fillId="0" borderId="161" xfId="0" applyFont="1" applyBorder="1" applyAlignment="1" applyProtection="1">
      <alignment horizontal="right" vertical="center"/>
      <protection hidden="1"/>
    </xf>
    <xf numFmtId="0" fontId="38" fillId="0" borderId="0" xfId="0" applyFont="1" applyFill="1" applyBorder="1" applyAlignment="1" applyProtection="1">
      <alignment horizontal="left" vertic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46" fillId="0" borderId="0" xfId="0" applyFont="1" applyFill="1" applyBorder="1" applyAlignment="1" applyProtection="1">
      <alignment vertical="center" wrapText="1"/>
      <protection hidden="1"/>
    </xf>
    <xf numFmtId="0" fontId="32" fillId="0" borderId="0" xfId="0" applyFont="1" applyFill="1" applyBorder="1" applyAlignment="1" applyProtection="1">
      <alignment wrapText="1"/>
      <protection hidden="1"/>
    </xf>
    <xf numFmtId="0" fontId="32" fillId="0" borderId="0" xfId="0" applyFont="1" applyFill="1" applyBorder="1" applyAlignment="1" applyProtection="1">
      <alignment horizontal="center" wrapText="1"/>
      <protection hidden="1"/>
    </xf>
    <xf numFmtId="49" fontId="4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Alignment="1" applyProtection="1">
      <alignment horizontal="right" vertical="center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Alignment="1" applyProtection="1">
      <alignment vertical="center"/>
      <protection hidden="1"/>
    </xf>
    <xf numFmtId="164" fontId="37" fillId="2" borderId="63" xfId="0" applyNumberFormat="1" applyFont="1" applyFill="1" applyBorder="1" applyAlignment="1" applyProtection="1">
      <alignment horizontal="center" vertical="center" shrinkToFit="1"/>
      <protection locked="0"/>
    </xf>
    <xf numFmtId="164" fontId="37" fillId="0" borderId="0" xfId="0" applyNumberFormat="1" applyFont="1" applyFill="1" applyBorder="1" applyAlignment="1" applyProtection="1">
      <alignment vertical="center" shrinkToFit="1"/>
      <protection locked="0"/>
    </xf>
    <xf numFmtId="0" fontId="48" fillId="0" borderId="0" xfId="0" applyFont="1" applyAlignment="1" applyProtection="1">
      <alignment vertical="center"/>
      <protection hidden="1"/>
    </xf>
    <xf numFmtId="14" fontId="37" fillId="0" borderId="0" xfId="0" applyNumberFormat="1" applyFont="1" applyFill="1" applyBorder="1" applyAlignment="1" applyProtection="1">
      <alignment vertical="center" shrinkToFit="1"/>
      <protection hidden="1"/>
    </xf>
    <xf numFmtId="0" fontId="25" fillId="0" borderId="43" xfId="0" applyFont="1" applyBorder="1" applyProtection="1">
      <protection hidden="1"/>
    </xf>
    <xf numFmtId="0" fontId="27" fillId="0" borderId="43" xfId="0" applyFont="1" applyBorder="1" applyAlignment="1" applyProtection="1">
      <alignment vertical="center" wrapText="1"/>
      <protection hidden="1"/>
    </xf>
    <xf numFmtId="0" fontId="30" fillId="0" borderId="0" xfId="0" applyFont="1" applyProtection="1">
      <protection hidden="1"/>
    </xf>
    <xf numFmtId="0" fontId="25" fillId="0" borderId="0" xfId="0" applyFont="1" applyProtection="1"/>
    <xf numFmtId="0" fontId="29" fillId="0" borderId="0" xfId="0" applyFont="1" applyAlignment="1" applyProtection="1">
      <alignment vertical="center" wrapText="1"/>
      <protection hidden="1"/>
    </xf>
    <xf numFmtId="0" fontId="25" fillId="0" borderId="0" xfId="0" applyFont="1"/>
    <xf numFmtId="0" fontId="50" fillId="0" borderId="0" xfId="0" applyFont="1" applyFill="1" applyBorder="1" applyAlignment="1" applyProtection="1">
      <alignment horizontal="left" vertical="center"/>
      <protection hidden="1"/>
    </xf>
    <xf numFmtId="0" fontId="24" fillId="0" borderId="0" xfId="0" applyFont="1"/>
    <xf numFmtId="0" fontId="31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horizontal="right" vertical="center"/>
      <protection hidden="1"/>
    </xf>
    <xf numFmtId="0" fontId="49" fillId="0" borderId="0" xfId="0" applyFont="1" applyFill="1" applyBorder="1" applyAlignment="1" applyProtection="1">
      <alignment horizontal="right" vertical="center"/>
      <protection hidden="1"/>
    </xf>
    <xf numFmtId="0" fontId="49" fillId="0" borderId="0" xfId="0" applyFont="1" applyFill="1" applyBorder="1" applyAlignment="1" applyProtection="1">
      <alignment horizontal="left" vertical="center"/>
      <protection hidden="1"/>
    </xf>
    <xf numFmtId="0" fontId="53" fillId="2" borderId="6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hidden="1"/>
    </xf>
    <xf numFmtId="0" fontId="31" fillId="0" borderId="0" xfId="0" applyFont="1" applyFill="1" applyBorder="1" applyAlignment="1" applyProtection="1">
      <alignment horizontal="left" vertical="center"/>
      <protection hidden="1"/>
    </xf>
    <xf numFmtId="0" fontId="54" fillId="0" borderId="0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Border="1" applyAlignment="1" applyProtection="1">
      <alignment horizontal="left"/>
      <protection hidden="1"/>
    </xf>
    <xf numFmtId="0" fontId="31" fillId="0" borderId="0" xfId="0" applyFont="1" applyBorder="1" applyAlignment="1" applyProtection="1">
      <alignment vertical="center"/>
      <protection hidden="1"/>
    </xf>
    <xf numFmtId="0" fontId="51" fillId="0" borderId="0" xfId="0" applyFont="1" applyFill="1" applyBorder="1" applyAlignment="1" applyProtection="1">
      <alignment horizontal="left" vertical="center" wrapText="1" indent="3"/>
      <protection hidden="1"/>
    </xf>
    <xf numFmtId="0" fontId="30" fillId="0" borderId="0" xfId="0" applyFont="1" applyAlignment="1" applyProtection="1">
      <alignment vertical="center"/>
      <protection hidden="1"/>
    </xf>
    <xf numFmtId="0" fontId="25" fillId="0" borderId="0" xfId="0" applyFont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horizontal="center" vertical="center"/>
      <protection hidden="1"/>
    </xf>
    <xf numFmtId="0" fontId="45" fillId="0" borderId="0" xfId="0" applyFont="1" applyFill="1" applyBorder="1" applyAlignment="1" applyProtection="1">
      <alignment vertical="center"/>
      <protection hidden="1"/>
    </xf>
    <xf numFmtId="3" fontId="32" fillId="0" borderId="197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198" xfId="0" applyNumberFormat="1" applyFont="1" applyFill="1" applyBorder="1" applyAlignment="1" applyProtection="1">
      <alignment horizontal="center" vertical="center" shrinkToFit="1"/>
      <protection hidden="1"/>
    </xf>
    <xf numFmtId="0" fontId="25" fillId="0" borderId="52" xfId="0" applyFont="1" applyFill="1" applyBorder="1" applyAlignment="1" applyProtection="1">
      <alignment horizontal="left" vertical="center" indent="3"/>
      <protection hidden="1"/>
    </xf>
    <xf numFmtId="3" fontId="32" fillId="0" borderId="199" xfId="0" applyNumberFormat="1" applyFont="1" applyFill="1" applyBorder="1" applyAlignment="1" applyProtection="1">
      <alignment horizontal="left" vertical="center" indent="3" shrinkToFit="1"/>
      <protection hidden="1"/>
    </xf>
    <xf numFmtId="3" fontId="32" fillId="2" borderId="48" xfId="0" applyNumberFormat="1" applyFont="1" applyFill="1" applyBorder="1" applyAlignment="1" applyProtection="1">
      <alignment horizontal="center" vertical="center" shrinkToFit="1"/>
      <protection locked="0"/>
    </xf>
    <xf numFmtId="3" fontId="32" fillId="2" borderId="104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0" xfId="0" applyFont="1" applyBorder="1" applyAlignment="1" applyProtection="1">
      <alignment horizontal="left" vertical="center"/>
      <protection hidden="1"/>
    </xf>
    <xf numFmtId="0" fontId="25" fillId="0" borderId="93" xfId="0" applyFont="1" applyFill="1" applyBorder="1" applyAlignment="1" applyProtection="1">
      <alignment horizontal="left" vertical="center" indent="3"/>
      <protection hidden="1"/>
    </xf>
    <xf numFmtId="3" fontId="32" fillId="0" borderId="200" xfId="0" applyNumberFormat="1" applyFont="1" applyFill="1" applyBorder="1" applyAlignment="1" applyProtection="1">
      <alignment horizontal="left" vertical="center" indent="3" shrinkToFit="1"/>
      <protection hidden="1"/>
    </xf>
    <xf numFmtId="3" fontId="32" fillId="2" borderId="201" xfId="0" applyNumberFormat="1" applyFont="1" applyFill="1" applyBorder="1" applyAlignment="1" applyProtection="1">
      <alignment horizontal="center" vertical="center" shrinkToFit="1"/>
      <protection locked="0"/>
    </xf>
    <xf numFmtId="3" fontId="32" fillId="2" borderId="202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22" xfId="0" applyFont="1" applyFill="1" applyBorder="1" applyAlignment="1" applyProtection="1">
      <alignment vertical="center"/>
      <protection hidden="1"/>
    </xf>
    <xf numFmtId="0" fontId="45" fillId="0" borderId="245" xfId="0" applyFont="1" applyFill="1" applyBorder="1" applyAlignment="1" applyProtection="1">
      <alignment vertical="center"/>
      <protection hidden="1"/>
    </xf>
    <xf numFmtId="3" fontId="32" fillId="2" borderId="246" xfId="0" applyNumberFormat="1" applyFont="1" applyFill="1" applyBorder="1" applyAlignment="1" applyProtection="1">
      <alignment horizontal="center" vertical="center" shrinkToFit="1"/>
      <protection locked="0"/>
    </xf>
    <xf numFmtId="3" fontId="32" fillId="2" borderId="247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203" xfId="0" applyFont="1" applyFill="1" applyBorder="1" applyAlignment="1" applyProtection="1">
      <alignment vertical="center"/>
      <protection hidden="1"/>
    </xf>
    <xf numFmtId="3" fontId="32" fillId="0" borderId="204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205" xfId="0" applyNumberFormat="1" applyFont="1" applyFill="1" applyBorder="1" applyAlignment="1" applyProtection="1">
      <alignment horizontal="center" vertical="center" shrinkToFit="1"/>
      <protection hidden="1"/>
    </xf>
    <xf numFmtId="0" fontId="25" fillId="0" borderId="206" xfId="0" applyFont="1" applyFill="1" applyBorder="1" applyAlignment="1" applyProtection="1">
      <alignment horizontal="left" vertical="center" indent="3"/>
      <protection hidden="1"/>
    </xf>
    <xf numFmtId="3" fontId="32" fillId="0" borderId="207" xfId="0" applyNumberFormat="1" applyFont="1" applyFill="1" applyBorder="1" applyAlignment="1" applyProtection="1">
      <alignment horizontal="left" vertical="center" indent="3" shrinkToFit="1"/>
      <protection hidden="1"/>
    </xf>
    <xf numFmtId="3" fontId="32" fillId="2" borderId="208" xfId="0" applyNumberFormat="1" applyFont="1" applyFill="1" applyBorder="1" applyAlignment="1" applyProtection="1">
      <alignment horizontal="center" vertical="center" shrinkToFit="1"/>
      <protection locked="0"/>
    </xf>
    <xf numFmtId="3" fontId="32" fillId="2" borderId="209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0" xfId="0" applyFont="1" applyFill="1" applyBorder="1" applyAlignment="1" applyProtection="1">
      <alignment horizontal="left" vertical="center" wrapText="1"/>
      <protection hidden="1"/>
    </xf>
    <xf numFmtId="0" fontId="45" fillId="0" borderId="0" xfId="0" applyFont="1" applyAlignment="1" applyProtection="1">
      <alignment vertical="center"/>
      <protection hidden="1"/>
    </xf>
    <xf numFmtId="0" fontId="45" fillId="0" borderId="0" xfId="0" applyFont="1" applyFill="1" applyBorder="1" applyAlignment="1" applyProtection="1">
      <alignment horizontal="right" vertical="center"/>
      <protection hidden="1"/>
    </xf>
    <xf numFmtId="0" fontId="25" fillId="0" borderId="210" xfId="0" applyFont="1" applyFill="1" applyBorder="1" applyAlignment="1" applyProtection="1">
      <alignment horizontal="left" vertical="center" indent="3"/>
      <protection hidden="1"/>
    </xf>
    <xf numFmtId="3" fontId="32" fillId="0" borderId="211" xfId="0" applyNumberFormat="1" applyFont="1" applyFill="1" applyBorder="1" applyAlignment="1" applyProtection="1">
      <alignment horizontal="left" vertical="center" indent="3" shrinkToFit="1"/>
      <protection hidden="1"/>
    </xf>
    <xf numFmtId="3" fontId="32" fillId="2" borderId="212" xfId="0" applyNumberFormat="1" applyFont="1" applyFill="1" applyBorder="1" applyAlignment="1" applyProtection="1">
      <alignment horizontal="center" vertical="center" shrinkToFit="1"/>
      <protection locked="0"/>
    </xf>
    <xf numFmtId="3" fontId="32" fillId="2" borderId="213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center" vertical="center" shrinkToFit="1"/>
      <protection hidden="1"/>
    </xf>
    <xf numFmtId="0" fontId="53" fillId="0" borderId="0" xfId="0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vertical="center"/>
      <protection hidden="1"/>
    </xf>
    <xf numFmtId="0" fontId="51" fillId="0" borderId="0" xfId="0" applyFont="1" applyFill="1" applyBorder="1" applyAlignment="1" applyProtection="1">
      <alignment vertical="center"/>
      <protection hidden="1"/>
    </xf>
    <xf numFmtId="0" fontId="49" fillId="0" borderId="0" xfId="0" applyFont="1" applyFill="1" applyBorder="1" applyAlignment="1" applyProtection="1">
      <alignment horizontal="right" vertical="center" wrapText="1" indent="3"/>
      <protection hidden="1"/>
    </xf>
    <xf numFmtId="0" fontId="24" fillId="0" borderId="0" xfId="0" applyFont="1" applyFill="1" applyBorder="1" applyAlignment="1" applyProtection="1">
      <alignment horizontal="right" vertical="center"/>
      <protection hidden="1"/>
    </xf>
    <xf numFmtId="0" fontId="49" fillId="0" borderId="0" xfId="0" applyFont="1" applyFill="1" applyBorder="1" applyAlignment="1" applyProtection="1">
      <alignment vertical="center"/>
      <protection hidden="1"/>
    </xf>
    <xf numFmtId="0" fontId="39" fillId="0" borderId="0" xfId="0" applyFont="1" applyFill="1" applyBorder="1" applyAlignment="1" applyProtection="1">
      <alignment horizontal="left" vertical="center" indent="8"/>
      <protection hidden="1"/>
    </xf>
    <xf numFmtId="0" fontId="51" fillId="0" borderId="0" xfId="0" applyFont="1" applyFill="1" applyBorder="1" applyAlignment="1" applyProtection="1">
      <alignment horizontal="left" vertical="center" indent="8"/>
      <protection hidden="1"/>
    </xf>
    <xf numFmtId="0" fontId="49" fillId="0" borderId="0" xfId="0" applyFont="1" applyFill="1" applyBorder="1" applyAlignment="1" applyProtection="1">
      <alignment horizontal="right" vertical="top" wrapText="1"/>
      <protection hidden="1"/>
    </xf>
    <xf numFmtId="0" fontId="49" fillId="0" borderId="0" xfId="0" applyFont="1" applyFill="1" applyBorder="1" applyAlignment="1" applyProtection="1">
      <alignment vertical="top"/>
      <protection hidden="1"/>
    </xf>
    <xf numFmtId="0" fontId="39" fillId="0" borderId="160" xfId="0" applyFont="1" applyFill="1" applyBorder="1" applyAlignment="1" applyProtection="1">
      <alignment vertical="center"/>
      <protection hidden="1"/>
    </xf>
    <xf numFmtId="3" fontId="32" fillId="0" borderId="192" xfId="0" applyNumberFormat="1" applyFont="1" applyFill="1" applyBorder="1" applyAlignment="1" applyProtection="1">
      <alignment horizontal="center" vertical="center"/>
      <protection hidden="1"/>
    </xf>
    <xf numFmtId="3" fontId="32" fillId="0" borderId="16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32" fillId="0" borderId="52" xfId="0" applyFont="1" applyFill="1" applyBorder="1" applyAlignment="1" applyProtection="1">
      <alignment horizontal="left" vertical="center" indent="3"/>
      <protection hidden="1"/>
    </xf>
    <xf numFmtId="3" fontId="32" fillId="2" borderId="49" xfId="0" applyNumberFormat="1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Border="1" applyAlignment="1" applyProtection="1">
      <alignment horizontal="left" vertical="center"/>
      <protection hidden="1"/>
    </xf>
    <xf numFmtId="0" fontId="31" fillId="0" borderId="0" xfId="0" applyFont="1" applyFill="1" applyBorder="1" applyAlignment="1" applyProtection="1">
      <alignment vertical="center" wrapText="1"/>
      <protection hidden="1"/>
    </xf>
    <xf numFmtId="0" fontId="31" fillId="0" borderId="0" xfId="0" applyFont="1" applyFill="1" applyBorder="1" applyAlignment="1" applyProtection="1">
      <alignment horizontal="left" vertical="center" indent="3"/>
      <protection hidden="1"/>
    </xf>
    <xf numFmtId="3" fontId="32" fillId="0" borderId="45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40" xfId="0" applyNumberFormat="1" applyFont="1" applyFill="1" applyBorder="1" applyAlignment="1" applyProtection="1">
      <alignment horizontal="center" vertical="center" shrinkToFit="1"/>
      <protection hidden="1"/>
    </xf>
    <xf numFmtId="0" fontId="37" fillId="2" borderId="61" xfId="0" applyFont="1" applyFill="1" applyBorder="1" applyAlignment="1" applyProtection="1">
      <alignment horizontal="left" vertical="center" wrapText="1" indent="3"/>
      <protection locked="0"/>
    </xf>
    <xf numFmtId="3" fontId="32" fillId="2" borderId="73" xfId="0" applyNumberFormat="1" applyFont="1" applyFill="1" applyBorder="1" applyAlignment="1" applyProtection="1">
      <alignment horizontal="center" vertical="center" shrinkToFit="1"/>
      <protection locked="0"/>
    </xf>
    <xf numFmtId="3" fontId="32" fillId="2" borderId="60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0" xfId="0" applyFont="1" applyFill="1" applyBorder="1" applyAlignment="1" applyProtection="1">
      <alignment horizontal="left" vertical="center"/>
      <protection hidden="1"/>
    </xf>
    <xf numFmtId="0" fontId="53" fillId="0" borderId="0" xfId="0" applyFont="1" applyFill="1" applyBorder="1" applyAlignment="1" applyProtection="1">
      <alignment vertical="center"/>
      <protection hidden="1"/>
    </xf>
    <xf numFmtId="0" fontId="53" fillId="0" borderId="0" xfId="0" applyFont="1" applyFill="1" applyBorder="1" applyAlignment="1" applyProtection="1">
      <alignment horizontal="right" vertical="center"/>
      <protection hidden="1"/>
    </xf>
    <xf numFmtId="0" fontId="39" fillId="0" borderId="61" xfId="0" applyFont="1" applyFill="1" applyBorder="1" applyAlignment="1" applyProtection="1">
      <alignment horizontal="left" vertical="center"/>
      <protection hidden="1"/>
    </xf>
    <xf numFmtId="0" fontId="32" fillId="2" borderId="60" xfId="0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Border="1" applyAlignment="1" applyProtection="1">
      <alignment vertical="center"/>
      <protection hidden="1"/>
    </xf>
    <xf numFmtId="0" fontId="59" fillId="0" borderId="0" xfId="0" applyFont="1" applyFill="1" applyBorder="1" applyAlignment="1" applyProtection="1">
      <alignment horizontal="left" vertical="center"/>
      <protection hidden="1"/>
    </xf>
    <xf numFmtId="0" fontId="60" fillId="0" borderId="5" xfId="0" applyFont="1" applyBorder="1" applyAlignment="1" applyProtection="1">
      <alignment vertical="center"/>
      <protection hidden="1"/>
    </xf>
    <xf numFmtId="0" fontId="33" fillId="0" borderId="8" xfId="0" applyFont="1" applyBorder="1" applyAlignment="1" applyProtection="1">
      <alignment horizontal="center" vertical="center" shrinkToFit="1"/>
      <protection hidden="1"/>
    </xf>
    <xf numFmtId="0" fontId="33" fillId="0" borderId="108" xfId="0" applyFont="1" applyBorder="1" applyAlignment="1" applyProtection="1">
      <alignment horizontal="center" vertical="center" shrinkToFit="1"/>
      <protection hidden="1"/>
    </xf>
    <xf numFmtId="0" fontId="33" fillId="0" borderId="34" xfId="0" applyFont="1" applyBorder="1" applyAlignment="1" applyProtection="1">
      <alignment horizontal="center" vertical="center" shrinkToFit="1"/>
      <protection hidden="1"/>
    </xf>
    <xf numFmtId="0" fontId="33" fillId="0" borderId="102" xfId="0" applyFont="1" applyBorder="1" applyAlignment="1" applyProtection="1">
      <alignment horizontal="center" vertical="center" shrinkToFit="1"/>
      <protection hidden="1"/>
    </xf>
    <xf numFmtId="0" fontId="33" fillId="2" borderId="73" xfId="0" applyFont="1" applyFill="1" applyBorder="1" applyAlignment="1" applyProtection="1">
      <alignment horizontal="center" vertical="center" shrinkToFit="1"/>
      <protection locked="0"/>
    </xf>
    <xf numFmtId="0" fontId="33" fillId="2" borderId="109" xfId="0" applyFont="1" applyFill="1" applyBorder="1" applyAlignment="1" applyProtection="1">
      <alignment horizontal="center" vertical="center" shrinkToFit="1"/>
      <protection locked="0"/>
    </xf>
    <xf numFmtId="0" fontId="33" fillId="2" borderId="65" xfId="0" applyFont="1" applyFill="1" applyBorder="1" applyAlignment="1" applyProtection="1">
      <alignment horizontal="center" vertical="center" shrinkToFit="1"/>
      <protection locked="0"/>
    </xf>
    <xf numFmtId="0" fontId="33" fillId="2" borderId="60" xfId="0" applyFont="1" applyFill="1" applyBorder="1" applyAlignment="1" applyProtection="1">
      <alignment horizontal="center" vertical="center" shrinkToFit="1"/>
      <protection locked="0"/>
    </xf>
    <xf numFmtId="0" fontId="39" fillId="0" borderId="38" xfId="0" applyFont="1" applyFill="1" applyBorder="1" applyAlignment="1" applyProtection="1">
      <alignment horizontal="left" vertical="center"/>
      <protection hidden="1"/>
    </xf>
    <xf numFmtId="3" fontId="32" fillId="2" borderId="79" xfId="0" applyNumberFormat="1" applyFont="1" applyFill="1" applyBorder="1" applyAlignment="1" applyProtection="1">
      <alignment horizontal="center" vertical="center" shrinkToFit="1"/>
      <protection locked="0"/>
    </xf>
    <xf numFmtId="0" fontId="32" fillId="2" borderId="37" xfId="0" applyFont="1" applyFill="1" applyBorder="1" applyAlignment="1" applyProtection="1">
      <alignment horizontal="center" vertical="center" shrinkToFit="1"/>
      <protection locked="0"/>
    </xf>
    <xf numFmtId="0" fontId="33" fillId="2" borderId="11" xfId="0" applyFont="1" applyFill="1" applyBorder="1" applyAlignment="1" applyProtection="1">
      <alignment horizontal="center" vertical="center" shrinkToFit="1"/>
      <protection locked="0"/>
    </xf>
    <xf numFmtId="0" fontId="33" fillId="2" borderId="107" xfId="0" applyFont="1" applyFill="1" applyBorder="1" applyAlignment="1" applyProtection="1">
      <alignment horizontal="center" vertical="center" shrinkToFit="1"/>
      <protection locked="0"/>
    </xf>
    <xf numFmtId="0" fontId="33" fillId="2" borderId="33" xfId="0" applyFont="1" applyFill="1" applyBorder="1" applyAlignment="1" applyProtection="1">
      <alignment horizontal="center" vertical="center" shrinkToFit="1"/>
      <protection locked="0"/>
    </xf>
    <xf numFmtId="0" fontId="33" fillId="2" borderId="103" xfId="0" applyFont="1" applyFill="1" applyBorder="1" applyAlignment="1" applyProtection="1">
      <alignment horizontal="center" vertical="center" shrinkToFit="1"/>
      <protection locked="0"/>
    </xf>
    <xf numFmtId="0" fontId="39" fillId="0" borderId="144" xfId="0" applyFont="1" applyFill="1" applyBorder="1" applyAlignment="1" applyProtection="1">
      <alignment horizontal="left" vertical="center"/>
      <protection hidden="1"/>
    </xf>
    <xf numFmtId="3" fontId="32" fillId="2" borderId="146" xfId="0" applyNumberFormat="1" applyFont="1" applyFill="1" applyBorder="1" applyAlignment="1" applyProtection="1">
      <alignment horizontal="center" vertical="center" shrinkToFit="1"/>
      <protection locked="0"/>
    </xf>
    <xf numFmtId="0" fontId="32" fillId="2" borderId="151" xfId="0" applyFont="1" applyFill="1" applyBorder="1" applyAlignment="1" applyProtection="1">
      <alignment horizontal="center" vertical="center" shrinkToFit="1"/>
      <protection locked="0"/>
    </xf>
    <xf numFmtId="0" fontId="39" fillId="0" borderId="0" xfId="0" applyFont="1" applyFill="1" applyBorder="1" applyAlignment="1" applyProtection="1">
      <alignment vertical="center"/>
      <protection hidden="1"/>
    </xf>
    <xf numFmtId="0" fontId="40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Border="1" applyAlignment="1" applyProtection="1">
      <alignment vertical="center"/>
      <protection hidden="1"/>
    </xf>
    <xf numFmtId="3" fontId="32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8" fillId="0" borderId="0" xfId="0" applyFont="1" applyFill="1" applyBorder="1" applyAlignment="1" applyProtection="1">
      <alignment horizontal="left" vertical="center"/>
      <protection hidden="1"/>
    </xf>
    <xf numFmtId="0" fontId="53" fillId="2" borderId="80" xfId="0" applyFont="1" applyFill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vertical="center"/>
      <protection hidden="1"/>
    </xf>
    <xf numFmtId="0" fontId="25" fillId="0" borderId="43" xfId="0" applyFont="1" applyBorder="1" applyAlignment="1" applyProtection="1">
      <alignment vertical="center"/>
      <protection hidden="1"/>
    </xf>
    <xf numFmtId="0" fontId="25" fillId="2" borderId="63" xfId="0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Border="1" applyAlignment="1" applyProtection="1">
      <alignment horizontal="left" vertical="center" wrapText="1"/>
      <protection hidden="1"/>
    </xf>
    <xf numFmtId="0" fontId="25" fillId="0" borderId="0" xfId="0" applyFont="1" applyFill="1" applyBorder="1" applyAlignment="1" applyProtection="1">
      <alignment horizontal="left" vertical="center" wrapText="1"/>
      <protection hidden="1"/>
    </xf>
    <xf numFmtId="0" fontId="31" fillId="0" borderId="0" xfId="0" applyFont="1" applyFill="1" applyBorder="1" applyAlignment="1" applyProtection="1">
      <alignment horizontal="left" vertical="center" wrapText="1"/>
      <protection hidden="1"/>
    </xf>
    <xf numFmtId="0" fontId="33" fillId="0" borderId="0" xfId="0" applyFont="1" applyFill="1" applyBorder="1" applyAlignment="1" applyProtection="1">
      <alignment horizontal="left" vertical="top" shrinkToFit="1"/>
      <protection locked="0"/>
    </xf>
    <xf numFmtId="0" fontId="50" fillId="0" borderId="0" xfId="0" applyFont="1" applyFill="1" applyBorder="1" applyAlignment="1" applyProtection="1">
      <alignment horizontal="left" vertical="center" indent="5"/>
      <protection hidden="1"/>
    </xf>
    <xf numFmtId="0" fontId="50" fillId="0" borderId="28" xfId="0" applyFont="1" applyFill="1" applyBorder="1" applyAlignment="1" applyProtection="1">
      <alignment horizontal="left" vertical="center" indent="5"/>
      <protection hidden="1"/>
    </xf>
    <xf numFmtId="0" fontId="24" fillId="0" borderId="5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Alignment="1" applyProtection="1">
      <alignment vertical="center"/>
      <protection hidden="1"/>
    </xf>
    <xf numFmtId="0" fontId="24" fillId="0" borderId="28" xfId="0" applyFont="1" applyFill="1" applyBorder="1" applyAlignment="1" applyProtection="1">
      <alignment horizontal="center" vertical="center" wrapText="1"/>
      <protection hidden="1"/>
    </xf>
    <xf numFmtId="0" fontId="62" fillId="0" borderId="20" xfId="0" applyFont="1" applyFill="1" applyBorder="1" applyAlignment="1" applyProtection="1">
      <alignment horizontal="left" vertical="center" wrapText="1"/>
      <protection hidden="1"/>
    </xf>
    <xf numFmtId="3" fontId="32" fillId="0" borderId="54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69" xfId="0" applyNumberFormat="1" applyFont="1" applyFill="1" applyBorder="1" applyAlignment="1" applyProtection="1">
      <alignment horizontal="center" vertical="center" shrinkToFit="1"/>
      <protection hidden="1"/>
    </xf>
    <xf numFmtId="0" fontId="33" fillId="0" borderId="69" xfId="0" applyFont="1" applyFill="1" applyBorder="1" applyAlignment="1" applyProtection="1">
      <alignment horizontal="center" vertical="center"/>
      <protection hidden="1"/>
    </xf>
    <xf numFmtId="0" fontId="33" fillId="0" borderId="24" xfId="0" applyFont="1" applyFill="1" applyBorder="1" applyAlignment="1" applyProtection="1">
      <alignment horizontal="center" vertical="center"/>
      <protection hidden="1"/>
    </xf>
    <xf numFmtId="0" fontId="62" fillId="0" borderId="46" xfId="0" applyFont="1" applyFill="1" applyBorder="1" applyAlignment="1" applyProtection="1">
      <alignment vertical="center" wrapText="1"/>
      <protection hidden="1"/>
    </xf>
    <xf numFmtId="3" fontId="32" fillId="0" borderId="55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99" xfId="0" applyNumberFormat="1" applyFont="1" applyFill="1" applyBorder="1" applyAlignment="1" applyProtection="1">
      <alignment horizontal="center" vertical="center" shrinkToFit="1"/>
      <protection hidden="1"/>
    </xf>
    <xf numFmtId="0" fontId="33" fillId="0" borderId="99" xfId="0" applyFont="1" applyFill="1" applyBorder="1" applyAlignment="1" applyProtection="1">
      <alignment horizontal="center" vertical="center"/>
      <protection hidden="1"/>
    </xf>
    <xf numFmtId="3" fontId="32" fillId="0" borderId="159" xfId="0" applyNumberFormat="1" applyFont="1" applyFill="1" applyBorder="1" applyAlignment="1" applyProtection="1">
      <alignment horizontal="center" vertical="center" shrinkToFit="1"/>
      <protection hidden="1"/>
    </xf>
    <xf numFmtId="0" fontId="33" fillId="0" borderId="56" xfId="0" applyFont="1" applyFill="1" applyBorder="1" applyAlignment="1" applyProtection="1">
      <alignment horizontal="center" vertical="center"/>
      <protection hidden="1"/>
    </xf>
    <xf numFmtId="0" fontId="25" fillId="0" borderId="47" xfId="0" applyFont="1" applyFill="1" applyBorder="1" applyAlignment="1" applyProtection="1">
      <alignment horizontal="left" vertical="center" wrapText="1" indent="2"/>
      <protection hidden="1"/>
    </xf>
    <xf numFmtId="0" fontId="63" fillId="0" borderId="52" xfId="0" applyFont="1" applyFill="1" applyBorder="1" applyAlignment="1" applyProtection="1">
      <alignment horizontal="left" vertical="center" wrapText="1" indent="1"/>
      <protection hidden="1"/>
    </xf>
    <xf numFmtId="3" fontId="32" fillId="0" borderId="49" xfId="0" applyNumberFormat="1" applyFont="1" applyFill="1" applyBorder="1" applyAlignment="1" applyProtection="1">
      <alignment horizontal="center" vertical="center" shrinkToFit="1"/>
      <protection hidden="1"/>
    </xf>
    <xf numFmtId="3" fontId="32" fillId="2" borderId="88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88" xfId="0" applyFont="1" applyFill="1" applyBorder="1" applyAlignment="1" applyProtection="1">
      <alignment horizontal="center" vertical="center"/>
      <protection locked="0"/>
    </xf>
    <xf numFmtId="0" fontId="33" fillId="2" borderId="47" xfId="0" applyFont="1" applyFill="1" applyBorder="1" applyAlignment="1" applyProtection="1">
      <alignment horizontal="center" vertical="center"/>
      <protection locked="0"/>
    </xf>
    <xf numFmtId="0" fontId="33" fillId="2" borderId="88" xfId="0" applyFont="1" applyFill="1" applyBorder="1" applyAlignment="1" applyProtection="1">
      <alignment horizontal="center" vertical="center" wrapText="1"/>
      <protection locked="0"/>
    </xf>
    <xf numFmtId="0" fontId="32" fillId="2" borderId="88" xfId="0" applyFont="1" applyFill="1" applyBorder="1" applyAlignment="1" applyProtection="1">
      <alignment horizontal="center" wrapText="1"/>
      <protection locked="0"/>
    </xf>
    <xf numFmtId="0" fontId="32" fillId="2" borderId="47" xfId="0" applyFont="1" applyFill="1" applyBorder="1" applyAlignment="1" applyProtection="1">
      <alignment horizontal="center" wrapText="1"/>
      <protection locked="0"/>
    </xf>
    <xf numFmtId="0" fontId="25" fillId="0" borderId="100" xfId="0" applyFont="1" applyFill="1" applyBorder="1" applyAlignment="1" applyProtection="1">
      <alignment horizontal="left" vertical="center" wrapText="1" indent="2"/>
      <protection hidden="1"/>
    </xf>
    <xf numFmtId="3" fontId="32" fillId="0" borderId="97" xfId="0" applyNumberFormat="1" applyFont="1" applyFill="1" applyBorder="1" applyAlignment="1" applyProtection="1">
      <alignment horizontal="center" vertical="center" shrinkToFit="1"/>
      <protection hidden="1"/>
    </xf>
    <xf numFmtId="3" fontId="32" fillId="2" borderId="98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98" xfId="0" applyFont="1" applyFill="1" applyBorder="1" applyAlignment="1" applyProtection="1">
      <alignment horizontal="center" vertical="center" wrapText="1"/>
      <protection locked="0"/>
    </xf>
    <xf numFmtId="0" fontId="32" fillId="2" borderId="98" xfId="0" applyFont="1" applyFill="1" applyBorder="1" applyAlignment="1" applyProtection="1">
      <alignment horizontal="center" wrapText="1"/>
      <protection locked="0"/>
    </xf>
    <xf numFmtId="0" fontId="32" fillId="2" borderId="100" xfId="0" applyFont="1" applyFill="1" applyBorder="1" applyAlignment="1" applyProtection="1">
      <alignment horizontal="center" wrapText="1"/>
      <protection locked="0"/>
    </xf>
    <xf numFmtId="0" fontId="62" fillId="0" borderId="56" xfId="0" applyFont="1" applyFill="1" applyBorder="1" applyAlignment="1" applyProtection="1">
      <alignment vertical="center" wrapText="1"/>
      <protection hidden="1"/>
    </xf>
    <xf numFmtId="3" fontId="32" fillId="0" borderId="57" xfId="0" applyNumberFormat="1" applyFont="1" applyFill="1" applyBorder="1" applyAlignment="1" applyProtection="1">
      <alignment horizontal="center" vertical="center" shrinkToFit="1"/>
      <protection hidden="1"/>
    </xf>
    <xf numFmtId="0" fontId="25" fillId="0" borderId="52" xfId="0" applyFont="1" applyFill="1" applyBorder="1" applyAlignment="1" applyProtection="1">
      <alignment horizontal="left" vertical="center" wrapText="1" indent="2"/>
      <protection hidden="1"/>
    </xf>
    <xf numFmtId="0" fontId="31" fillId="0" borderId="47" xfId="0" applyFont="1" applyFill="1" applyBorder="1" applyAlignment="1" applyProtection="1">
      <alignment horizontal="left" vertical="center" wrapText="1" indent="2"/>
      <protection hidden="1"/>
    </xf>
    <xf numFmtId="0" fontId="25" fillId="0" borderId="58" xfId="0" applyFont="1" applyFill="1" applyBorder="1" applyAlignment="1" applyProtection="1">
      <alignment horizontal="left" vertical="center" wrapText="1" indent="2"/>
      <protection hidden="1"/>
    </xf>
    <xf numFmtId="3" fontId="32" fillId="0" borderId="59" xfId="0" applyNumberFormat="1" applyFont="1" applyFill="1" applyBorder="1" applyAlignment="1" applyProtection="1">
      <alignment horizontal="center" vertical="center" shrinkToFit="1"/>
      <protection hidden="1"/>
    </xf>
    <xf numFmtId="3" fontId="32" fillId="2" borderId="158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158" xfId="0" applyFont="1" applyFill="1" applyBorder="1" applyAlignment="1" applyProtection="1">
      <alignment horizontal="center" vertical="center"/>
      <protection locked="0"/>
    </xf>
    <xf numFmtId="0" fontId="33" fillId="2" borderId="58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Alignment="1" applyProtection="1">
      <alignment horizontal="left" vertical="center"/>
      <protection hidden="1"/>
    </xf>
    <xf numFmtId="0" fontId="64" fillId="0" borderId="0" xfId="0" applyFont="1" applyFill="1" applyAlignment="1" applyProtection="1">
      <alignment horizontal="center" vertical="center"/>
      <protection hidden="1"/>
    </xf>
    <xf numFmtId="0" fontId="31" fillId="0" borderId="0" xfId="0" applyFont="1" applyFill="1" applyAlignment="1" applyProtection="1">
      <alignment horizontal="left" vertical="center" indent="2"/>
      <protection hidden="1"/>
    </xf>
    <xf numFmtId="0" fontId="31" fillId="0" borderId="0" xfId="0" applyFont="1" applyFill="1" applyBorder="1" applyAlignment="1" applyProtection="1">
      <alignment horizontal="left" vertical="center" indent="2"/>
      <protection hidden="1"/>
    </xf>
    <xf numFmtId="0" fontId="39" fillId="0" borderId="0" xfId="0" applyFont="1" applyFill="1" applyAlignment="1" applyProtection="1">
      <alignment horizontal="justify" vertical="center"/>
      <protection hidden="1"/>
    </xf>
    <xf numFmtId="0" fontId="49" fillId="0" borderId="0" xfId="0" applyFont="1" applyAlignment="1" applyProtection="1">
      <protection hidden="1"/>
    </xf>
    <xf numFmtId="0" fontId="49" fillId="0" borderId="0" xfId="0" applyFont="1" applyBorder="1" applyAlignment="1" applyProtection="1">
      <protection hidden="1"/>
    </xf>
    <xf numFmtId="0" fontId="50" fillId="0" borderId="0" xfId="0" applyFont="1" applyFill="1" applyBorder="1" applyAlignment="1" applyProtection="1">
      <alignment horizontal="left" vertical="center" indent="6"/>
      <protection hidden="1"/>
    </xf>
    <xf numFmtId="0" fontId="49" fillId="0" borderId="0" xfId="0" applyFont="1" applyFill="1" applyBorder="1" applyAlignment="1">
      <alignment vertical="center"/>
    </xf>
    <xf numFmtId="0" fontId="50" fillId="0" borderId="7" xfId="0" applyFont="1" applyFill="1" applyBorder="1" applyAlignment="1" applyProtection="1">
      <alignment horizontal="left" vertical="center" indent="6"/>
      <protection hidden="1"/>
    </xf>
    <xf numFmtId="0" fontId="24" fillId="0" borderId="3" xfId="0" applyFont="1" applyFill="1" applyBorder="1" applyAlignment="1" applyProtection="1">
      <alignment horizontal="center" vertical="center" wrapText="1"/>
      <protection hidden="1"/>
    </xf>
    <xf numFmtId="0" fontId="45" fillId="0" borderId="90" xfId="0" applyFont="1" applyFill="1" applyBorder="1" applyAlignment="1" applyProtection="1">
      <alignment horizontal="center" vertical="center" wrapText="1"/>
      <protection hidden="1"/>
    </xf>
    <xf numFmtId="0" fontId="45" fillId="0" borderId="83" xfId="0" applyFont="1" applyFill="1" applyBorder="1" applyAlignment="1" applyProtection="1">
      <alignment horizontal="center" vertical="center" wrapText="1"/>
      <protection hidden="1"/>
    </xf>
    <xf numFmtId="0" fontId="45" fillId="0" borderId="3" xfId="0" applyFont="1" applyFill="1" applyBorder="1" applyAlignment="1" applyProtection="1">
      <alignment horizontal="center" vertical="center" wrapText="1"/>
      <protection hidden="1"/>
    </xf>
    <xf numFmtId="0" fontId="53" fillId="0" borderId="50" xfId="0" applyFont="1" applyFill="1" applyBorder="1" applyAlignment="1" applyProtection="1">
      <alignment horizontal="center" vertical="center" wrapText="1"/>
      <protection hidden="1"/>
    </xf>
    <xf numFmtId="0" fontId="62" fillId="0" borderId="6" xfId="0" applyFont="1" applyFill="1" applyBorder="1" applyAlignment="1" applyProtection="1">
      <alignment horizontal="left" vertical="center" wrapText="1"/>
      <protection hidden="1"/>
    </xf>
    <xf numFmtId="3" fontId="32" fillId="0" borderId="94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20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51" xfId="0" applyNumberFormat="1" applyFont="1" applyFill="1" applyBorder="1" applyAlignment="1" applyProtection="1">
      <alignment horizontal="center" vertical="center" wrapText="1"/>
      <protection hidden="1"/>
    </xf>
    <xf numFmtId="0" fontId="60" fillId="0" borderId="17" xfId="0" applyFont="1" applyFill="1" applyBorder="1" applyAlignment="1" applyProtection="1">
      <alignment vertical="center" wrapText="1"/>
      <protection hidden="1"/>
    </xf>
    <xf numFmtId="3" fontId="32" fillId="0" borderId="91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72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60" fillId="0" borderId="56" xfId="0" applyFont="1" applyFill="1" applyBorder="1" applyAlignment="1" applyProtection="1">
      <alignment vertical="center" wrapText="1"/>
      <protection hidden="1"/>
    </xf>
    <xf numFmtId="3" fontId="32" fillId="0" borderId="56" xfId="0" applyNumberFormat="1" applyFont="1" applyFill="1" applyBorder="1" applyAlignment="1" applyProtection="1">
      <alignment horizontal="center" vertical="center" shrinkToFit="1"/>
      <protection hidden="1"/>
    </xf>
    <xf numFmtId="3" fontId="32" fillId="2" borderId="47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53" xfId="0" applyFont="1" applyFill="1" applyBorder="1" applyAlignment="1" applyProtection="1">
      <alignment horizontal="left" vertical="center" wrapText="1" indent="2"/>
      <protection hidden="1"/>
    </xf>
    <xf numFmtId="3" fontId="32" fillId="0" borderId="92" xfId="0" applyNumberFormat="1" applyFont="1" applyFill="1" applyBorder="1" applyAlignment="1" applyProtection="1">
      <alignment horizontal="center" vertical="center" shrinkToFit="1"/>
      <protection hidden="1"/>
    </xf>
    <xf numFmtId="3" fontId="32" fillId="2" borderId="95" xfId="0" applyNumberFormat="1" applyFont="1" applyFill="1" applyBorder="1" applyAlignment="1" applyProtection="1">
      <alignment horizontal="center" vertical="center" shrinkToFit="1"/>
      <protection locked="0"/>
    </xf>
    <xf numFmtId="3" fontId="32" fillId="2" borderId="93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52" xfId="0" applyFont="1" applyFill="1" applyBorder="1" applyAlignment="1" applyProtection="1">
      <alignment horizontal="left" vertical="center" wrapText="1" indent="2"/>
      <protection hidden="1"/>
    </xf>
    <xf numFmtId="3" fontId="32" fillId="2" borderId="96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0" xfId="0" applyFont="1" applyFill="1" applyBorder="1" applyAlignment="1" applyProtection="1">
      <alignment vertical="center" wrapText="1"/>
      <protection hidden="1"/>
    </xf>
    <xf numFmtId="3" fontId="32" fillId="0" borderId="84" xfId="0" applyNumberFormat="1" applyFont="1" applyFill="1" applyBorder="1" applyAlignment="1" applyProtection="1">
      <alignment horizontal="center" vertical="center" shrinkToFit="1"/>
      <protection hidden="1"/>
    </xf>
    <xf numFmtId="0" fontId="25" fillId="0" borderId="139" xfId="0" applyFont="1" applyFill="1" applyBorder="1" applyAlignment="1" applyProtection="1">
      <alignment horizontal="left" vertical="center" wrapText="1" indent="2"/>
      <protection hidden="1"/>
    </xf>
    <xf numFmtId="3" fontId="32" fillId="2" borderId="100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47" xfId="0" applyFont="1" applyFill="1" applyBorder="1" applyAlignment="1" applyProtection="1">
      <alignment horizontal="left" vertical="center" indent="2"/>
      <protection hidden="1"/>
    </xf>
    <xf numFmtId="0" fontId="25" fillId="0" borderId="157" xfId="0" applyFont="1" applyFill="1" applyBorder="1" applyAlignment="1" applyProtection="1">
      <alignment horizontal="left" vertical="center" wrapText="1" indent="2"/>
      <protection hidden="1"/>
    </xf>
    <xf numFmtId="3" fontId="32" fillId="2" borderId="142" xfId="0" applyNumberFormat="1" applyFont="1" applyFill="1" applyBorder="1" applyAlignment="1" applyProtection="1">
      <alignment horizontal="center" vertical="center" shrinkToFit="1"/>
      <protection locked="0"/>
    </xf>
    <xf numFmtId="3" fontId="32" fillId="0" borderId="143" xfId="0" applyNumberFormat="1" applyFont="1" applyFill="1" applyBorder="1" applyAlignment="1" applyProtection="1">
      <alignment horizontal="center" vertical="center" wrapText="1"/>
      <protection hidden="1"/>
    </xf>
    <xf numFmtId="3" fontId="3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6" fillId="0" borderId="0" xfId="0" applyFont="1" applyFill="1" applyBorder="1" applyAlignment="1" applyProtection="1">
      <alignment vertical="center" wrapText="1"/>
      <protection hidden="1"/>
    </xf>
    <xf numFmtId="0" fontId="66" fillId="0" borderId="0" xfId="0" applyFont="1" applyFill="1" applyBorder="1" applyAlignment="1" applyProtection="1">
      <alignment vertical="center"/>
      <protection hidden="1"/>
    </xf>
    <xf numFmtId="0" fontId="58" fillId="0" borderId="0" xfId="0" applyFont="1" applyFill="1" applyAlignment="1" applyProtection="1">
      <alignment horizontal="left" vertical="center" wrapText="1"/>
      <protection hidden="1"/>
    </xf>
    <xf numFmtId="0" fontId="49" fillId="0" borderId="3" xfId="0" applyFont="1" applyFill="1" applyBorder="1" applyAlignment="1" applyProtection="1">
      <alignment horizontal="center" vertical="center" wrapText="1"/>
      <protection hidden="1"/>
    </xf>
    <xf numFmtId="0" fontId="49" fillId="0" borderId="4" xfId="0" applyFont="1" applyFill="1" applyBorder="1" applyAlignment="1" applyProtection="1">
      <alignment horizontal="center" vertical="center" wrapText="1"/>
      <protection hidden="1"/>
    </xf>
    <xf numFmtId="0" fontId="39" fillId="0" borderId="90" xfId="0" applyFont="1" applyFill="1" applyBorder="1" applyAlignment="1" applyProtection="1">
      <alignment horizontal="center" vertical="center" wrapText="1"/>
      <protection hidden="1"/>
    </xf>
    <xf numFmtId="0" fontId="39" fillId="0" borderId="83" xfId="0" applyFont="1" applyFill="1" applyBorder="1" applyAlignment="1" applyProtection="1">
      <alignment horizontal="center" vertical="center" wrapText="1"/>
      <protection hidden="1"/>
    </xf>
    <xf numFmtId="0" fontId="39" fillId="0" borderId="3" xfId="0" applyFont="1" applyFill="1" applyBorder="1" applyAlignment="1" applyProtection="1">
      <alignment horizontal="center" vertical="center" wrapText="1"/>
      <protection hidden="1"/>
    </xf>
    <xf numFmtId="0" fontId="44" fillId="0" borderId="24" xfId="0" applyFont="1" applyFill="1" applyBorder="1" applyAlignment="1" applyProtection="1">
      <alignment horizontal="left" vertical="center" wrapText="1"/>
      <protection hidden="1"/>
    </xf>
    <xf numFmtId="3" fontId="32" fillId="0" borderId="25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39" fillId="0" borderId="0" xfId="0" applyFont="1" applyFill="1" applyBorder="1" applyAlignment="1" applyProtection="1">
      <alignment horizontal="left" vertical="center" wrapText="1" indent="2"/>
      <protection hidden="1"/>
    </xf>
    <xf numFmtId="3" fontId="32" fillId="2" borderId="84" xfId="0" applyNumberFormat="1" applyFont="1" applyFill="1" applyBorder="1" applyAlignment="1" applyProtection="1">
      <alignment horizontal="center" vertical="center" shrinkToFit="1"/>
      <protection locked="0"/>
    </xf>
    <xf numFmtId="3" fontId="32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61" xfId="0" applyFont="1" applyFill="1" applyBorder="1" applyAlignment="1" applyProtection="1">
      <alignment horizontal="left" vertical="center" wrapText="1" indent="2"/>
      <protection hidden="1"/>
    </xf>
    <xf numFmtId="3" fontId="32" fillId="0" borderId="73" xfId="0" applyNumberFormat="1" applyFont="1" applyFill="1" applyBorder="1" applyAlignment="1" applyProtection="1">
      <alignment horizontal="center" vertical="center" shrinkToFit="1"/>
      <protection hidden="1"/>
    </xf>
    <xf numFmtId="3" fontId="32" fillId="2" borderId="63" xfId="0" applyNumberFormat="1" applyFont="1" applyFill="1" applyBorder="1" applyAlignment="1" applyProtection="1">
      <alignment horizontal="center" vertical="center" shrinkToFit="1"/>
      <protection locked="0"/>
    </xf>
    <xf numFmtId="3" fontId="32" fillId="2" borderId="61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28" xfId="0" applyFont="1" applyFill="1" applyBorder="1" applyAlignment="1" applyProtection="1">
      <alignment horizontal="left" vertical="center" wrapText="1" indent="2"/>
      <protection hidden="1"/>
    </xf>
    <xf numFmtId="3" fontId="32" fillId="0" borderId="11" xfId="0" applyNumberFormat="1" applyFont="1" applyFill="1" applyBorder="1" applyAlignment="1" applyProtection="1">
      <alignment horizontal="center" vertical="center" shrinkToFit="1"/>
      <protection hidden="1"/>
    </xf>
    <xf numFmtId="3" fontId="32" fillId="2" borderId="87" xfId="0" applyNumberFormat="1" applyFont="1" applyFill="1" applyBorder="1" applyAlignment="1" applyProtection="1">
      <alignment horizontal="center" vertical="center" shrinkToFit="1"/>
      <protection locked="0"/>
    </xf>
    <xf numFmtId="3" fontId="32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0" xfId="0" applyFont="1" applyBorder="1" applyAlignment="1" applyProtection="1">
      <alignment vertical="center" wrapText="1"/>
      <protection hidden="1"/>
    </xf>
    <xf numFmtId="0" fontId="50" fillId="0" borderId="0" xfId="0" applyFont="1" applyFill="1" applyAlignment="1">
      <alignment horizontal="left" indent="19"/>
    </xf>
    <xf numFmtId="0" fontId="50" fillId="0" borderId="0" xfId="0" applyFont="1" applyFill="1" applyBorder="1" applyAlignment="1">
      <alignment horizontal="left" indent="12"/>
    </xf>
    <xf numFmtId="0" fontId="53" fillId="0" borderId="11" xfId="0" applyFont="1" applyFill="1" applyBorder="1" applyAlignment="1">
      <alignment horizontal="center" wrapText="1"/>
    </xf>
    <xf numFmtId="0" fontId="53" fillId="0" borderId="67" xfId="0" applyFont="1" applyFill="1" applyBorder="1" applyAlignment="1">
      <alignment horizontal="center" wrapText="1"/>
    </xf>
    <xf numFmtId="0" fontId="53" fillId="0" borderId="68" xfId="0" applyFont="1" applyFill="1" applyBorder="1" applyAlignment="1">
      <alignment horizontal="center" wrapText="1"/>
    </xf>
    <xf numFmtId="0" fontId="53" fillId="0" borderId="28" xfId="0" applyFont="1" applyFill="1" applyBorder="1" applyAlignment="1">
      <alignment horizontal="center" wrapText="1"/>
    </xf>
    <xf numFmtId="0" fontId="53" fillId="0" borderId="136" xfId="0" applyFont="1" applyFill="1" applyBorder="1" applyAlignment="1">
      <alignment horizontal="center" wrapText="1"/>
    </xf>
    <xf numFmtId="0" fontId="53" fillId="0" borderId="33" xfId="0" applyFont="1" applyFill="1" applyBorder="1" applyAlignment="1">
      <alignment horizontal="center" wrapText="1"/>
    </xf>
    <xf numFmtId="0" fontId="53" fillId="0" borderId="121" xfId="0" applyFont="1" applyFill="1" applyBorder="1" applyAlignment="1">
      <alignment horizontal="center" wrapText="1"/>
    </xf>
    <xf numFmtId="0" fontId="45" fillId="0" borderId="17" xfId="0" applyFont="1" applyFill="1" applyBorder="1" applyAlignment="1">
      <alignment horizontal="left" vertical="center" wrapText="1" indent="2"/>
    </xf>
    <xf numFmtId="3" fontId="32" fillId="0" borderId="91" xfId="0" applyNumberFormat="1" applyFont="1" applyFill="1" applyBorder="1" applyAlignment="1" applyProtection="1">
      <alignment horizontal="center" vertical="center" wrapText="1"/>
      <protection hidden="1"/>
    </xf>
    <xf numFmtId="3" fontId="32" fillId="0" borderId="72" xfId="0" applyNumberFormat="1" applyFont="1" applyFill="1" applyBorder="1" applyAlignment="1" applyProtection="1">
      <alignment horizontal="center" vertical="center" wrapText="1"/>
      <protection hidden="1"/>
    </xf>
    <xf numFmtId="3" fontId="32" fillId="0" borderId="18" xfId="0" applyNumberFormat="1" applyFont="1" applyFill="1" applyBorder="1" applyAlignment="1" applyProtection="1">
      <alignment horizontal="center" vertical="center" wrapText="1"/>
      <protection hidden="1"/>
    </xf>
    <xf numFmtId="3" fontId="32" fillId="0" borderId="34" xfId="0" applyNumberFormat="1" applyFont="1" applyFill="1" applyBorder="1" applyAlignment="1" applyProtection="1">
      <alignment horizontal="center" vertical="center" wrapText="1"/>
      <protection hidden="1"/>
    </xf>
    <xf numFmtId="3" fontId="32" fillId="2" borderId="122" xfId="0" applyNumberFormat="1" applyFont="1" applyFill="1" applyBorder="1" applyAlignment="1" applyProtection="1">
      <alignment horizontal="center" vertical="center" wrapText="1"/>
      <protection locked="0"/>
    </xf>
    <xf numFmtId="3" fontId="32" fillId="2" borderId="102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61" xfId="0" applyFont="1" applyFill="1" applyBorder="1" applyAlignment="1">
      <alignment horizontal="left" vertical="center" wrapText="1" indent="2"/>
    </xf>
    <xf numFmtId="3" fontId="32" fillId="0" borderId="73" xfId="0" applyNumberFormat="1" applyFont="1" applyFill="1" applyBorder="1" applyAlignment="1" applyProtection="1">
      <alignment horizontal="center" vertical="center" wrapText="1"/>
      <protection hidden="1"/>
    </xf>
    <xf numFmtId="3" fontId="32" fillId="0" borderId="63" xfId="0" applyNumberFormat="1" applyFont="1" applyFill="1" applyBorder="1" applyAlignment="1" applyProtection="1">
      <alignment horizontal="center" vertical="center" wrapText="1"/>
      <protection hidden="1"/>
    </xf>
    <xf numFmtId="3" fontId="32" fillId="0" borderId="64" xfId="0" applyNumberFormat="1" applyFont="1" applyFill="1" applyBorder="1" applyAlignment="1" applyProtection="1">
      <alignment horizontal="center" vertical="center" wrapText="1"/>
      <protection hidden="1"/>
    </xf>
    <xf numFmtId="3" fontId="32" fillId="0" borderId="65" xfId="0" applyNumberFormat="1" applyFont="1" applyFill="1" applyBorder="1" applyAlignment="1" applyProtection="1">
      <alignment horizontal="center" vertical="center" wrapText="1"/>
      <protection hidden="1"/>
    </xf>
    <xf numFmtId="3" fontId="32" fillId="2" borderId="63" xfId="0" applyNumberFormat="1" applyFont="1" applyFill="1" applyBorder="1" applyAlignment="1" applyProtection="1">
      <alignment horizontal="center" vertical="center" wrapText="1"/>
      <protection locked="0"/>
    </xf>
    <xf numFmtId="3" fontId="32" fillId="2" borderId="109" xfId="0" applyNumberFormat="1" applyFont="1" applyFill="1" applyBorder="1" applyAlignment="1" applyProtection="1">
      <alignment horizontal="center" vertical="center" wrapText="1"/>
      <protection locked="0"/>
    </xf>
    <xf numFmtId="3" fontId="32" fillId="2" borderId="60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61" xfId="0" applyFont="1" applyFill="1" applyBorder="1" applyAlignment="1">
      <alignment horizontal="left" vertical="center" wrapText="1" indent="2"/>
    </xf>
    <xf numFmtId="0" fontId="45" fillId="0" borderId="38" xfId="0" applyFont="1" applyFill="1" applyBorder="1" applyAlignment="1">
      <alignment horizontal="left" vertical="center" wrapText="1" indent="2"/>
    </xf>
    <xf numFmtId="3" fontId="32" fillId="0" borderId="79" xfId="0" applyNumberFormat="1" applyFont="1" applyFill="1" applyBorder="1" applyAlignment="1" applyProtection="1">
      <alignment horizontal="center" vertical="center" wrapText="1"/>
      <protection hidden="1"/>
    </xf>
    <xf numFmtId="3" fontId="32" fillId="0" borderId="80" xfId="0" applyNumberFormat="1" applyFont="1" applyFill="1" applyBorder="1" applyAlignment="1" applyProtection="1">
      <alignment horizontal="center" vertical="center" wrapText="1"/>
      <protection hidden="1"/>
    </xf>
    <xf numFmtId="3" fontId="32" fillId="0" borderId="145" xfId="0" applyNumberFormat="1" applyFont="1" applyFill="1" applyBorder="1" applyAlignment="1" applyProtection="1">
      <alignment horizontal="center" vertical="center" wrapText="1"/>
      <protection hidden="1"/>
    </xf>
    <xf numFmtId="3" fontId="32" fillId="0" borderId="81" xfId="0" applyNumberFormat="1" applyFont="1" applyFill="1" applyBorder="1" applyAlignment="1" applyProtection="1">
      <alignment horizontal="center" vertical="center" wrapText="1"/>
      <protection hidden="1"/>
    </xf>
    <xf numFmtId="3" fontId="32" fillId="2" borderId="80" xfId="0" applyNumberFormat="1" applyFont="1" applyFill="1" applyBorder="1" applyAlignment="1" applyProtection="1">
      <alignment horizontal="center" vertical="center" wrapText="1"/>
      <protection locked="0"/>
    </xf>
    <xf numFmtId="3" fontId="32" fillId="2" borderId="140" xfId="0" applyNumberFormat="1" applyFont="1" applyFill="1" applyBorder="1" applyAlignment="1" applyProtection="1">
      <alignment horizontal="center" vertical="center" wrapText="1"/>
      <protection locked="0"/>
    </xf>
    <xf numFmtId="3" fontId="32" fillId="2" borderId="37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44" xfId="0" applyFont="1" applyFill="1" applyBorder="1" applyAlignment="1">
      <alignment horizontal="left" vertical="center" wrapText="1" indent="2"/>
    </xf>
    <xf numFmtId="3" fontId="32" fillId="0" borderId="146" xfId="0" applyNumberFormat="1" applyFont="1" applyFill="1" applyBorder="1" applyAlignment="1" applyProtection="1">
      <alignment horizontal="center" vertical="center" wrapText="1"/>
      <protection hidden="1"/>
    </xf>
    <xf numFmtId="3" fontId="32" fillId="0" borderId="147" xfId="0" applyNumberFormat="1" applyFont="1" applyFill="1" applyBorder="1" applyAlignment="1" applyProtection="1">
      <alignment horizontal="center" vertical="center" wrapText="1"/>
      <protection hidden="1"/>
    </xf>
    <xf numFmtId="3" fontId="32" fillId="0" borderId="148" xfId="0" applyNumberFormat="1" applyFont="1" applyFill="1" applyBorder="1" applyAlignment="1" applyProtection="1">
      <alignment horizontal="center" vertical="center" wrapText="1"/>
      <protection hidden="1"/>
    </xf>
    <xf numFmtId="3" fontId="32" fillId="0" borderId="149" xfId="0" applyNumberFormat="1" applyFont="1" applyFill="1" applyBorder="1" applyAlignment="1" applyProtection="1">
      <alignment horizontal="center" vertical="center" wrapText="1"/>
      <protection hidden="1"/>
    </xf>
    <xf numFmtId="3" fontId="32" fillId="2" borderId="147" xfId="0" applyNumberFormat="1" applyFont="1" applyFill="1" applyBorder="1" applyAlignment="1" applyProtection="1">
      <alignment horizontal="center" vertical="center" wrapText="1"/>
      <protection locked="0"/>
    </xf>
    <xf numFmtId="3" fontId="32" fillId="2" borderId="150" xfId="0" applyNumberFormat="1" applyFont="1" applyFill="1" applyBorder="1" applyAlignment="1" applyProtection="1">
      <alignment horizontal="center" vertical="center" wrapText="1"/>
      <protection locked="0"/>
    </xf>
    <xf numFmtId="3" fontId="32" fillId="2" borderId="151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justify"/>
      <protection hidden="1"/>
    </xf>
    <xf numFmtId="0" fontId="64" fillId="0" borderId="0" xfId="0" applyFont="1" applyFill="1" applyAlignment="1" applyProtection="1">
      <alignment horizontal="left"/>
      <protection hidden="1"/>
    </xf>
    <xf numFmtId="0" fontId="67" fillId="0" borderId="0" xfId="0" applyFont="1" applyFill="1" applyAlignment="1" applyProtection="1">
      <alignment vertical="center" wrapText="1"/>
      <protection hidden="1"/>
    </xf>
    <xf numFmtId="0" fontId="50" fillId="0" borderId="0" xfId="0" applyFont="1" applyFill="1" applyAlignment="1" applyProtection="1">
      <alignment horizontal="left"/>
      <protection hidden="1"/>
    </xf>
    <xf numFmtId="0" fontId="54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 applyProtection="1">
      <protection hidden="1"/>
    </xf>
    <xf numFmtId="0" fontId="24" fillId="0" borderId="90" xfId="0" applyFont="1" applyFill="1" applyBorder="1" applyAlignment="1" applyProtection="1">
      <alignment horizontal="center" vertical="center" wrapText="1"/>
      <protection hidden="1"/>
    </xf>
    <xf numFmtId="0" fontId="60" fillId="0" borderId="24" xfId="0" applyFont="1" applyFill="1" applyBorder="1" applyAlignment="1" applyProtection="1">
      <alignment horizontal="center" vertical="center" wrapText="1"/>
      <protection hidden="1"/>
    </xf>
    <xf numFmtId="3" fontId="24" fillId="0" borderId="25" xfId="0" applyNumberFormat="1" applyFont="1" applyFill="1" applyBorder="1" applyAlignment="1" applyProtection="1">
      <alignment horizontal="center" vertical="center" wrapText="1"/>
      <protection hidden="1"/>
    </xf>
    <xf numFmtId="3" fontId="24" fillId="0" borderId="119" xfId="0" applyNumberFormat="1" applyFont="1" applyFill="1" applyBorder="1" applyAlignment="1" applyProtection="1">
      <alignment horizontal="center" vertical="center" wrapText="1"/>
      <protection hidden="1"/>
    </xf>
    <xf numFmtId="3" fontId="70" fillId="0" borderId="129" xfId="0" applyNumberFormat="1" applyFont="1" applyFill="1" applyBorder="1" applyAlignment="1" applyProtection="1">
      <alignment horizontal="center" vertical="center" wrapText="1"/>
      <protection hidden="1"/>
    </xf>
    <xf numFmtId="3" fontId="70" fillId="0" borderId="132" xfId="0" applyNumberFormat="1" applyFont="1" applyFill="1" applyBorder="1" applyAlignment="1" applyProtection="1">
      <alignment horizontal="center" vertical="center" wrapText="1"/>
      <protection hidden="1"/>
    </xf>
    <xf numFmtId="0" fontId="71" fillId="0" borderId="0" xfId="0" applyFont="1" applyFill="1" applyBorder="1" applyAlignment="1" applyProtection="1">
      <alignment horizontal="center" vertical="center" wrapText="1"/>
      <protection hidden="1"/>
    </xf>
    <xf numFmtId="3" fontId="32" fillId="0" borderId="45" xfId="0" applyNumberFormat="1" applyFont="1" applyFill="1" applyBorder="1" applyAlignment="1" applyProtection="1">
      <alignment horizontal="center" vertical="center" wrapText="1"/>
      <protection hidden="1"/>
    </xf>
    <xf numFmtId="3" fontId="32" fillId="2" borderId="126" xfId="0" applyNumberFormat="1" applyFont="1" applyFill="1" applyBorder="1" applyAlignment="1" applyProtection="1">
      <alignment horizontal="center" vertical="center" wrapText="1"/>
      <protection locked="0"/>
    </xf>
    <xf numFmtId="3" fontId="72" fillId="0" borderId="127" xfId="0" applyNumberFormat="1" applyFont="1" applyFill="1" applyBorder="1" applyAlignment="1" applyProtection="1">
      <alignment horizontal="center" vertical="center" wrapText="1"/>
      <protection hidden="1"/>
    </xf>
    <xf numFmtId="3" fontId="72" fillId="0" borderId="128" xfId="0" applyNumberFormat="1" applyFont="1" applyFill="1" applyBorder="1" applyAlignment="1" applyProtection="1">
      <alignment horizontal="center" vertical="center" wrapText="1"/>
      <protection hidden="1"/>
    </xf>
    <xf numFmtId="0" fontId="71" fillId="0" borderId="61" xfId="0" applyFont="1" applyFill="1" applyBorder="1" applyAlignment="1" applyProtection="1">
      <alignment horizontal="center" vertical="center" wrapText="1"/>
      <protection hidden="1"/>
    </xf>
    <xf numFmtId="3" fontId="32" fillId="2" borderId="137" xfId="0" applyNumberFormat="1" applyFont="1" applyFill="1" applyBorder="1" applyAlignment="1" applyProtection="1">
      <alignment horizontal="center" vertical="center" wrapText="1"/>
      <protection locked="0"/>
    </xf>
    <xf numFmtId="3" fontId="72" fillId="0" borderId="130" xfId="0" applyNumberFormat="1" applyFont="1" applyFill="1" applyBorder="1" applyAlignment="1" applyProtection="1">
      <alignment horizontal="center" vertical="center" wrapText="1"/>
      <protection hidden="1"/>
    </xf>
    <xf numFmtId="3" fontId="72" fillId="0" borderId="133" xfId="0" applyNumberFormat="1" applyFont="1" applyFill="1" applyBorder="1" applyAlignment="1" applyProtection="1">
      <alignment horizontal="center" vertical="center" wrapText="1"/>
      <protection hidden="1"/>
    </xf>
    <xf numFmtId="0" fontId="39" fillId="0" borderId="61" xfId="0" applyFont="1" applyFill="1" applyBorder="1" applyAlignment="1" applyProtection="1">
      <alignment horizontal="center" vertical="center" wrapText="1"/>
      <protection hidden="1"/>
    </xf>
    <xf numFmtId="0" fontId="71" fillId="0" borderId="74" xfId="0" applyFont="1" applyFill="1" applyBorder="1" applyAlignment="1" applyProtection="1">
      <alignment horizontal="center" vertical="center" wrapText="1"/>
      <protection hidden="1"/>
    </xf>
    <xf numFmtId="3" fontId="32" fillId="0" borderId="75" xfId="0" applyNumberFormat="1" applyFont="1" applyFill="1" applyBorder="1" applyAlignment="1" applyProtection="1">
      <alignment horizontal="center" vertical="center" wrapText="1"/>
      <protection hidden="1"/>
    </xf>
    <xf numFmtId="3" fontId="32" fillId="2" borderId="138" xfId="0" applyNumberFormat="1" applyFont="1" applyFill="1" applyBorder="1" applyAlignment="1" applyProtection="1">
      <alignment horizontal="center" vertical="center" wrapText="1"/>
      <protection locked="0"/>
    </xf>
    <xf numFmtId="3" fontId="72" fillId="0" borderId="131" xfId="0" applyNumberFormat="1" applyFont="1" applyFill="1" applyBorder="1" applyAlignment="1" applyProtection="1">
      <alignment horizontal="center" vertical="center" wrapText="1"/>
      <protection hidden="1"/>
    </xf>
    <xf numFmtId="3" fontId="72" fillId="0" borderId="134" xfId="0" applyNumberFormat="1" applyFont="1" applyFill="1" applyBorder="1" applyAlignment="1" applyProtection="1">
      <alignment horizontal="center" vertical="center" wrapText="1"/>
      <protection hidden="1"/>
    </xf>
    <xf numFmtId="0" fontId="73" fillId="0" borderId="0" xfId="0" applyFont="1" applyProtection="1">
      <protection hidden="1"/>
    </xf>
    <xf numFmtId="0" fontId="73" fillId="0" borderId="0" xfId="0" applyFont="1" applyAlignment="1">
      <alignment horizontal="left"/>
    </xf>
    <xf numFmtId="0" fontId="52" fillId="0" borderId="0" xfId="0" applyFont="1" applyAlignment="1" applyProtection="1">
      <alignment horizontal="center"/>
      <protection hidden="1"/>
    </xf>
    <xf numFmtId="0" fontId="51" fillId="0" borderId="0" xfId="0" applyFont="1" applyFill="1" applyAlignment="1" applyProtection="1">
      <alignment horizontal="left" indent="5"/>
      <protection hidden="1"/>
    </xf>
    <xf numFmtId="0" fontId="51" fillId="0" borderId="0" xfId="0" applyFont="1" applyFill="1" applyBorder="1" applyAlignment="1" applyProtection="1">
      <alignment horizontal="left" vertical="center" indent="5"/>
      <protection hidden="1"/>
    </xf>
    <xf numFmtId="0" fontId="49" fillId="0" borderId="21" xfId="0" applyFont="1" applyFill="1" applyBorder="1" applyAlignment="1" applyProtection="1">
      <alignment horizontal="center" vertical="center" wrapText="1"/>
      <protection hidden="1"/>
    </xf>
    <xf numFmtId="0" fontId="40" fillId="0" borderId="11" xfId="0" applyFont="1" applyFill="1" applyBorder="1" applyAlignment="1" applyProtection="1">
      <alignment horizontal="center" vertical="center" wrapText="1"/>
      <protection hidden="1"/>
    </xf>
    <xf numFmtId="0" fontId="40" fillId="0" borderId="67" xfId="0" applyFont="1" applyFill="1" applyBorder="1" applyAlignment="1" applyProtection="1">
      <alignment horizontal="center" vertical="center" wrapText="1"/>
      <protection hidden="1"/>
    </xf>
    <xf numFmtId="0" fontId="40" fillId="0" borderId="28" xfId="0" applyFont="1" applyFill="1" applyBorder="1" applyAlignment="1" applyProtection="1">
      <alignment horizontal="center" vertical="center" wrapText="1"/>
      <protection hidden="1"/>
    </xf>
    <xf numFmtId="0" fontId="40" fillId="0" borderId="214" xfId="0" applyFont="1" applyFill="1" applyBorder="1" applyAlignment="1" applyProtection="1">
      <alignment horizontal="center" vertical="center" wrapText="1"/>
      <protection hidden="1"/>
    </xf>
    <xf numFmtId="0" fontId="40" fillId="0" borderId="121" xfId="0" applyFont="1" applyFill="1" applyBorder="1" applyAlignment="1" applyProtection="1">
      <alignment horizontal="center" vertical="center" wrapText="1"/>
      <protection hidden="1"/>
    </xf>
    <xf numFmtId="0" fontId="40" fillId="0" borderId="225" xfId="0" applyFont="1" applyFill="1" applyBorder="1" applyAlignment="1" applyProtection="1">
      <alignment horizontal="center" vertical="center" wrapText="1"/>
      <protection hidden="1"/>
    </xf>
    <xf numFmtId="0" fontId="40" fillId="0" borderId="33" xfId="0" applyFont="1" applyFill="1" applyBorder="1" applyAlignment="1" applyProtection="1">
      <alignment horizontal="center" vertical="center" wrapText="1"/>
      <protection hidden="1"/>
    </xf>
    <xf numFmtId="0" fontId="40" fillId="0" borderId="171" xfId="0" applyFont="1" applyFill="1" applyBorder="1" applyAlignment="1" applyProtection="1">
      <alignment horizontal="center" vertical="center" wrapText="1"/>
      <protection hidden="1"/>
    </xf>
    <xf numFmtId="0" fontId="40" fillId="0" borderId="166" xfId="0" applyFont="1" applyFill="1" applyBorder="1" applyAlignment="1" applyProtection="1">
      <alignment horizontal="center" vertical="center" wrapText="1"/>
      <protection hidden="1"/>
    </xf>
    <xf numFmtId="0" fontId="44" fillId="0" borderId="24" xfId="0" applyFont="1" applyFill="1" applyBorder="1" applyAlignment="1" applyProtection="1">
      <alignment horizontal="left" vertical="center" wrapText="1" indent="1"/>
      <protection hidden="1"/>
    </xf>
    <xf numFmtId="3" fontId="31" fillId="0" borderId="25" xfId="0" applyNumberFormat="1" applyFont="1" applyFill="1" applyBorder="1" applyAlignment="1" applyProtection="1">
      <alignment horizontal="center" vertical="center" shrinkToFit="1"/>
      <protection hidden="1"/>
    </xf>
    <xf numFmtId="3" fontId="31" fillId="0" borderId="69" xfId="0" applyNumberFormat="1" applyFont="1" applyFill="1" applyBorder="1" applyAlignment="1" applyProtection="1">
      <alignment horizontal="center" vertical="center" shrinkToFit="1"/>
      <protection hidden="1"/>
    </xf>
    <xf numFmtId="3" fontId="31" fillId="0" borderId="24" xfId="0" applyNumberFormat="1" applyFont="1" applyFill="1" applyBorder="1" applyAlignment="1" applyProtection="1">
      <alignment horizontal="center" vertical="center" shrinkToFit="1"/>
      <protection hidden="1"/>
    </xf>
    <xf numFmtId="3" fontId="31" fillId="0" borderId="32" xfId="0" applyNumberFormat="1" applyFont="1" applyFill="1" applyBorder="1" applyAlignment="1" applyProtection="1">
      <alignment horizontal="center" vertical="center" shrinkToFit="1"/>
      <protection hidden="1"/>
    </xf>
    <xf numFmtId="3" fontId="31" fillId="0" borderId="224" xfId="0" applyNumberFormat="1" applyFont="1" applyFill="1" applyBorder="1" applyAlignment="1" applyProtection="1">
      <alignment horizontal="center" vertical="center" shrinkToFit="1"/>
      <protection hidden="1"/>
    </xf>
    <xf numFmtId="3" fontId="31" fillId="0" borderId="173" xfId="0" applyNumberFormat="1" applyFont="1" applyFill="1" applyBorder="1" applyAlignment="1" applyProtection="1">
      <alignment horizontal="center" vertical="center" shrinkToFit="1"/>
      <protection hidden="1"/>
    </xf>
    <xf numFmtId="3" fontId="31" fillId="0" borderId="172" xfId="0" applyNumberFormat="1" applyFont="1" applyFill="1" applyBorder="1" applyAlignment="1" applyProtection="1">
      <alignment horizontal="center" vertical="center" shrinkToFit="1"/>
      <protection hidden="1"/>
    </xf>
    <xf numFmtId="0" fontId="39" fillId="0" borderId="61" xfId="0" applyFont="1" applyFill="1" applyBorder="1" applyAlignment="1" applyProtection="1">
      <alignment horizontal="left" vertical="center" wrapText="1" indent="1"/>
      <protection hidden="1"/>
    </xf>
    <xf numFmtId="3" fontId="32" fillId="0" borderId="19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226" xfId="0" applyNumberFormat="1" applyFont="1" applyFill="1" applyBorder="1" applyAlignment="1" applyProtection="1">
      <alignment horizontal="center" vertical="center" shrinkToFit="1"/>
      <protection hidden="1"/>
    </xf>
    <xf numFmtId="3" fontId="32" fillId="2" borderId="175" xfId="0" applyNumberFormat="1" applyFont="1" applyFill="1" applyBorder="1" applyAlignment="1" applyProtection="1">
      <alignment horizontal="center" vertical="center" shrinkToFit="1"/>
      <protection locked="0"/>
    </xf>
    <xf numFmtId="3" fontId="32" fillId="0" borderId="174" xfId="0" applyNumberFormat="1" applyFont="1" applyFill="1" applyBorder="1" applyAlignment="1" applyProtection="1">
      <alignment horizontal="center" vertical="center" shrinkToFit="1"/>
      <protection hidden="1"/>
    </xf>
    <xf numFmtId="3" fontId="32" fillId="2" borderId="72" xfId="0" applyNumberFormat="1" applyFont="1" applyFill="1" applyBorder="1" applyAlignment="1" applyProtection="1">
      <alignment horizontal="center" vertical="center" shrinkToFit="1"/>
      <protection locked="0"/>
    </xf>
    <xf numFmtId="3" fontId="32" fillId="2" borderId="126" xfId="0" applyNumberFormat="1" applyFont="1" applyFill="1" applyBorder="1" applyAlignment="1" applyProtection="1">
      <alignment horizontal="center" vertical="center" shrinkToFit="1"/>
      <protection locked="0"/>
    </xf>
    <xf numFmtId="3" fontId="32" fillId="0" borderId="65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227" xfId="0" applyNumberFormat="1" applyFont="1" applyFill="1" applyBorder="1" applyAlignment="1" applyProtection="1">
      <alignment horizontal="center" vertical="center" shrinkToFit="1"/>
      <protection hidden="1"/>
    </xf>
    <xf numFmtId="3" fontId="32" fillId="2" borderId="177" xfId="0" applyNumberFormat="1" applyFont="1" applyFill="1" applyBorder="1" applyAlignment="1" applyProtection="1">
      <alignment horizontal="center" vertical="center" shrinkToFit="1"/>
      <protection locked="0"/>
    </xf>
    <xf numFmtId="3" fontId="32" fillId="0" borderId="176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248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221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222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217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223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228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242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237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80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81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37" xfId="0" applyNumberFormat="1" applyFont="1" applyFill="1" applyBorder="1" applyAlignment="1" applyProtection="1">
      <alignment horizontal="center" vertical="center" shrinkToFit="1"/>
      <protection hidden="1"/>
    </xf>
    <xf numFmtId="0" fontId="43" fillId="0" borderId="52" xfId="0" applyFont="1" applyFill="1" applyBorder="1" applyAlignment="1" applyProtection="1">
      <alignment horizontal="left" vertical="center" wrapText="1" indent="3"/>
      <protection hidden="1"/>
    </xf>
    <xf numFmtId="3" fontId="32" fillId="0" borderId="48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229" xfId="0" applyNumberFormat="1" applyFont="1" applyFill="1" applyBorder="1" applyAlignment="1" applyProtection="1">
      <alignment horizontal="center" vertical="center" shrinkToFit="1"/>
      <protection hidden="1"/>
    </xf>
    <xf numFmtId="3" fontId="32" fillId="2" borderId="243" xfId="0" applyNumberFormat="1" applyFont="1" applyFill="1" applyBorder="1" applyAlignment="1" applyProtection="1">
      <alignment horizontal="center" vertical="center" shrinkToFit="1"/>
      <protection locked="0"/>
    </xf>
    <xf numFmtId="3" fontId="32" fillId="0" borderId="191" xfId="0" applyNumberFormat="1" applyFont="1" applyFill="1" applyBorder="1" applyAlignment="1" applyProtection="1">
      <alignment horizontal="center" vertical="center" shrinkToFit="1"/>
      <protection hidden="1"/>
    </xf>
    <xf numFmtId="0" fontId="43" fillId="0" borderId="47" xfId="0" applyFont="1" applyFill="1" applyBorder="1" applyAlignment="1" applyProtection="1">
      <alignment horizontal="left" vertical="center" wrapText="1" indent="3"/>
      <protection hidden="1"/>
    </xf>
    <xf numFmtId="0" fontId="43" fillId="0" borderId="21" xfId="0" applyFont="1" applyFill="1" applyBorder="1" applyAlignment="1" applyProtection="1">
      <alignment horizontal="left" vertical="center" wrapText="1" indent="3"/>
      <protection hidden="1"/>
    </xf>
    <xf numFmtId="3" fontId="32" fillId="2" borderId="40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217" xfId="0" applyFont="1" applyFill="1" applyBorder="1" applyAlignment="1" applyProtection="1">
      <alignment horizontal="left" vertical="center" wrapText="1" indent="1"/>
      <protection hidden="1"/>
    </xf>
    <xf numFmtId="0" fontId="43" fillId="0" borderId="218" xfId="0" applyFont="1" applyFill="1" applyBorder="1" applyAlignment="1" applyProtection="1">
      <alignment horizontal="left" vertical="center" wrapText="1" indent="3"/>
      <protection hidden="1"/>
    </xf>
    <xf numFmtId="3" fontId="32" fillId="0" borderId="249" xfId="0" applyNumberFormat="1" applyFont="1" applyFill="1" applyBorder="1" applyAlignment="1" applyProtection="1">
      <alignment horizontal="center" vertical="center" shrinkToFit="1"/>
      <protection hidden="1"/>
    </xf>
    <xf numFmtId="3" fontId="32" fillId="2" borderId="250" xfId="0" applyNumberFormat="1" applyFont="1" applyFill="1" applyBorder="1" applyAlignment="1" applyProtection="1">
      <alignment horizontal="center" vertical="center" shrinkToFit="1"/>
      <protection locked="0"/>
    </xf>
    <xf numFmtId="3" fontId="32" fillId="0" borderId="251" xfId="0" applyNumberFormat="1" applyFont="1" applyFill="1" applyBorder="1" applyAlignment="1" applyProtection="1">
      <alignment horizontal="center" vertical="center" shrinkToFit="1"/>
      <protection hidden="1"/>
    </xf>
    <xf numFmtId="0" fontId="39" fillId="0" borderId="219" xfId="0" applyFont="1" applyFill="1" applyBorder="1" applyAlignment="1" applyProtection="1">
      <alignment horizontal="left" vertical="center" wrapText="1" indent="1"/>
      <protection hidden="1"/>
    </xf>
    <xf numFmtId="3" fontId="32" fillId="0" borderId="189" xfId="0" applyNumberFormat="1" applyFont="1" applyFill="1" applyBorder="1" applyAlignment="1" applyProtection="1">
      <alignment horizontal="center" vertical="center" shrinkToFit="1"/>
      <protection hidden="1"/>
    </xf>
    <xf numFmtId="3" fontId="32" fillId="2" borderId="89" xfId="0" applyNumberFormat="1" applyFont="1" applyFill="1" applyBorder="1" applyAlignment="1" applyProtection="1">
      <alignment horizontal="center" vertical="center" shrinkToFit="1"/>
      <protection locked="0"/>
    </xf>
    <xf numFmtId="3" fontId="32" fillId="2" borderId="101" xfId="0" applyNumberFormat="1" applyFont="1" applyFill="1" applyBorder="1" applyAlignment="1" applyProtection="1">
      <alignment horizontal="center" vertical="center" shrinkToFit="1"/>
      <protection locked="0"/>
    </xf>
    <xf numFmtId="3" fontId="32" fillId="0" borderId="154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230" xfId="0" applyNumberFormat="1" applyFont="1" applyFill="1" applyBorder="1" applyAlignment="1" applyProtection="1">
      <alignment horizontal="center" vertical="center" shrinkToFit="1"/>
      <protection hidden="1"/>
    </xf>
    <xf numFmtId="3" fontId="32" fillId="2" borderId="244" xfId="0" applyNumberFormat="1" applyFont="1" applyFill="1" applyBorder="1" applyAlignment="1" applyProtection="1">
      <alignment horizontal="center" vertical="center" shrinkToFit="1"/>
      <protection locked="0"/>
    </xf>
    <xf numFmtId="3" fontId="32" fillId="2" borderId="252" xfId="0" applyNumberFormat="1" applyFont="1" applyFill="1" applyBorder="1" applyAlignment="1" applyProtection="1">
      <alignment horizontal="center" vertical="center" shrinkToFit="1"/>
      <protection locked="0"/>
    </xf>
    <xf numFmtId="3" fontId="32" fillId="2" borderId="253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220" xfId="0" applyFont="1" applyFill="1" applyBorder="1" applyAlignment="1" applyProtection="1">
      <alignment horizontal="left" vertical="center" wrapText="1" indent="1"/>
      <protection hidden="1"/>
    </xf>
    <xf numFmtId="0" fontId="39" fillId="0" borderId="124" xfId="0" applyFont="1" applyFill="1" applyBorder="1" applyAlignment="1" applyProtection="1">
      <alignment horizontal="left" vertical="center" wrapText="1" indent="1"/>
      <protection hidden="1"/>
    </xf>
    <xf numFmtId="0" fontId="39" fillId="0" borderId="2" xfId="0" applyFont="1" applyFill="1" applyBorder="1" applyAlignment="1" applyProtection="1">
      <alignment horizontal="left" vertical="center" wrapText="1" indent="1"/>
      <protection hidden="1"/>
    </xf>
    <xf numFmtId="3" fontId="32" fillId="0" borderId="33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225" xfId="0" applyNumberFormat="1" applyFont="1" applyFill="1" applyBorder="1" applyAlignment="1" applyProtection="1">
      <alignment horizontal="center" vertical="center" shrinkToFit="1"/>
      <protection hidden="1"/>
    </xf>
    <xf numFmtId="3" fontId="32" fillId="2" borderId="171" xfId="0" applyNumberFormat="1" applyFont="1" applyFill="1" applyBorder="1" applyAlignment="1" applyProtection="1">
      <alignment horizontal="center" vertical="center" shrinkToFit="1"/>
      <protection locked="0"/>
    </xf>
    <xf numFmtId="3" fontId="32" fillId="0" borderId="166" xfId="0" applyNumberFormat="1" applyFont="1" applyFill="1" applyBorder="1" applyAlignment="1" applyProtection="1">
      <alignment horizontal="center" vertical="center" shrinkToFit="1"/>
      <protection hidden="1"/>
    </xf>
    <xf numFmtId="3" fontId="32" fillId="2" borderId="76" xfId="0" applyNumberFormat="1" applyFont="1" applyFill="1" applyBorder="1" applyAlignment="1" applyProtection="1">
      <alignment horizontal="center" vertical="center" shrinkToFit="1"/>
      <protection locked="0"/>
    </xf>
    <xf numFmtId="3" fontId="32" fillId="0" borderId="77" xfId="0" applyNumberFormat="1" applyFont="1" applyFill="1" applyBorder="1" applyAlignment="1" applyProtection="1">
      <alignment horizontal="center" vertical="center" shrinkToFit="1"/>
      <protection hidden="1"/>
    </xf>
    <xf numFmtId="3" fontId="32" fillId="2" borderId="82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0" xfId="0" applyFont="1" applyAlignment="1" applyProtection="1">
      <alignment vertical="center"/>
      <protection hidden="1"/>
    </xf>
    <xf numFmtId="0" fontId="64" fillId="0" borderId="0" xfId="0" applyFont="1" applyAlignment="1" applyProtection="1">
      <alignment horizontal="center" vertical="center"/>
      <protection hidden="1"/>
    </xf>
    <xf numFmtId="0" fontId="76" fillId="0" borderId="0" xfId="0" applyFont="1" applyAlignment="1" applyProtection="1">
      <alignment horizontal="center" vertical="center"/>
      <protection hidden="1"/>
    </xf>
    <xf numFmtId="0" fontId="77" fillId="0" borderId="0" xfId="0" applyFont="1" applyAlignment="1" applyProtection="1">
      <alignment horizontal="center" vertical="center"/>
      <protection hidden="1"/>
    </xf>
    <xf numFmtId="0" fontId="44" fillId="0" borderId="0" xfId="0" applyFont="1" applyBorder="1" applyAlignment="1" applyProtection="1">
      <alignment vertical="center" wrapText="1"/>
      <protection hidden="1"/>
    </xf>
    <xf numFmtId="0" fontId="67" fillId="0" borderId="0" xfId="0" applyFont="1" applyBorder="1" applyAlignment="1" applyProtection="1">
      <alignment vertical="center" wrapText="1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79" fillId="0" borderId="0" xfId="0" applyFont="1" applyBorder="1" applyAlignment="1" applyProtection="1">
      <alignment vertical="center" wrapText="1"/>
      <protection hidden="1"/>
    </xf>
    <xf numFmtId="0" fontId="79" fillId="0" borderId="43" xfId="0" applyFont="1" applyBorder="1" applyAlignment="1" applyProtection="1">
      <alignment vertical="center" wrapText="1"/>
      <protection hidden="1"/>
    </xf>
    <xf numFmtId="0" fontId="44" fillId="0" borderId="43" xfId="0" applyFont="1" applyBorder="1" applyAlignment="1" applyProtection="1">
      <alignment vertical="center" wrapText="1"/>
      <protection hidden="1"/>
    </xf>
    <xf numFmtId="0" fontId="78" fillId="0" borderId="0" xfId="0" applyFont="1" applyBorder="1" applyAlignment="1" applyProtection="1">
      <alignment vertical="center" wrapText="1"/>
      <protection hidden="1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 applyProtection="1">
      <alignment horizontal="left" vertical="center"/>
      <protection hidden="1"/>
    </xf>
    <xf numFmtId="0" fontId="51" fillId="0" borderId="0" xfId="0" applyFont="1" applyFill="1" applyBorder="1" applyAlignment="1" applyProtection="1">
      <alignment vertical="center" wrapText="1"/>
      <protection hidden="1"/>
    </xf>
    <xf numFmtId="0" fontId="40" fillId="0" borderId="87" xfId="0" applyFont="1" applyFill="1" applyBorder="1" applyAlignment="1" applyProtection="1">
      <alignment horizontal="center" vertical="center" wrapText="1"/>
      <protection hidden="1"/>
    </xf>
    <xf numFmtId="0" fontId="64" fillId="0" borderId="24" xfId="0" applyFont="1" applyFill="1" applyBorder="1" applyAlignment="1" applyProtection="1">
      <alignment horizontal="center" vertical="center" wrapText="1"/>
      <protection hidden="1"/>
    </xf>
    <xf numFmtId="3" fontId="40" fillId="0" borderId="25" xfId="0" applyNumberFormat="1" applyFont="1" applyFill="1" applyBorder="1" applyAlignment="1" applyProtection="1">
      <alignment horizontal="center" vertical="center" shrinkToFit="1"/>
      <protection hidden="1"/>
    </xf>
    <xf numFmtId="3" fontId="40" fillId="0" borderId="69" xfId="0" applyNumberFormat="1" applyFont="1" applyFill="1" applyBorder="1" applyAlignment="1" applyProtection="1">
      <alignment horizontal="center" vertical="center" shrinkToFit="1"/>
      <protection hidden="1"/>
    </xf>
    <xf numFmtId="3" fontId="40" fillId="0" borderId="24" xfId="0" applyNumberFormat="1" applyFont="1" applyFill="1" applyBorder="1" applyAlignment="1" applyProtection="1">
      <alignment horizontal="center" vertical="center" shrinkToFit="1"/>
      <protection hidden="1"/>
    </xf>
    <xf numFmtId="3" fontId="40" fillId="0" borderId="172" xfId="0" applyNumberFormat="1" applyFont="1" applyFill="1" applyBorder="1" applyAlignment="1" applyProtection="1">
      <alignment horizontal="center" vertical="center" shrinkToFit="1"/>
      <protection hidden="1"/>
    </xf>
    <xf numFmtId="3" fontId="40" fillId="0" borderId="173" xfId="0" applyNumberFormat="1" applyFont="1" applyFill="1" applyBorder="1" applyAlignment="1" applyProtection="1">
      <alignment horizontal="center" vertical="center" shrinkToFit="1"/>
      <protection hidden="1"/>
    </xf>
    <xf numFmtId="0" fontId="40" fillId="0" borderId="0" xfId="0" applyFont="1" applyAlignment="1" applyProtection="1">
      <alignment horizontal="right" vertical="center"/>
      <protection hidden="1"/>
    </xf>
    <xf numFmtId="0" fontId="40" fillId="0" borderId="0" xfId="0" applyFont="1" applyFill="1" applyBorder="1" applyAlignment="1" applyProtection="1">
      <alignment horizontal="left" vertical="center" wrapText="1"/>
      <protection hidden="1"/>
    </xf>
    <xf numFmtId="0" fontId="81" fillId="0" borderId="0" xfId="0" applyFont="1" applyFill="1" applyBorder="1" applyAlignment="1" applyProtection="1">
      <alignment horizontal="center" vertical="center" wrapText="1"/>
      <protection hidden="1"/>
    </xf>
    <xf numFmtId="0" fontId="40" fillId="0" borderId="61" xfId="0" applyFont="1" applyBorder="1" applyAlignment="1" applyProtection="1">
      <alignment horizontal="right" vertical="center"/>
      <protection hidden="1"/>
    </xf>
    <xf numFmtId="0" fontId="40" fillId="0" borderId="61" xfId="0" applyFont="1" applyFill="1" applyBorder="1" applyAlignment="1" applyProtection="1">
      <alignment horizontal="left" vertical="center" wrapText="1"/>
      <protection hidden="1"/>
    </xf>
    <xf numFmtId="0" fontId="81" fillId="0" borderId="61" xfId="0" applyFont="1" applyFill="1" applyBorder="1" applyAlignment="1" applyProtection="1">
      <alignment horizontal="center" vertical="center" wrapText="1"/>
      <protection hidden="1"/>
    </xf>
    <xf numFmtId="3" fontId="32" fillId="0" borderId="61" xfId="0" applyNumberFormat="1" applyFont="1" applyFill="1" applyBorder="1" applyAlignment="1" applyProtection="1">
      <alignment horizontal="center" vertical="center" shrinkToFit="1"/>
      <protection hidden="1"/>
    </xf>
    <xf numFmtId="0" fontId="40" fillId="0" borderId="61" xfId="0" applyFont="1" applyFill="1" applyBorder="1" applyAlignment="1" applyProtection="1">
      <alignment horizontal="right" vertical="center"/>
      <protection hidden="1"/>
    </xf>
    <xf numFmtId="0" fontId="40" fillId="0" borderId="26" xfId="0" applyFont="1" applyBorder="1" applyAlignment="1" applyProtection="1">
      <alignment horizontal="right" vertical="center"/>
      <protection hidden="1"/>
    </xf>
    <xf numFmtId="0" fontId="40" fillId="0" borderId="26" xfId="0" applyFont="1" applyFill="1" applyBorder="1" applyAlignment="1" applyProtection="1">
      <alignment horizontal="left" vertical="center" wrapText="1"/>
      <protection hidden="1"/>
    </xf>
    <xf numFmtId="0" fontId="81" fillId="0" borderId="26" xfId="0" applyFont="1" applyFill="1" applyBorder="1" applyAlignment="1" applyProtection="1">
      <alignment horizontal="center" vertical="center" wrapText="1"/>
      <protection hidden="1"/>
    </xf>
    <xf numFmtId="3" fontId="32" fillId="0" borderId="27" xfId="0" applyNumberFormat="1" applyFont="1" applyFill="1" applyBorder="1" applyAlignment="1" applyProtection="1">
      <alignment horizontal="center" vertical="center" shrinkToFit="1"/>
      <protection hidden="1"/>
    </xf>
    <xf numFmtId="3" fontId="32" fillId="2" borderId="85" xfId="0" applyNumberFormat="1" applyFont="1" applyFill="1" applyBorder="1" applyAlignment="1" applyProtection="1">
      <alignment horizontal="center" vertical="center" shrinkToFit="1"/>
      <protection locked="0"/>
    </xf>
    <xf numFmtId="3" fontId="32" fillId="2" borderId="26" xfId="0" applyNumberFormat="1" applyFont="1" applyFill="1" applyBorder="1" applyAlignment="1" applyProtection="1">
      <alignment horizontal="center" vertical="center" shrinkToFit="1"/>
      <protection locked="0"/>
    </xf>
    <xf numFmtId="3" fontId="32" fillId="0" borderId="178" xfId="0" applyNumberFormat="1" applyFont="1" applyFill="1" applyBorder="1" applyAlignment="1" applyProtection="1">
      <alignment horizontal="center" vertical="center" shrinkToFit="1"/>
      <protection hidden="1"/>
    </xf>
    <xf numFmtId="3" fontId="32" fillId="2" borderId="179" xfId="0" applyNumberFormat="1" applyFont="1" applyFill="1" applyBorder="1" applyAlignment="1" applyProtection="1">
      <alignment horizontal="center" vertical="center" shrinkToFit="1"/>
      <protection locked="0"/>
    </xf>
    <xf numFmtId="3" fontId="32" fillId="0" borderId="26" xfId="0" applyNumberFormat="1" applyFont="1" applyFill="1" applyBorder="1" applyAlignment="1" applyProtection="1">
      <alignment horizontal="center" vertical="center" shrinkToFit="1"/>
      <protection hidden="1"/>
    </xf>
    <xf numFmtId="0" fontId="40" fillId="0" borderId="22" xfId="0" applyFont="1" applyBorder="1" applyAlignment="1" applyProtection="1">
      <alignment horizontal="right" vertical="center"/>
      <protection hidden="1"/>
    </xf>
    <xf numFmtId="0" fontId="40" fillId="0" borderId="22" xfId="0" applyFont="1" applyFill="1" applyBorder="1" applyAlignment="1" applyProtection="1">
      <alignment horizontal="left" vertical="center" wrapText="1"/>
      <protection hidden="1"/>
    </xf>
    <xf numFmtId="0" fontId="81" fillId="0" borderId="22" xfId="0" applyFont="1" applyFill="1" applyBorder="1" applyAlignment="1" applyProtection="1">
      <alignment horizontal="center" vertical="center" wrapText="1"/>
      <protection hidden="1"/>
    </xf>
    <xf numFmtId="3" fontId="32" fillId="0" borderId="23" xfId="0" applyNumberFormat="1" applyFont="1" applyFill="1" applyBorder="1" applyAlignment="1" applyProtection="1">
      <alignment horizontal="center" vertical="center" shrinkToFit="1"/>
      <protection hidden="1"/>
    </xf>
    <xf numFmtId="3" fontId="32" fillId="2" borderId="86" xfId="0" applyNumberFormat="1" applyFont="1" applyFill="1" applyBorder="1" applyAlignment="1" applyProtection="1">
      <alignment horizontal="center" vertical="center" shrinkToFit="1"/>
      <protection locked="0"/>
    </xf>
    <xf numFmtId="3" fontId="32" fillId="2" borderId="22" xfId="0" applyNumberFormat="1" applyFont="1" applyFill="1" applyBorder="1" applyAlignment="1" applyProtection="1">
      <alignment horizontal="center" vertical="center" shrinkToFit="1"/>
      <protection locked="0"/>
    </xf>
    <xf numFmtId="3" fontId="32" fillId="0" borderId="180" xfId="0" applyNumberFormat="1" applyFont="1" applyFill="1" applyBorder="1" applyAlignment="1" applyProtection="1">
      <alignment horizontal="center" vertical="center" shrinkToFit="1"/>
      <protection hidden="1"/>
    </xf>
    <xf numFmtId="3" fontId="32" fillId="2" borderId="181" xfId="0" applyNumberFormat="1" applyFont="1" applyFill="1" applyBorder="1" applyAlignment="1" applyProtection="1">
      <alignment horizontal="center" vertical="center" shrinkToFit="1"/>
      <protection locked="0"/>
    </xf>
    <xf numFmtId="3" fontId="32" fillId="0" borderId="22" xfId="0" applyNumberFormat="1" applyFont="1" applyFill="1" applyBorder="1" applyAlignment="1" applyProtection="1">
      <alignment horizontal="center" vertical="center" shrinkToFit="1"/>
      <protection hidden="1"/>
    </xf>
    <xf numFmtId="0" fontId="40" fillId="0" borderId="28" xfId="0" applyFont="1" applyBorder="1" applyAlignment="1" applyProtection="1">
      <alignment horizontal="right" vertical="center"/>
      <protection hidden="1"/>
    </xf>
    <xf numFmtId="0" fontId="40" fillId="0" borderId="28" xfId="0" applyFont="1" applyFill="1" applyBorder="1" applyAlignment="1" applyProtection="1">
      <alignment horizontal="left" vertical="center" wrapText="1"/>
      <protection hidden="1"/>
    </xf>
    <xf numFmtId="0" fontId="81" fillId="0" borderId="28" xfId="0" applyFont="1" applyFill="1" applyBorder="1" applyAlignment="1" applyProtection="1">
      <alignment horizontal="center" vertical="center" wrapText="1"/>
      <protection hidden="1"/>
    </xf>
    <xf numFmtId="3" fontId="32" fillId="0" borderId="28" xfId="0" applyNumberFormat="1" applyFont="1" applyFill="1" applyBorder="1" applyAlignment="1" applyProtection="1">
      <alignment horizontal="center" vertical="center" shrinkToFit="1"/>
      <protection hidden="1"/>
    </xf>
    <xf numFmtId="0" fontId="39" fillId="0" borderId="0" xfId="0" applyFont="1" applyFill="1" applyBorder="1" applyAlignment="1" applyProtection="1">
      <alignment horizontal="right" vertical="center"/>
      <protection hidden="1"/>
    </xf>
    <xf numFmtId="0" fontId="64" fillId="0" borderId="0" xfId="0" applyFont="1" applyFill="1" applyBorder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vertical="center"/>
      <protection hidden="1"/>
    </xf>
    <xf numFmtId="0" fontId="63" fillId="0" borderId="0" xfId="0" applyFont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horizontal="right" vertical="center"/>
      <protection hidden="1"/>
    </xf>
    <xf numFmtId="0" fontId="31" fillId="0" borderId="0" xfId="0" applyFont="1" applyAlignment="1" applyProtection="1">
      <alignment vertical="center"/>
      <protection locked="0"/>
    </xf>
    <xf numFmtId="0" fontId="54" fillId="0" borderId="0" xfId="0" applyFont="1" applyFill="1" applyBorder="1" applyAlignment="1" applyProtection="1">
      <alignment vertical="center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51" fillId="0" borderId="0" xfId="0" applyFont="1" applyFill="1" applyBorder="1" applyAlignment="1" applyProtection="1">
      <alignment horizontal="center" vertical="center"/>
      <protection hidden="1"/>
    </xf>
    <xf numFmtId="0" fontId="49" fillId="0" borderId="35" xfId="0" applyFont="1" applyFill="1" applyBorder="1" applyAlignment="1" applyProtection="1">
      <alignment horizontal="center" vertical="center"/>
      <protection hidden="1"/>
    </xf>
    <xf numFmtId="0" fontId="71" fillId="0" borderId="68" xfId="0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locked="0"/>
    </xf>
    <xf numFmtId="0" fontId="31" fillId="0" borderId="29" xfId="0" applyFont="1" applyFill="1" applyBorder="1" applyAlignment="1" applyProtection="1">
      <alignment horizontal="center" vertical="center" shrinkToFit="1"/>
      <protection hidden="1"/>
    </xf>
    <xf numFmtId="0" fontId="31" fillId="0" borderId="0" xfId="0" applyFont="1" applyAlignment="1" applyProtection="1">
      <alignment horizontal="center" vertical="center"/>
      <protection locked="0"/>
    </xf>
    <xf numFmtId="0" fontId="32" fillId="2" borderId="0" xfId="0" applyFont="1" applyFill="1" applyBorder="1" applyAlignment="1" applyProtection="1">
      <alignment horizontal="left" vertical="center" shrinkToFi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hidden="1"/>
    </xf>
    <xf numFmtId="0" fontId="80" fillId="0" borderId="0" xfId="0" applyFont="1" applyBorder="1" applyAlignment="1" applyProtection="1">
      <alignment horizontal="center" vertical="center"/>
      <protection hidden="1"/>
    </xf>
    <xf numFmtId="0" fontId="32" fillId="2" borderId="19" xfId="0" applyFont="1" applyFill="1" applyBorder="1" applyAlignment="1" applyProtection="1">
      <alignment horizontal="center" vertical="center" shrinkToFit="1"/>
      <protection locked="0"/>
    </xf>
    <xf numFmtId="0" fontId="32" fillId="2" borderId="61" xfId="0" applyFont="1" applyFill="1" applyBorder="1" applyAlignment="1" applyProtection="1">
      <alignment horizontal="left" vertical="center" shrinkToFit="1"/>
      <protection locked="0"/>
    </xf>
    <xf numFmtId="0" fontId="32" fillId="0" borderId="61" xfId="0" applyFont="1" applyFill="1" applyBorder="1" applyAlignment="1" applyProtection="1">
      <alignment horizontal="center" vertical="center" wrapText="1"/>
      <protection hidden="1"/>
    </xf>
    <xf numFmtId="0" fontId="80" fillId="0" borderId="64" xfId="0" applyFont="1" applyBorder="1" applyAlignment="1" applyProtection="1">
      <alignment horizontal="center" vertical="center"/>
      <protection hidden="1"/>
    </xf>
    <xf numFmtId="0" fontId="32" fillId="2" borderId="65" xfId="0" applyFont="1" applyFill="1" applyBorder="1" applyAlignment="1" applyProtection="1">
      <alignment horizontal="center" vertical="center" shrinkToFit="1"/>
      <protection locked="0"/>
    </xf>
    <xf numFmtId="0" fontId="67" fillId="0" borderId="0" xfId="0" applyFont="1" applyFill="1" applyBorder="1" applyAlignment="1" applyProtection="1">
      <alignment vertical="center" wrapText="1"/>
      <protection hidden="1"/>
    </xf>
    <xf numFmtId="0" fontId="83" fillId="0" borderId="0" xfId="0" applyFont="1" applyAlignment="1" applyProtection="1">
      <alignment horizontal="left" vertical="center" indent="1"/>
      <protection hidden="1"/>
    </xf>
    <xf numFmtId="0" fontId="84" fillId="0" borderId="0" xfId="0" applyFont="1" applyFill="1" applyBorder="1" applyAlignment="1" applyProtection="1">
      <alignment vertical="center" wrapText="1"/>
      <protection locked="0"/>
    </xf>
    <xf numFmtId="3" fontId="32" fillId="2" borderId="65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0" xfId="0" quotePrefix="1" applyFont="1" applyAlignment="1" applyProtection="1">
      <alignment horizontal="center" vertical="center"/>
      <protection locked="0"/>
    </xf>
    <xf numFmtId="0" fontId="32" fillId="2" borderId="74" xfId="0" applyFont="1" applyFill="1" applyBorder="1" applyAlignment="1" applyProtection="1">
      <alignment horizontal="left" vertical="center" shrinkToFit="1"/>
      <protection locked="0"/>
    </xf>
    <xf numFmtId="0" fontId="32" fillId="0" borderId="74" xfId="0" applyFont="1" applyFill="1" applyBorder="1" applyAlignment="1" applyProtection="1">
      <alignment horizontal="center" vertical="center" wrapText="1"/>
      <protection hidden="1"/>
    </xf>
    <xf numFmtId="0" fontId="80" fillId="0" borderId="78" xfId="0" applyFont="1" applyBorder="1" applyAlignment="1" applyProtection="1">
      <alignment horizontal="center" vertical="center"/>
      <protection hidden="1"/>
    </xf>
    <xf numFmtId="3" fontId="32" fillId="2" borderId="77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0" xfId="0" applyFont="1" applyFill="1" applyBorder="1" applyAlignment="1" applyProtection="1">
      <alignment horizontal="center" vertical="center" wrapText="1"/>
      <protection hidden="1"/>
    </xf>
    <xf numFmtId="3" fontId="5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Alignment="1" applyProtection="1">
      <alignment vertical="center"/>
      <protection locked="0"/>
    </xf>
    <xf numFmtId="0" fontId="57" fillId="0" borderId="0" xfId="0" applyFont="1" applyFill="1" applyBorder="1" applyAlignment="1" applyProtection="1">
      <alignment horizontal="left" vertical="center" wrapText="1"/>
      <protection hidden="1"/>
    </xf>
    <xf numFmtId="0" fontId="31" fillId="0" borderId="0" xfId="0" applyFont="1" applyFill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 horizontal="left" vertical="center" indent="10"/>
      <protection hidden="1"/>
    </xf>
    <xf numFmtId="0" fontId="54" fillId="0" borderId="0" xfId="0" applyFont="1" applyFill="1" applyBorder="1" applyAlignment="1">
      <alignment horizontal="center" vertical="center"/>
    </xf>
    <xf numFmtId="0" fontId="51" fillId="0" borderId="28" xfId="0" applyFont="1" applyFill="1" applyBorder="1" applyAlignment="1" applyProtection="1">
      <alignment horizontal="left" vertical="center" indent="10"/>
      <protection hidden="1"/>
    </xf>
    <xf numFmtId="0" fontId="40" fillId="0" borderId="33" xfId="0" applyFont="1" applyFill="1" applyBorder="1" applyAlignment="1" applyProtection="1">
      <alignment horizontal="center" wrapText="1"/>
      <protection hidden="1"/>
    </xf>
    <xf numFmtId="0" fontId="40" fillId="0" borderId="67" xfId="0" applyFont="1" applyFill="1" applyBorder="1" applyAlignment="1" applyProtection="1">
      <alignment horizontal="center" wrapText="1"/>
      <protection hidden="1"/>
    </xf>
    <xf numFmtId="0" fontId="40" fillId="0" borderId="68" xfId="0" applyFont="1" applyFill="1" applyBorder="1" applyAlignment="1" applyProtection="1">
      <alignment horizontal="center" wrapText="1"/>
      <protection hidden="1"/>
    </xf>
    <xf numFmtId="0" fontId="40" fillId="0" borderId="156" xfId="0" applyFont="1" applyFill="1" applyBorder="1" applyAlignment="1" applyProtection="1">
      <alignment horizontal="center" wrapText="1"/>
      <protection hidden="1"/>
    </xf>
    <xf numFmtId="3" fontId="32" fillId="0" borderId="34" xfId="0" applyNumberFormat="1" applyFont="1" applyFill="1" applyBorder="1" applyAlignment="1" applyProtection="1">
      <alignment horizontal="center" vertical="center" shrinkToFit="1"/>
      <protection hidden="1"/>
    </xf>
    <xf numFmtId="3" fontId="32" fillId="2" borderId="122" xfId="0" applyNumberFormat="1" applyFont="1" applyFill="1" applyBorder="1" applyAlignment="1" applyProtection="1">
      <alignment horizontal="center" vertical="center" shrinkToFit="1"/>
      <protection locked="0"/>
    </xf>
    <xf numFmtId="3" fontId="32" fillId="2" borderId="108" xfId="0" applyNumberFormat="1" applyFont="1" applyFill="1" applyBorder="1" applyAlignment="1" applyProtection="1">
      <alignment horizontal="center" vertical="center" shrinkToFit="1"/>
      <protection locked="0"/>
    </xf>
    <xf numFmtId="3" fontId="32" fillId="2" borderId="102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124" xfId="0" applyFont="1" applyFill="1" applyBorder="1" applyAlignment="1" applyProtection="1">
      <alignment horizontal="center" vertical="center" wrapText="1"/>
      <protection hidden="1"/>
    </xf>
    <xf numFmtId="3" fontId="32" fillId="2" borderId="109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66" xfId="0" applyFont="1" applyFill="1" applyBorder="1" applyAlignment="1" applyProtection="1">
      <alignment horizontal="center" vertical="center" wrapText="1"/>
      <protection hidden="1"/>
    </xf>
    <xf numFmtId="0" fontId="85" fillId="0" borderId="0" xfId="0" applyFont="1" applyFill="1" applyAlignment="1" applyProtection="1">
      <alignment horizontal="center" vertical="center"/>
      <protection hidden="1"/>
    </xf>
    <xf numFmtId="0" fontId="86" fillId="0" borderId="0" xfId="0" applyFont="1" applyFill="1" applyBorder="1" applyAlignment="1" applyProtection="1">
      <alignment horizontal="center" vertical="center" wrapText="1"/>
      <protection hidden="1"/>
    </xf>
    <xf numFmtId="0" fontId="87" fillId="0" borderId="0" xfId="0" applyFont="1" applyAlignment="1" applyProtection="1">
      <alignment horizontal="center" vertical="center"/>
      <protection hidden="1"/>
    </xf>
    <xf numFmtId="0" fontId="40" fillId="0" borderId="11" xfId="0" applyFont="1" applyFill="1" applyBorder="1" applyAlignment="1" applyProtection="1">
      <alignment horizontal="center" wrapText="1"/>
      <protection hidden="1"/>
    </xf>
    <xf numFmtId="0" fontId="40" fillId="0" borderId="28" xfId="0" applyFont="1" applyFill="1" applyBorder="1" applyAlignment="1" applyProtection="1">
      <alignment horizontal="center" wrapText="1"/>
      <protection hidden="1"/>
    </xf>
    <xf numFmtId="0" fontId="39" fillId="0" borderId="21" xfId="0" applyFont="1" applyFill="1" applyBorder="1" applyAlignment="1" applyProtection="1">
      <alignment horizontal="left" vertical="center" wrapText="1" indent="2"/>
      <protection hidden="1"/>
    </xf>
    <xf numFmtId="3" fontId="32" fillId="0" borderId="70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71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39" fillId="0" borderId="124" xfId="0" applyFont="1" applyFill="1" applyBorder="1" applyAlignment="1" applyProtection="1">
      <alignment horizontal="left" vertical="center" wrapText="1" indent="2"/>
      <protection hidden="1"/>
    </xf>
    <xf numFmtId="3" fontId="32" fillId="0" borderId="63" xfId="0" applyNumberFormat="1" applyFont="1" applyFill="1" applyBorder="1" applyAlignment="1" applyProtection="1">
      <alignment horizontal="center" vertical="center" shrinkToFit="1"/>
      <protection hidden="1"/>
    </xf>
    <xf numFmtId="3" fontId="32" fillId="2" borderId="80" xfId="0" applyNumberFormat="1" applyFont="1" applyFill="1" applyBorder="1" applyAlignment="1" applyProtection="1">
      <alignment horizontal="center" vertical="center" shrinkToFit="1"/>
      <protection locked="0"/>
    </xf>
    <xf numFmtId="3" fontId="32" fillId="2" borderId="140" xfId="0" applyNumberFormat="1" applyFont="1" applyFill="1" applyBorder="1" applyAlignment="1" applyProtection="1">
      <alignment horizontal="center" vertical="center" shrinkToFit="1"/>
      <protection locked="0"/>
    </xf>
    <xf numFmtId="3" fontId="32" fillId="2" borderId="37" xfId="0" applyNumberFormat="1" applyFont="1" applyFill="1" applyBorder="1" applyAlignment="1" applyProtection="1">
      <alignment horizontal="center" vertical="center" shrinkToFit="1"/>
      <protection locked="0"/>
    </xf>
    <xf numFmtId="3" fontId="32" fillId="0" borderId="109" xfId="0" applyNumberFormat="1" applyFont="1" applyFill="1" applyBorder="1" applyAlignment="1" applyProtection="1">
      <alignment horizontal="center" vertical="center" shrinkToFit="1"/>
      <protection hidden="1"/>
    </xf>
    <xf numFmtId="0" fontId="39" fillId="0" borderId="66" xfId="0" applyFont="1" applyFill="1" applyBorder="1" applyAlignment="1" applyProtection="1">
      <alignment horizontal="left" vertical="center" wrapText="1" indent="2"/>
      <protection hidden="1"/>
    </xf>
    <xf numFmtId="3" fontId="32" fillId="0" borderId="75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76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74" xfId="0" applyNumberFormat="1" applyFont="1" applyFill="1" applyBorder="1" applyAlignment="1" applyProtection="1">
      <alignment horizontal="center" vertical="center" shrinkToFit="1"/>
      <protection hidden="1"/>
    </xf>
    <xf numFmtId="3" fontId="32" fillId="2" borderId="120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0" xfId="0" applyFont="1" applyAlignment="1" applyProtection="1">
      <alignment vertical="center"/>
      <protection hidden="1"/>
    </xf>
    <xf numFmtId="3" fontId="32" fillId="0" borderId="122" xfId="0" applyNumberFormat="1" applyFont="1" applyFill="1" applyBorder="1" applyAlignment="1" applyProtection="1">
      <alignment horizontal="center" vertical="center" shrinkToFit="1"/>
      <protection hidden="1"/>
    </xf>
    <xf numFmtId="0" fontId="39" fillId="0" borderId="168" xfId="0" applyFont="1" applyFill="1" applyBorder="1" applyAlignment="1" applyProtection="1">
      <alignment horizontal="left" vertical="center" wrapText="1" indent="2"/>
      <protection hidden="1"/>
    </xf>
    <xf numFmtId="3" fontId="32" fillId="0" borderId="79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140" xfId="0" applyNumberFormat="1" applyFont="1" applyFill="1" applyBorder="1" applyAlignment="1" applyProtection="1">
      <alignment horizontal="center" vertical="center" shrinkToFit="1"/>
      <protection hidden="1"/>
    </xf>
    <xf numFmtId="0" fontId="39" fillId="0" borderId="74" xfId="0" applyFont="1" applyFill="1" applyBorder="1" applyAlignment="1" applyProtection="1">
      <alignment horizontal="left" vertical="center" wrapText="1" indent="2"/>
      <protection hidden="1"/>
    </xf>
    <xf numFmtId="3" fontId="32" fillId="0" borderId="120" xfId="0" applyNumberFormat="1" applyFont="1" applyFill="1" applyBorder="1" applyAlignment="1" applyProtection="1">
      <alignment horizontal="center" vertical="center" shrinkToFit="1"/>
      <protection hidden="1"/>
    </xf>
    <xf numFmtId="0" fontId="52" fillId="0" borderId="0" xfId="0" applyFont="1" applyFill="1" applyAlignment="1" applyProtection="1">
      <alignment horizontal="center" vertical="center"/>
      <protection hidden="1"/>
    </xf>
    <xf numFmtId="0" fontId="76" fillId="0" borderId="0" xfId="0" applyFont="1" applyFill="1" applyBorder="1" applyAlignment="1" applyProtection="1">
      <alignment horizontal="center" vertical="center" wrapText="1"/>
      <protection hidden="1"/>
    </xf>
    <xf numFmtId="0" fontId="52" fillId="0" borderId="0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65" fillId="0" borderId="0" xfId="0" applyFont="1" applyFill="1" applyBorder="1" applyAlignment="1" applyProtection="1">
      <alignment vertical="center" wrapText="1"/>
      <protection hidden="1"/>
    </xf>
    <xf numFmtId="0" fontId="51" fillId="0" borderId="0" xfId="0" applyFont="1" applyFill="1" applyAlignment="1" applyProtection="1">
      <alignment horizontal="left" vertical="center"/>
      <protection hidden="1"/>
    </xf>
    <xf numFmtId="0" fontId="54" fillId="0" borderId="0" xfId="0" applyFont="1" applyFill="1" applyBorder="1" applyAlignment="1">
      <alignment vertical="center"/>
    </xf>
    <xf numFmtId="0" fontId="40" fillId="0" borderId="162" xfId="0" applyFont="1" applyFill="1" applyBorder="1" applyAlignment="1" applyProtection="1">
      <alignment horizontal="center" vertical="center" wrapText="1"/>
      <protection hidden="1"/>
    </xf>
    <xf numFmtId="0" fontId="40" fillId="0" borderId="163" xfId="0" applyFont="1" applyFill="1" applyBorder="1" applyAlignment="1" applyProtection="1">
      <alignment horizontal="center" vertical="center" wrapText="1"/>
      <protection hidden="1"/>
    </xf>
    <xf numFmtId="0" fontId="71" fillId="0" borderId="24" xfId="0" applyFont="1" applyFill="1" applyBorder="1" applyAlignment="1" applyProtection="1">
      <alignment vertical="center" wrapText="1"/>
      <protection hidden="1"/>
    </xf>
    <xf numFmtId="3" fontId="32" fillId="0" borderId="254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32" xfId="0" applyNumberFormat="1" applyFont="1" applyFill="1" applyBorder="1" applyAlignment="1" applyProtection="1">
      <alignment horizontal="center" vertical="center" shrinkToFit="1"/>
      <protection hidden="1"/>
    </xf>
    <xf numFmtId="0" fontId="39" fillId="0" borderId="56" xfId="0" applyFont="1" applyFill="1" applyBorder="1" applyAlignment="1" applyProtection="1">
      <alignment horizontal="left" vertical="center" wrapText="1" indent="9"/>
      <protection hidden="1"/>
    </xf>
    <xf numFmtId="3" fontId="32" fillId="2" borderId="164" xfId="0" applyNumberFormat="1" applyFont="1" applyFill="1" applyBorder="1" applyAlignment="1" applyProtection="1">
      <alignment horizontal="center" vertical="center" shrinkToFit="1"/>
      <protection locked="0"/>
    </xf>
    <xf numFmtId="3" fontId="32" fillId="2" borderId="56" xfId="0" applyNumberFormat="1" applyFont="1" applyFill="1" applyBorder="1" applyAlignment="1" applyProtection="1">
      <alignment horizontal="center" vertical="center" shrinkToFit="1"/>
      <protection locked="0"/>
    </xf>
    <xf numFmtId="3" fontId="32" fillId="2" borderId="216" xfId="0" applyNumberFormat="1" applyFont="1" applyFill="1" applyBorder="1" applyAlignment="1" applyProtection="1">
      <alignment horizontal="center" vertical="center" shrinkToFit="1"/>
      <protection locked="0"/>
    </xf>
    <xf numFmtId="3" fontId="32" fillId="2" borderId="197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0" xfId="0" applyFont="1" applyAlignment="1" applyProtection="1">
      <alignment vertical="center"/>
      <protection hidden="1"/>
    </xf>
    <xf numFmtId="3" fontId="32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58" xfId="0" applyFont="1" applyFill="1" applyBorder="1" applyAlignment="1" applyProtection="1">
      <alignment horizontal="left" vertical="center" wrapText="1" indent="9"/>
      <protection hidden="1"/>
    </xf>
    <xf numFmtId="3" fontId="32" fillId="2" borderId="165" xfId="0" applyNumberFormat="1" applyFont="1" applyFill="1" applyBorder="1" applyAlignment="1" applyProtection="1">
      <alignment horizontal="center" vertical="center" shrinkToFit="1"/>
      <protection locked="0"/>
    </xf>
    <xf numFmtId="3" fontId="32" fillId="2" borderId="58" xfId="0" applyNumberFormat="1" applyFont="1" applyFill="1" applyBorder="1" applyAlignment="1" applyProtection="1">
      <alignment horizontal="center" vertical="center" shrinkToFit="1"/>
      <protection locked="0"/>
    </xf>
    <xf numFmtId="3" fontId="32" fillId="0" borderId="215" xfId="0" applyNumberFormat="1" applyFont="1" applyFill="1" applyBorder="1" applyAlignment="1" applyProtection="1">
      <alignment horizontal="center" vertical="center" shrinkToFit="1"/>
      <protection hidden="1"/>
    </xf>
    <xf numFmtId="3" fontId="32" fillId="2" borderId="215" xfId="0" applyNumberFormat="1" applyFont="1" applyFill="1" applyBorder="1" applyAlignment="1" applyProtection="1">
      <alignment horizontal="center" vertical="center" shrinkToFit="1"/>
      <protection locked="0"/>
    </xf>
    <xf numFmtId="3" fontId="67" fillId="0" borderId="5" xfId="0" applyNumberFormat="1" applyFont="1" applyFill="1" applyBorder="1" applyAlignment="1" applyProtection="1">
      <alignment vertical="center" shrinkToFit="1"/>
      <protection hidden="1"/>
    </xf>
    <xf numFmtId="0" fontId="65" fillId="0" borderId="0" xfId="0" applyFont="1" applyFill="1" applyAlignment="1" applyProtection="1">
      <alignment vertical="center"/>
      <protection hidden="1"/>
    </xf>
    <xf numFmtId="3" fontId="67" fillId="0" borderId="0" xfId="0" applyNumberFormat="1" applyFont="1" applyFill="1" applyBorder="1" applyAlignment="1" applyProtection="1">
      <alignment vertical="center" shrinkToFit="1"/>
      <protection hidden="1"/>
    </xf>
    <xf numFmtId="0" fontId="51" fillId="0" borderId="28" xfId="0" applyFont="1" applyFill="1" applyBorder="1" applyAlignment="1" applyProtection="1">
      <alignment horizontal="left" vertical="center"/>
      <protection hidden="1"/>
    </xf>
    <xf numFmtId="0" fontId="51" fillId="0" borderId="0" xfId="0" applyFont="1" applyFill="1" applyAlignment="1" applyProtection="1">
      <alignment horizontal="left"/>
      <protection hidden="1"/>
    </xf>
    <xf numFmtId="0" fontId="50" fillId="0" borderId="0" xfId="0" applyFont="1" applyFill="1" applyAlignment="1">
      <alignment horizontal="left"/>
    </xf>
    <xf numFmtId="0" fontId="50" fillId="0" borderId="0" xfId="0" applyFont="1" applyFill="1" applyBorder="1" applyAlignment="1">
      <alignment horizontal="left"/>
    </xf>
    <xf numFmtId="0" fontId="50" fillId="0" borderId="0" xfId="0" applyFont="1" applyFill="1" applyBorder="1" applyAlignment="1" applyProtection="1">
      <alignment horizontal="left"/>
      <protection hidden="1"/>
    </xf>
    <xf numFmtId="0" fontId="50" fillId="0" borderId="7" xfId="0" applyFont="1" applyFill="1" applyBorder="1" applyAlignment="1" applyProtection="1">
      <alignment horizontal="left" vertical="center"/>
      <protection hidden="1"/>
    </xf>
    <xf numFmtId="0" fontId="50" fillId="0" borderId="28" xfId="0" applyFont="1" applyFill="1" applyBorder="1" applyAlignment="1" applyProtection="1">
      <alignment horizontal="left" vertical="center"/>
      <protection hidden="1"/>
    </xf>
    <xf numFmtId="0" fontId="65" fillId="0" borderId="0" xfId="0" applyFont="1" applyAlignment="1" applyProtection="1">
      <alignment vertical="center" wrapText="1"/>
      <protection hidden="1"/>
    </xf>
    <xf numFmtId="0" fontId="65" fillId="0" borderId="46" xfId="0" applyFont="1" applyFill="1" applyBorder="1" applyAlignment="1" applyProtection="1">
      <alignment vertical="center" wrapText="1"/>
      <protection hidden="1"/>
    </xf>
    <xf numFmtId="0" fontId="63" fillId="0" borderId="47" xfId="0" applyFont="1" applyFill="1" applyBorder="1" applyAlignment="1" applyProtection="1">
      <alignment horizontal="left" vertical="center" wrapText="1" indent="2"/>
      <protection hidden="1"/>
    </xf>
    <xf numFmtId="0" fontId="63" fillId="0" borderId="100" xfId="0" applyFont="1" applyFill="1" applyBorder="1" applyAlignment="1" applyProtection="1">
      <alignment horizontal="left" vertical="center" wrapText="1" indent="2"/>
      <protection hidden="1"/>
    </xf>
    <xf numFmtId="0" fontId="65" fillId="0" borderId="56" xfId="0" applyFont="1" applyFill="1" applyBorder="1" applyAlignment="1" applyProtection="1">
      <alignment vertical="center" wrapText="1"/>
      <protection hidden="1"/>
    </xf>
    <xf numFmtId="0" fontId="63" fillId="0" borderId="52" xfId="0" applyFont="1" applyFill="1" applyBorder="1" applyAlignment="1" applyProtection="1">
      <alignment horizontal="left" vertical="center" wrapText="1" indent="2"/>
      <protection hidden="1"/>
    </xf>
    <xf numFmtId="0" fontId="63" fillId="0" borderId="58" xfId="0" applyFont="1" applyFill="1" applyBorder="1" applyAlignment="1" applyProtection="1">
      <alignment horizontal="left" vertical="center" wrapText="1" indent="2"/>
      <protection hidden="1"/>
    </xf>
    <xf numFmtId="3" fontId="32" fillId="0" borderId="167" xfId="0" applyNumberFormat="1" applyFont="1" applyFill="1" applyBorder="1" applyAlignment="1" applyProtection="1">
      <alignment horizontal="center" vertical="center" shrinkToFit="1"/>
      <protection hidden="1"/>
    </xf>
    <xf numFmtId="0" fontId="32" fillId="0" borderId="0" xfId="0" applyFont="1" applyFill="1" applyAlignment="1" applyProtection="1">
      <alignment wrapText="1"/>
      <protection hidden="1"/>
    </xf>
    <xf numFmtId="0" fontId="32" fillId="0" borderId="0" xfId="0" applyFont="1" applyFill="1" applyBorder="1" applyAlignment="1" applyProtection="1">
      <protection hidden="1"/>
    </xf>
    <xf numFmtId="0" fontId="31" fillId="0" borderId="0" xfId="0" applyFont="1" applyAlignment="1" applyProtection="1">
      <alignment horizontal="left" vertical="center" wrapText="1"/>
      <protection hidden="1"/>
    </xf>
    <xf numFmtId="0" fontId="33" fillId="0" borderId="0" xfId="0" applyFont="1" applyFill="1" applyBorder="1" applyAlignment="1" applyProtection="1">
      <alignment vertical="top" wrapText="1"/>
      <protection locked="0"/>
    </xf>
    <xf numFmtId="1" fontId="0" fillId="0" borderId="0" xfId="0" applyNumberFormat="1" applyFill="1"/>
    <xf numFmtId="1" fontId="90" fillId="0" borderId="0" xfId="0" applyNumberFormat="1" applyFont="1"/>
    <xf numFmtId="0" fontId="41" fillId="37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>
      <alignment horizontal="left" vertical="center" indent="3"/>
    </xf>
    <xf numFmtId="0" fontId="91" fillId="0" borderId="0" xfId="0" applyFont="1" applyAlignment="1">
      <alignment horizontal="right"/>
    </xf>
    <xf numFmtId="0" fontId="32" fillId="0" borderId="0" xfId="0" applyFont="1" applyFill="1" applyBorder="1" applyAlignment="1" applyProtection="1">
      <alignment horizontal="center" vertical="center"/>
      <protection locked="0" hidden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right"/>
    </xf>
    <xf numFmtId="3" fontId="87" fillId="0" borderId="0" xfId="0" applyNumberFormat="1" applyFont="1" applyFill="1" applyAlignment="1" applyProtection="1">
      <alignment horizontal="center" vertical="center"/>
      <protection hidden="1"/>
    </xf>
    <xf numFmtId="0" fontId="49" fillId="0" borderId="5" xfId="0" applyFont="1" applyFill="1" applyBorder="1" applyAlignment="1" applyProtection="1">
      <alignment horizontal="center" vertical="center" wrapText="1"/>
      <protection hidden="1"/>
    </xf>
    <xf numFmtId="0" fontId="49" fillId="0" borderId="28" xfId="0" applyFont="1" applyFill="1" applyBorder="1" applyAlignment="1" applyProtection="1">
      <alignment horizontal="center" vertical="center" wrapText="1"/>
      <protection hidden="1"/>
    </xf>
    <xf numFmtId="0" fontId="49" fillId="0" borderId="5" xfId="0" applyFont="1" applyFill="1" applyBorder="1" applyAlignment="1" applyProtection="1">
      <alignment horizontal="center" vertical="center" wrapText="1"/>
      <protection hidden="1"/>
    </xf>
    <xf numFmtId="0" fontId="49" fillId="0" borderId="28" xfId="0" applyFont="1" applyFill="1" applyBorder="1" applyAlignment="1" applyProtection="1">
      <alignment horizontal="center" vertical="center" wrapText="1"/>
      <protection hidden="1"/>
    </xf>
    <xf numFmtId="0" fontId="51" fillId="0" borderId="0" xfId="0" applyFont="1" applyFill="1" applyAlignment="1" applyProtection="1">
      <alignment horizontal="center" vertical="center"/>
      <protection hidden="1"/>
    </xf>
    <xf numFmtId="0" fontId="51" fillId="0" borderId="0" xfId="0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Fill="1" applyBorder="1" applyAlignment="1" applyProtection="1">
      <alignment horizontal="center" vertical="center" wrapText="1"/>
      <protection hidden="1"/>
    </xf>
    <xf numFmtId="0" fontId="40" fillId="0" borderId="74" xfId="0" applyFont="1" applyFill="1" applyBorder="1" applyAlignment="1" applyProtection="1">
      <alignment horizontal="center" vertical="center" wrapText="1"/>
      <protection hidden="1"/>
    </xf>
    <xf numFmtId="0" fontId="4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39" fillId="0" borderId="255" xfId="0" applyFont="1" applyFill="1" applyBorder="1" applyAlignment="1" applyProtection="1">
      <alignment vertical="center"/>
      <protection hidden="1"/>
    </xf>
    <xf numFmtId="0" fontId="31" fillId="0" borderId="21" xfId="0" applyFont="1" applyFill="1" applyBorder="1" applyAlignment="1" applyProtection="1">
      <alignment horizontal="left" vertical="center" indent="3"/>
      <protection hidden="1"/>
    </xf>
    <xf numFmtId="0" fontId="37" fillId="2" borderId="124" xfId="0" applyFont="1" applyFill="1" applyBorder="1" applyAlignment="1" applyProtection="1">
      <alignment horizontal="left" vertical="center" wrapText="1" indent="3"/>
      <protection locked="0"/>
    </xf>
    <xf numFmtId="0" fontId="39" fillId="0" borderId="124" xfId="0" applyFont="1" applyFill="1" applyBorder="1" applyAlignment="1" applyProtection="1">
      <alignment horizontal="left" vertical="center"/>
      <protection hidden="1"/>
    </xf>
    <xf numFmtId="0" fontId="64" fillId="0" borderId="124" xfId="0" applyFont="1" applyFill="1" applyBorder="1" applyAlignment="1" applyProtection="1">
      <alignment horizontal="center" vertical="center"/>
      <protection hidden="1"/>
    </xf>
    <xf numFmtId="0" fontId="39" fillId="0" borderId="168" xfId="0" applyFont="1" applyFill="1" applyBorder="1" applyAlignment="1" applyProtection="1">
      <alignment horizontal="left" vertical="center"/>
      <protection hidden="1"/>
    </xf>
    <xf numFmtId="0" fontId="64" fillId="0" borderId="256" xfId="0" applyFont="1" applyFill="1" applyBorder="1" applyAlignment="1" applyProtection="1">
      <alignment horizontal="center" vertical="center"/>
      <protection hidden="1"/>
    </xf>
    <xf numFmtId="0" fontId="39" fillId="0" borderId="2" xfId="0" applyFont="1" applyFill="1" applyBorder="1" applyAlignment="1" applyProtection="1">
      <alignment horizontal="left" vertical="center"/>
      <protection hidden="1"/>
    </xf>
    <xf numFmtId="0" fontId="25" fillId="0" borderId="0" xfId="0" applyFont="1" applyFill="1" applyBorder="1" applyAlignment="1" applyProtection="1">
      <alignment vertical="top" wrapText="1"/>
      <protection hidden="1"/>
    </xf>
    <xf numFmtId="0" fontId="64" fillId="0" borderId="0" xfId="0" applyFont="1" applyFill="1" applyBorder="1" applyAlignment="1" applyProtection="1">
      <alignment horizontal="left" vertical="center"/>
      <protection hidden="1"/>
    </xf>
    <xf numFmtId="0" fontId="32" fillId="0" borderId="47" xfId="0" applyFont="1" applyFill="1" applyBorder="1" applyAlignment="1" applyProtection="1">
      <alignment horizontal="left" vertical="center" indent="3"/>
      <protection hidden="1"/>
    </xf>
    <xf numFmtId="1" fontId="0" fillId="0" borderId="0" xfId="0" applyNumberFormat="1"/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 applyProtection="1">
      <alignment vertical="center"/>
      <protection hidden="1"/>
    </xf>
    <xf numFmtId="0" fontId="42" fillId="0" borderId="0" xfId="0" applyFont="1" applyFill="1" applyBorder="1" applyAlignment="1">
      <alignment horizontal="center" vertical="center"/>
    </xf>
    <xf numFmtId="0" fontId="94" fillId="0" borderId="0" xfId="0" applyFont="1"/>
    <xf numFmtId="0" fontId="95" fillId="0" borderId="0" xfId="0" applyFont="1"/>
    <xf numFmtId="0" fontId="91" fillId="0" borderId="0" xfId="0" applyFont="1"/>
    <xf numFmtId="0" fontId="95" fillId="38" borderId="0" xfId="0" applyFont="1" applyFill="1"/>
    <xf numFmtId="0" fontId="37" fillId="2" borderId="60" xfId="0" applyFont="1" applyFill="1" applyBorder="1" applyAlignment="1" applyProtection="1">
      <alignment horizontal="center" vertical="center"/>
      <protection locked="0"/>
    </xf>
    <xf numFmtId="0" fontId="37" fillId="2" borderId="61" xfId="0" applyFont="1" applyFill="1" applyBorder="1" applyAlignment="1" applyProtection="1">
      <alignment horizontal="center" vertical="center"/>
      <protection locked="0"/>
    </xf>
    <xf numFmtId="0" fontId="37" fillId="2" borderId="62" xfId="0" applyFont="1" applyFill="1" applyBorder="1" applyAlignment="1" applyProtection="1">
      <alignment horizontal="center" vertical="center"/>
      <protection locked="0"/>
    </xf>
    <xf numFmtId="164" fontId="37" fillId="2" borderId="60" xfId="0" applyNumberFormat="1" applyFont="1" applyFill="1" applyBorder="1" applyAlignment="1" applyProtection="1">
      <alignment horizontal="center" vertical="center" shrinkToFit="1"/>
      <protection locked="0"/>
    </xf>
    <xf numFmtId="164" fontId="37" fillId="2" borderId="61" xfId="0" applyNumberFormat="1" applyFont="1" applyFill="1" applyBorder="1" applyAlignment="1" applyProtection="1">
      <alignment horizontal="center" vertical="center" shrinkToFit="1"/>
      <protection locked="0"/>
    </xf>
    <xf numFmtId="164" fontId="37" fillId="2" borderId="62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40" xfId="0" applyFont="1" applyBorder="1" applyAlignment="1" applyProtection="1">
      <alignment horizontal="justify" vertical="center" wrapText="1"/>
      <protection hidden="1"/>
    </xf>
    <xf numFmtId="0" fontId="27" fillId="0" borderId="0" xfId="0" applyFont="1" applyBorder="1" applyAlignment="1" applyProtection="1">
      <alignment horizontal="justify" vertical="center" wrapText="1"/>
      <protection hidden="1"/>
    </xf>
    <xf numFmtId="0" fontId="27" fillId="0" borderId="41" xfId="0" applyFont="1" applyBorder="1" applyAlignment="1" applyProtection="1">
      <alignment horizontal="justify" vertical="center" wrapText="1"/>
      <protection hidden="1"/>
    </xf>
    <xf numFmtId="0" fontId="27" fillId="0" borderId="42" xfId="0" applyFont="1" applyBorder="1" applyAlignment="1" applyProtection="1">
      <alignment horizontal="justify" vertical="center" wrapText="1"/>
      <protection hidden="1"/>
    </xf>
    <xf numFmtId="0" fontId="27" fillId="0" borderId="43" xfId="0" applyFont="1" applyBorder="1" applyAlignment="1" applyProtection="1">
      <alignment horizontal="justify" vertical="center" wrapText="1"/>
      <protection hidden="1"/>
    </xf>
    <xf numFmtId="0" fontId="27" fillId="0" borderId="44" xfId="0" applyFont="1" applyBorder="1" applyAlignment="1" applyProtection="1">
      <alignment horizontal="justify" vertical="center" wrapText="1"/>
      <protection hidden="1"/>
    </xf>
    <xf numFmtId="0" fontId="28" fillId="0" borderId="13" xfId="0" applyNumberFormat="1" applyFont="1" applyBorder="1" applyAlignment="1" applyProtection="1">
      <alignment horizontal="center"/>
    </xf>
    <xf numFmtId="0" fontId="37" fillId="2" borderId="60" xfId="0" applyFont="1" applyFill="1" applyBorder="1" applyAlignment="1" applyProtection="1">
      <alignment horizontal="center" vertical="center" shrinkToFit="1"/>
      <protection locked="0" hidden="1"/>
    </xf>
    <xf numFmtId="0" fontId="37" fillId="2" borderId="61" xfId="0" applyFont="1" applyFill="1" applyBorder="1" applyAlignment="1" applyProtection="1">
      <alignment horizontal="center" vertical="center" shrinkToFit="1"/>
      <protection locked="0" hidden="1"/>
    </xf>
    <xf numFmtId="0" fontId="37" fillId="2" borderId="62" xfId="0" applyFont="1" applyFill="1" applyBorder="1" applyAlignment="1" applyProtection="1">
      <alignment horizontal="center" vertical="center" shrinkToFit="1"/>
      <protection locked="0" hidden="1"/>
    </xf>
    <xf numFmtId="0" fontId="43" fillId="2" borderId="63" xfId="0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left" vertical="center" wrapText="1"/>
      <protection hidden="1"/>
    </xf>
    <xf numFmtId="0" fontId="28" fillId="2" borderId="60" xfId="0" applyFont="1" applyFill="1" applyBorder="1" applyAlignment="1" applyProtection="1">
      <alignment horizontal="center" vertical="center" shrinkToFit="1"/>
      <protection locked="0"/>
    </xf>
    <xf numFmtId="0" fontId="28" fillId="2" borderId="61" xfId="0" applyFont="1" applyFill="1" applyBorder="1" applyAlignment="1" applyProtection="1">
      <alignment horizontal="center" vertical="center" shrinkToFit="1"/>
      <protection locked="0"/>
    </xf>
    <xf numFmtId="0" fontId="28" fillId="2" borderId="62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 applyProtection="1">
      <alignment horizontal="right" vertical="center" wrapText="1"/>
      <protection hidden="1"/>
    </xf>
    <xf numFmtId="0" fontId="37" fillId="0" borderId="41" xfId="0" applyFont="1" applyFill="1" applyBorder="1" applyAlignment="1" applyProtection="1">
      <alignment horizontal="right" vertical="center" wrapText="1"/>
      <protection hidden="1"/>
    </xf>
    <xf numFmtId="0" fontId="37" fillId="2" borderId="60" xfId="0" applyFont="1" applyFill="1" applyBorder="1" applyAlignment="1" applyProtection="1">
      <alignment horizontal="left" vertical="center" shrinkToFit="1"/>
      <protection locked="0" hidden="1"/>
    </xf>
    <xf numFmtId="0" fontId="37" fillId="2" borderId="62" xfId="0" applyFont="1" applyFill="1" applyBorder="1" applyAlignment="1" applyProtection="1">
      <alignment horizontal="left" vertical="center" shrinkToFit="1"/>
      <protection locked="0" hidden="1"/>
    </xf>
    <xf numFmtId="0" fontId="37" fillId="2" borderId="37" xfId="0" applyFont="1" applyFill="1" applyBorder="1" applyAlignment="1" applyProtection="1">
      <alignment horizontal="left" vertical="center" shrinkToFit="1"/>
      <protection locked="0" hidden="1"/>
    </xf>
    <xf numFmtId="0" fontId="37" fillId="2" borderId="38" xfId="0" applyFont="1" applyFill="1" applyBorder="1" applyAlignment="1" applyProtection="1">
      <alignment horizontal="left" vertical="center" shrinkToFit="1"/>
      <protection locked="0" hidden="1"/>
    </xf>
    <xf numFmtId="0" fontId="37" fillId="2" borderId="39" xfId="0" applyFont="1" applyFill="1" applyBorder="1" applyAlignment="1" applyProtection="1">
      <alignment horizontal="left" vertical="center" shrinkToFit="1"/>
      <protection locked="0" hidden="1"/>
    </xf>
    <xf numFmtId="0" fontId="37" fillId="2" borderId="42" xfId="0" applyFont="1" applyFill="1" applyBorder="1" applyAlignment="1" applyProtection="1">
      <alignment horizontal="left" vertical="center" shrinkToFit="1"/>
      <protection locked="0" hidden="1"/>
    </xf>
    <xf numFmtId="0" fontId="37" fillId="2" borderId="43" xfId="0" applyFont="1" applyFill="1" applyBorder="1" applyAlignment="1" applyProtection="1">
      <alignment horizontal="left" vertical="center" shrinkToFit="1"/>
      <protection locked="0" hidden="1"/>
    </xf>
    <xf numFmtId="0" fontId="37" fillId="2" borderId="44" xfId="0" applyFont="1" applyFill="1" applyBorder="1" applyAlignment="1" applyProtection="1">
      <alignment horizontal="left" vertical="center" shrinkToFit="1"/>
      <protection locked="0" hidden="1"/>
    </xf>
    <xf numFmtId="0" fontId="25" fillId="0" borderId="0" xfId="0" applyFont="1" applyFill="1" applyBorder="1" applyAlignment="1" applyProtection="1">
      <alignment horizontal="right" vertical="center" wrapText="1"/>
      <protection hidden="1"/>
    </xf>
    <xf numFmtId="0" fontId="36" fillId="2" borderId="60" xfId="0" applyFont="1" applyFill="1" applyBorder="1" applyAlignment="1" applyProtection="1">
      <alignment horizontal="center" vertical="center" shrinkToFit="1"/>
      <protection locked="0" hidden="1"/>
    </xf>
    <xf numFmtId="0" fontId="36" fillId="2" borderId="61" xfId="0" applyFont="1" applyFill="1" applyBorder="1" applyAlignment="1" applyProtection="1">
      <alignment horizontal="center" vertical="center" shrinkToFit="1"/>
      <protection locked="0" hidden="1"/>
    </xf>
    <xf numFmtId="0" fontId="36" fillId="2" borderId="62" xfId="0" applyFont="1" applyFill="1" applyBorder="1" applyAlignment="1" applyProtection="1">
      <alignment horizontal="center" vertical="center" shrinkToFit="1"/>
      <protection locked="0" hidden="1"/>
    </xf>
    <xf numFmtId="164" fontId="37" fillId="2" borderId="60" xfId="0" applyNumberFormat="1" applyFont="1" applyFill="1" applyBorder="1" applyAlignment="1" applyProtection="1">
      <alignment horizontal="center" vertical="center" shrinkToFit="1"/>
      <protection locked="0" hidden="1"/>
    </xf>
    <xf numFmtId="164" fontId="37" fillId="2" borderId="62" xfId="0" applyNumberFormat="1" applyFont="1" applyFill="1" applyBorder="1" applyAlignment="1" applyProtection="1">
      <alignment horizontal="center" vertical="center" shrinkToFit="1"/>
      <protection locked="0" hidden="1"/>
    </xf>
    <xf numFmtId="0" fontId="31" fillId="2" borderId="60" xfId="1" applyFont="1" applyFill="1" applyBorder="1" applyAlignment="1" applyProtection="1">
      <alignment horizontal="left" vertical="center" shrinkToFit="1"/>
      <protection locked="0" hidden="1"/>
    </xf>
    <xf numFmtId="0" fontId="31" fillId="2" borderId="61" xfId="0" applyFont="1" applyFill="1" applyBorder="1" applyAlignment="1" applyProtection="1">
      <alignment horizontal="left" vertical="center" shrinkToFit="1"/>
      <protection locked="0" hidden="1"/>
    </xf>
    <xf numFmtId="0" fontId="31" fillId="2" borderId="62" xfId="0" applyFont="1" applyFill="1" applyBorder="1" applyAlignment="1" applyProtection="1">
      <alignment horizontal="left" vertical="center" shrinkToFit="1"/>
      <protection locked="0" hidden="1"/>
    </xf>
    <xf numFmtId="0" fontId="26" fillId="0" borderId="37" xfId="0" applyFont="1" applyBorder="1" applyAlignment="1" applyProtection="1">
      <alignment horizontal="center" vertical="center" shrinkToFit="1"/>
      <protection hidden="1"/>
    </xf>
    <xf numFmtId="0" fontId="26" fillId="0" borderId="38" xfId="0" applyFont="1" applyBorder="1" applyAlignment="1" applyProtection="1">
      <alignment horizontal="center" vertical="center" shrinkToFit="1"/>
      <protection hidden="1"/>
    </xf>
    <xf numFmtId="0" fontId="26" fillId="0" borderId="39" xfId="0" applyFont="1" applyBorder="1" applyAlignment="1" applyProtection="1">
      <alignment horizontal="center" vertical="center" shrinkToFit="1"/>
      <protection hidden="1"/>
    </xf>
    <xf numFmtId="0" fontId="26" fillId="0" borderId="42" xfId="0" applyFont="1" applyBorder="1" applyAlignment="1" applyProtection="1">
      <alignment horizontal="center" vertical="center" shrinkToFit="1"/>
      <protection hidden="1"/>
    </xf>
    <xf numFmtId="0" fontId="26" fillId="0" borderId="43" xfId="0" applyFont="1" applyBorder="1" applyAlignment="1" applyProtection="1">
      <alignment horizontal="center" vertical="center" shrinkToFit="1"/>
      <protection hidden="1"/>
    </xf>
    <xf numFmtId="0" fontId="26" fillId="0" borderId="44" xfId="0" applyFont="1" applyBorder="1" applyAlignment="1" applyProtection="1">
      <alignment horizontal="center" vertical="center" shrinkToFit="1"/>
      <protection hidden="1"/>
    </xf>
    <xf numFmtId="0" fontId="92" fillId="0" borderId="0" xfId="0" applyFont="1" applyAlignment="1" applyProtection="1">
      <alignment horizontal="center" vertical="center"/>
      <protection hidden="1"/>
    </xf>
    <xf numFmtId="0" fontId="93" fillId="0" borderId="0" xfId="0" applyFont="1" applyAlignment="1" applyProtection="1">
      <alignment horizontal="center" vertical="center"/>
      <protection hidden="1"/>
    </xf>
    <xf numFmtId="0" fontId="37" fillId="2" borderId="60" xfId="0" applyFont="1" applyFill="1" applyBorder="1" applyAlignment="1" applyProtection="1">
      <alignment horizontal="left" vertical="center" shrinkToFit="1"/>
      <protection locked="0"/>
    </xf>
    <xf numFmtId="0" fontId="37" fillId="2" borderId="61" xfId="0" applyFont="1" applyFill="1" applyBorder="1" applyAlignment="1" applyProtection="1">
      <alignment horizontal="left" vertical="center" shrinkToFit="1"/>
      <protection locked="0"/>
    </xf>
    <xf numFmtId="0" fontId="37" fillId="2" borderId="62" xfId="0" applyFont="1" applyFill="1" applyBorder="1" applyAlignment="1" applyProtection="1">
      <alignment horizontal="left" vertical="center" shrinkToFit="1"/>
      <protection locked="0"/>
    </xf>
    <xf numFmtId="0" fontId="25" fillId="0" borderId="0" xfId="0" applyFont="1" applyBorder="1" applyAlignment="1" applyProtection="1">
      <alignment horizontal="right" vertical="center"/>
      <protection hidden="1"/>
    </xf>
    <xf numFmtId="0" fontId="25" fillId="0" borderId="41" xfId="0" applyFont="1" applyBorder="1" applyAlignment="1" applyProtection="1">
      <alignment horizontal="right" vertical="center"/>
      <protection hidden="1"/>
    </xf>
    <xf numFmtId="0" fontId="51" fillId="0" borderId="60" xfId="0" applyFont="1" applyFill="1" applyBorder="1" applyAlignment="1">
      <alignment horizontal="center" vertical="center"/>
    </xf>
    <xf numFmtId="0" fontId="51" fillId="0" borderId="62" xfId="0" applyFont="1" applyFill="1" applyBorder="1" applyAlignment="1">
      <alignment horizontal="center" vertical="center"/>
    </xf>
    <xf numFmtId="3" fontId="65" fillId="0" borderId="5" xfId="0" applyNumberFormat="1" applyFont="1" applyFill="1" applyBorder="1" applyAlignment="1" applyProtection="1">
      <alignment horizontal="center" vertical="center" wrapText="1" shrinkToFit="1"/>
      <protection hidden="1"/>
    </xf>
    <xf numFmtId="3" fontId="65" fillId="0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1" fillId="0" borderId="28" xfId="0" applyFont="1" applyFill="1" applyBorder="1" applyAlignment="1" applyProtection="1">
      <alignment horizontal="left" vertical="top" wrapText="1"/>
      <protection hidden="1"/>
    </xf>
    <xf numFmtId="0" fontId="31" fillId="2" borderId="37" xfId="0" applyFont="1" applyFill="1" applyBorder="1" applyAlignment="1" applyProtection="1">
      <alignment horizontal="left" vertical="top" wrapText="1"/>
      <protection locked="0"/>
    </xf>
    <xf numFmtId="0" fontId="31" fillId="2" borderId="38" xfId="0" applyFont="1" applyFill="1" applyBorder="1" applyAlignment="1" applyProtection="1">
      <alignment horizontal="left" vertical="top" wrapText="1"/>
      <protection locked="0"/>
    </xf>
    <xf numFmtId="0" fontId="31" fillId="2" borderId="39" xfId="0" applyFont="1" applyFill="1" applyBorder="1" applyAlignment="1" applyProtection="1">
      <alignment horizontal="left" vertical="top" wrapText="1"/>
      <protection locked="0"/>
    </xf>
    <xf numFmtId="0" fontId="31" fillId="2" borderId="40" xfId="0" applyFont="1" applyFill="1" applyBorder="1" applyAlignment="1" applyProtection="1">
      <alignment horizontal="left" vertical="top" wrapText="1"/>
      <protection locked="0"/>
    </xf>
    <xf numFmtId="0" fontId="31" fillId="2" borderId="0" xfId="0" applyFont="1" applyFill="1" applyBorder="1" applyAlignment="1" applyProtection="1">
      <alignment horizontal="left" vertical="top" wrapText="1"/>
      <protection locked="0"/>
    </xf>
    <xf numFmtId="0" fontId="31" fillId="2" borderId="41" xfId="0" applyFont="1" applyFill="1" applyBorder="1" applyAlignment="1" applyProtection="1">
      <alignment horizontal="left" vertical="top" wrapText="1"/>
      <protection locked="0"/>
    </xf>
    <xf numFmtId="0" fontId="31" fillId="2" borderId="42" xfId="0" applyFont="1" applyFill="1" applyBorder="1" applyAlignment="1" applyProtection="1">
      <alignment horizontal="left" vertical="top" wrapText="1"/>
      <protection locked="0"/>
    </xf>
    <xf numFmtId="0" fontId="31" fillId="2" borderId="43" xfId="0" applyFont="1" applyFill="1" applyBorder="1" applyAlignment="1" applyProtection="1">
      <alignment horizontal="left" vertical="top" wrapText="1"/>
      <protection locked="0"/>
    </xf>
    <xf numFmtId="0" fontId="31" fillId="2" borderId="44" xfId="0" applyFont="1" applyFill="1" applyBorder="1" applyAlignment="1" applyProtection="1">
      <alignment horizontal="left" vertical="top" wrapText="1"/>
      <protection locked="0"/>
    </xf>
    <xf numFmtId="0" fontId="49" fillId="0" borderId="5" xfId="0" applyFont="1" applyFill="1" applyBorder="1" applyAlignment="1" applyProtection="1">
      <alignment horizontal="center" vertical="center" wrapText="1"/>
      <protection hidden="1"/>
    </xf>
    <xf numFmtId="0" fontId="49" fillId="0" borderId="28" xfId="0" applyFont="1" applyFill="1" applyBorder="1" applyAlignment="1" applyProtection="1">
      <alignment horizontal="center" vertical="center" wrapText="1"/>
      <protection hidden="1"/>
    </xf>
    <xf numFmtId="0" fontId="39" fillId="0" borderId="34" xfId="0" applyFont="1" applyFill="1" applyBorder="1" applyAlignment="1" applyProtection="1">
      <alignment horizontal="center" vertical="center" wrapText="1"/>
      <protection hidden="1"/>
    </xf>
    <xf numFmtId="0" fontId="39" fillId="0" borderId="33" xfId="0" applyFont="1" applyFill="1" applyBorder="1" applyAlignment="1" applyProtection="1">
      <alignment horizontal="center" vertical="center" wrapText="1"/>
      <protection hidden="1"/>
    </xf>
    <xf numFmtId="0" fontId="49" fillId="0" borderId="15" xfId="0" applyFont="1" applyFill="1" applyBorder="1" applyAlignment="1" applyProtection="1">
      <alignment horizontal="center" vertical="center"/>
      <protection hidden="1"/>
    </xf>
    <xf numFmtId="0" fontId="49" fillId="0" borderId="16" xfId="0" applyFont="1" applyFill="1" applyBorder="1" applyAlignment="1" applyProtection="1">
      <alignment horizontal="center" vertical="center"/>
      <protection hidden="1"/>
    </xf>
    <xf numFmtId="0" fontId="49" fillId="0" borderId="31" xfId="0" applyFont="1" applyFill="1" applyBorder="1" applyAlignment="1" applyProtection="1">
      <alignment horizontal="center" vertical="center"/>
      <protection hidden="1"/>
    </xf>
    <xf numFmtId="3" fontId="6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29" xfId="0" applyFont="1" applyFill="1" applyBorder="1" applyAlignment="1" applyProtection="1">
      <alignment horizontal="center" vertical="center" wrapText="1"/>
      <protection hidden="1"/>
    </xf>
    <xf numFmtId="0" fontId="49" fillId="0" borderId="10" xfId="0" applyFont="1" applyFill="1" applyBorder="1" applyAlignment="1" applyProtection="1">
      <alignment horizontal="center" vertical="center" wrapText="1"/>
      <protection hidden="1"/>
    </xf>
    <xf numFmtId="0" fontId="49" fillId="0" borderId="1" xfId="0" applyFont="1" applyFill="1" applyBorder="1" applyAlignment="1" applyProtection="1">
      <alignment horizontal="center" vertical="center" wrapText="1"/>
      <protection hidden="1"/>
    </xf>
    <xf numFmtId="0" fontId="49" fillId="0" borderId="21" xfId="0" applyFont="1" applyFill="1" applyBorder="1" applyAlignment="1" applyProtection="1">
      <alignment horizontal="center" vertical="center" wrapText="1"/>
      <protection hidden="1"/>
    </xf>
    <xf numFmtId="0" fontId="49" fillId="0" borderId="2" xfId="0" applyFont="1" applyFill="1" applyBorder="1" applyAlignment="1" applyProtection="1">
      <alignment horizontal="center" vertical="center" wrapText="1"/>
      <protection hidden="1"/>
    </xf>
    <xf numFmtId="0" fontId="49" fillId="0" borderId="8" xfId="0" applyFont="1" applyFill="1" applyBorder="1" applyAlignment="1" applyProtection="1">
      <alignment horizontal="center" vertical="center" wrapText="1"/>
      <protection hidden="1"/>
    </xf>
    <xf numFmtId="0" fontId="49" fillId="0" borderId="35" xfId="0" applyFont="1" applyFill="1" applyBorder="1" applyAlignment="1" applyProtection="1">
      <alignment horizontal="center" vertical="center" wrapText="1"/>
      <protection hidden="1"/>
    </xf>
    <xf numFmtId="0" fontId="49" fillId="0" borderId="9" xfId="0" applyFont="1" applyFill="1" applyBorder="1" applyAlignment="1" applyProtection="1">
      <alignment horizontal="center" vertical="center" wrapText="1"/>
      <protection hidden="1"/>
    </xf>
    <xf numFmtId="0" fontId="49" fillId="0" borderId="30" xfId="0" applyFont="1" applyFill="1" applyBorder="1" applyAlignment="1" applyProtection="1">
      <alignment horizontal="center" vertical="center" wrapText="1"/>
      <protection hidden="1"/>
    </xf>
    <xf numFmtId="0" fontId="49" fillId="0" borderId="36" xfId="0" applyFont="1" applyFill="1" applyBorder="1" applyAlignment="1" applyProtection="1">
      <alignment horizontal="center" vertical="center" wrapText="1"/>
      <protection hidden="1"/>
    </xf>
    <xf numFmtId="0" fontId="49" fillId="0" borderId="12" xfId="0" applyFont="1" applyFill="1" applyBorder="1" applyAlignment="1" applyProtection="1">
      <alignment horizontal="center" vertical="center" wrapText="1"/>
      <protection hidden="1"/>
    </xf>
    <xf numFmtId="0" fontId="65" fillId="0" borderId="0" xfId="0" applyFont="1" applyFill="1" applyBorder="1" applyAlignment="1" applyProtection="1">
      <alignment horizontal="center" vertical="top" wrapText="1"/>
      <protection hidden="1"/>
    </xf>
    <xf numFmtId="0" fontId="88" fillId="0" borderId="0" xfId="0" applyFont="1" applyFill="1" applyBorder="1" applyAlignment="1" applyProtection="1">
      <alignment horizontal="center" vertical="top" wrapText="1"/>
      <protection hidden="1"/>
    </xf>
    <xf numFmtId="0" fontId="88" fillId="0" borderId="43" xfId="0" applyFont="1" applyFill="1" applyBorder="1" applyAlignment="1" applyProtection="1">
      <alignment horizontal="center" vertical="top" wrapText="1"/>
      <protection hidden="1"/>
    </xf>
    <xf numFmtId="0" fontId="44" fillId="0" borderId="0" xfId="0" applyFont="1" applyFill="1" applyBorder="1" applyAlignment="1" applyProtection="1">
      <alignment horizontal="center" vertical="center" wrapText="1"/>
      <protection hidden="1"/>
    </xf>
    <xf numFmtId="0" fontId="65" fillId="0" borderId="0" xfId="0" applyFont="1" applyFill="1" applyBorder="1" applyAlignment="1" applyProtection="1">
      <alignment horizontal="center" vertical="center" wrapText="1"/>
      <protection hidden="1"/>
    </xf>
    <xf numFmtId="3" fontId="32" fillId="0" borderId="79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38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145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45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0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141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11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28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68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81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33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77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74" xfId="0" applyNumberFormat="1" applyFont="1" applyFill="1" applyBorder="1" applyAlignment="1" applyProtection="1">
      <alignment horizontal="center" vertical="center" shrinkToFit="1"/>
      <protection hidden="1"/>
    </xf>
    <xf numFmtId="3" fontId="32" fillId="0" borderId="78" xfId="0" applyNumberFormat="1" applyFont="1" applyFill="1" applyBorder="1" applyAlignment="1" applyProtection="1">
      <alignment horizontal="center" vertical="center" shrinkToFit="1"/>
      <protection hidden="1"/>
    </xf>
    <xf numFmtId="0" fontId="49" fillId="0" borderId="155" xfId="0" applyFont="1" applyFill="1" applyBorder="1" applyAlignment="1" applyProtection="1">
      <alignment horizontal="center" vertical="center" wrapText="1"/>
      <protection hidden="1"/>
    </xf>
    <xf numFmtId="0" fontId="65" fillId="0" borderId="0" xfId="0" applyFont="1" applyAlignment="1" applyProtection="1">
      <alignment horizontal="center" vertical="center" wrapText="1"/>
      <protection hidden="1"/>
    </xf>
    <xf numFmtId="0" fontId="65" fillId="0" borderId="0" xfId="0" applyFont="1" applyAlignment="1" applyProtection="1">
      <alignment horizontal="left" vertical="center" wrapText="1" indent="2"/>
      <protection hidden="1"/>
    </xf>
    <xf numFmtId="0" fontId="49" fillId="0" borderId="34" xfId="0" applyFont="1" applyFill="1" applyBorder="1" applyAlignment="1" applyProtection="1">
      <alignment horizontal="center" vertical="center" wrapText="1"/>
      <protection hidden="1"/>
    </xf>
    <xf numFmtId="0" fontId="49" fillId="0" borderId="33" xfId="0" applyFont="1" applyFill="1" applyBorder="1" applyAlignment="1" applyProtection="1">
      <alignment horizontal="center" vertical="center" wrapText="1"/>
      <protection hidden="1"/>
    </xf>
    <xf numFmtId="0" fontId="44" fillId="0" borderId="16" xfId="0" applyFont="1" applyFill="1" applyBorder="1" applyAlignment="1" applyProtection="1">
      <alignment horizontal="right" vertical="center" wrapText="1"/>
      <protection hidden="1"/>
    </xf>
    <xf numFmtId="0" fontId="44" fillId="0" borderId="135" xfId="0" applyFont="1" applyFill="1" applyBorder="1" applyAlignment="1" applyProtection="1">
      <alignment horizontal="right" vertical="center" wrapText="1"/>
      <protection hidden="1"/>
    </xf>
    <xf numFmtId="0" fontId="49" fillId="0" borderId="15" xfId="0" applyFont="1" applyFill="1" applyBorder="1" applyAlignment="1" applyProtection="1">
      <alignment horizontal="center" vertical="center" wrapText="1"/>
      <protection hidden="1"/>
    </xf>
    <xf numFmtId="0" fontId="49" fillId="0" borderId="16" xfId="0" applyFont="1" applyFill="1" applyBorder="1" applyAlignment="1" applyProtection="1">
      <alignment horizontal="center" vertical="center" wrapText="1"/>
      <protection hidden="1"/>
    </xf>
    <xf numFmtId="0" fontId="49" fillId="0" borderId="169" xfId="0" applyFont="1" applyFill="1" applyBorder="1" applyAlignment="1" applyProtection="1">
      <alignment horizontal="center" vertical="center" wrapText="1"/>
      <protection hidden="1"/>
    </xf>
    <xf numFmtId="0" fontId="49" fillId="0" borderId="170" xfId="0" applyFont="1" applyFill="1" applyBorder="1" applyAlignment="1" applyProtection="1">
      <alignment horizontal="center" vertical="center" wrapText="1"/>
      <protection hidden="1"/>
    </xf>
    <xf numFmtId="0" fontId="71" fillId="0" borderId="24" xfId="0" applyFont="1" applyFill="1" applyBorder="1" applyAlignment="1" applyProtection="1">
      <alignment horizontal="left" vertical="center" wrapText="1"/>
      <protection hidden="1"/>
    </xf>
    <xf numFmtId="0" fontId="82" fillId="0" borderId="0" xfId="0" applyFont="1" applyFill="1" applyBorder="1" applyAlignment="1" applyProtection="1">
      <alignment horizontal="center" vertical="center" wrapText="1"/>
      <protection hidden="1"/>
    </xf>
    <xf numFmtId="0" fontId="44" fillId="0" borderId="25" xfId="0" applyFont="1" applyFill="1" applyBorder="1" applyAlignment="1" applyProtection="1">
      <alignment horizontal="center" vertical="center"/>
      <protection hidden="1"/>
    </xf>
    <xf numFmtId="0" fontId="44" fillId="0" borderId="24" xfId="0" applyFont="1" applyFill="1" applyBorder="1" applyAlignment="1" applyProtection="1">
      <alignment horizontal="center" vertical="center"/>
      <protection hidden="1"/>
    </xf>
    <xf numFmtId="0" fontId="44" fillId="0" borderId="224" xfId="0" applyFont="1" applyFill="1" applyBorder="1" applyAlignment="1" applyProtection="1">
      <alignment horizontal="center" vertical="center"/>
      <protection hidden="1"/>
    </xf>
    <xf numFmtId="0" fontId="44" fillId="0" borderId="0" xfId="0" applyFont="1" applyBorder="1" applyAlignment="1" applyProtection="1">
      <alignment horizontal="center" vertical="center" wrapText="1"/>
      <protection hidden="1"/>
    </xf>
    <xf numFmtId="0" fontId="67" fillId="0" borderId="1" xfId="0" applyFont="1" applyBorder="1" applyAlignment="1" applyProtection="1">
      <alignment horizontal="center" vertical="center" wrapText="1"/>
      <protection hidden="1"/>
    </xf>
    <xf numFmtId="0" fontId="67" fillId="0" borderId="21" xfId="0" applyFont="1" applyBorder="1" applyAlignment="1" applyProtection="1">
      <alignment horizontal="center" vertical="center" wrapText="1"/>
      <protection hidden="1"/>
    </xf>
    <xf numFmtId="0" fontId="44" fillId="0" borderId="43" xfId="0" applyFont="1" applyBorder="1" applyAlignment="1" applyProtection="1">
      <alignment horizontal="center" vertical="center" wrapText="1"/>
      <protection hidden="1"/>
    </xf>
    <xf numFmtId="0" fontId="78" fillId="0" borderId="0" xfId="0" applyFont="1" applyBorder="1" applyAlignment="1" applyProtection="1">
      <alignment horizontal="center" vertical="center" wrapText="1"/>
      <protection hidden="1"/>
    </xf>
    <xf numFmtId="0" fontId="44" fillId="0" borderId="190" xfId="0" applyFont="1" applyBorder="1" applyAlignment="1" applyProtection="1">
      <alignment horizontal="center" vertical="center" wrapText="1"/>
      <protection hidden="1"/>
    </xf>
    <xf numFmtId="0" fontId="44" fillId="0" borderId="153" xfId="0" applyFont="1" applyBorder="1" applyAlignment="1" applyProtection="1">
      <alignment horizontal="center" vertical="center" wrapText="1"/>
      <protection hidden="1"/>
    </xf>
    <xf numFmtId="0" fontId="44" fillId="0" borderId="152" xfId="0" applyFont="1" applyBorder="1" applyAlignment="1" applyProtection="1">
      <alignment horizontal="center" vertical="center" wrapText="1"/>
      <protection hidden="1"/>
    </xf>
    <xf numFmtId="0" fontId="44" fillId="0" borderId="91" xfId="0" applyFont="1" applyBorder="1" applyAlignment="1" applyProtection="1">
      <alignment horizontal="center" vertical="center" wrapText="1"/>
      <protection hidden="1"/>
    </xf>
    <xf numFmtId="0" fontId="44" fillId="0" borderId="17" xfId="0" applyFont="1" applyBorder="1" applyAlignment="1" applyProtection="1">
      <alignment horizontal="center" vertical="center" wrapText="1"/>
      <protection hidden="1"/>
    </xf>
    <xf numFmtId="0" fontId="44" fillId="0" borderId="9" xfId="0" applyFont="1" applyBorder="1" applyAlignment="1" applyProtection="1">
      <alignment horizontal="center" vertical="center" wrapText="1"/>
      <protection hidden="1"/>
    </xf>
    <xf numFmtId="0" fontId="44" fillId="0" borderId="10" xfId="0" applyFont="1" applyBorder="1" applyAlignment="1" applyProtection="1">
      <alignment horizontal="center" vertical="center" wrapText="1"/>
      <protection hidden="1"/>
    </xf>
    <xf numFmtId="0" fontId="44" fillId="0" borderId="193" xfId="0" applyFont="1" applyBorder="1" applyAlignment="1" applyProtection="1">
      <alignment horizontal="center" vertical="center" wrapText="1"/>
      <protection hidden="1"/>
    </xf>
    <xf numFmtId="0" fontId="44" fillId="0" borderId="231" xfId="0" applyFont="1" applyBorder="1" applyAlignment="1" applyProtection="1">
      <alignment horizontal="center" vertical="center" wrapText="1"/>
      <protection hidden="1"/>
    </xf>
    <xf numFmtId="0" fontId="44" fillId="0" borderId="29" xfId="0" applyFont="1" applyBorder="1" applyAlignment="1" applyProtection="1">
      <alignment horizontal="center" vertical="center" wrapText="1"/>
      <protection hidden="1"/>
    </xf>
    <xf numFmtId="0" fontId="44" fillId="0" borderId="232" xfId="0" applyFont="1" applyBorder="1" applyAlignment="1" applyProtection="1">
      <alignment horizontal="center" vertical="center" wrapText="1"/>
      <protection hidden="1"/>
    </xf>
    <xf numFmtId="0" fontId="44" fillId="0" borderId="233" xfId="0" applyFont="1" applyBorder="1" applyAlignment="1" applyProtection="1">
      <alignment horizontal="center" vertical="center" wrapText="1"/>
      <protection hidden="1"/>
    </xf>
    <xf numFmtId="0" fontId="44" fillId="0" borderId="234" xfId="0" applyFont="1" applyBorder="1" applyAlignment="1" applyProtection="1">
      <alignment horizontal="center" vertical="center" wrapText="1"/>
      <protection hidden="1"/>
    </xf>
    <xf numFmtId="0" fontId="44" fillId="0" borderId="240" xfId="0" applyFont="1" applyBorder="1" applyAlignment="1" applyProtection="1">
      <alignment horizontal="center" vertical="center" wrapText="1"/>
      <protection hidden="1"/>
    </xf>
    <xf numFmtId="0" fontId="44" fillId="0" borderId="241" xfId="0" applyFont="1" applyBorder="1" applyAlignment="1" applyProtection="1">
      <alignment horizontal="center" vertical="center" wrapText="1"/>
      <protection hidden="1"/>
    </xf>
    <xf numFmtId="0" fontId="44" fillId="0" borderId="235" xfId="0" applyFont="1" applyFill="1" applyBorder="1" applyAlignment="1" applyProtection="1">
      <alignment horizontal="center" vertical="center" wrapText="1"/>
      <protection hidden="1"/>
    </xf>
    <xf numFmtId="0" fontId="44" fillId="0" borderId="5" xfId="0" applyFont="1" applyFill="1" applyBorder="1" applyAlignment="1" applyProtection="1">
      <alignment horizontal="center" vertical="center"/>
      <protection hidden="1"/>
    </xf>
    <xf numFmtId="0" fontId="44" fillId="0" borderId="236" xfId="0" applyFont="1" applyFill="1" applyBorder="1" applyAlignment="1" applyProtection="1">
      <alignment horizontal="center" vertical="center"/>
      <protection hidden="1"/>
    </xf>
    <xf numFmtId="0" fontId="44" fillId="0" borderId="20" xfId="0" applyFont="1" applyFill="1" applyBorder="1" applyAlignment="1" applyProtection="1">
      <alignment horizontal="center" vertical="center"/>
      <protection hidden="1"/>
    </xf>
    <xf numFmtId="0" fontId="25" fillId="2" borderId="37" xfId="0" applyFont="1" applyFill="1" applyBorder="1" applyAlignment="1" applyProtection="1">
      <alignment horizontal="left" vertical="top" wrapText="1"/>
      <protection locked="0" hidden="1"/>
    </xf>
    <xf numFmtId="0" fontId="25" fillId="2" borderId="38" xfId="0" applyFont="1" applyFill="1" applyBorder="1" applyAlignment="1" applyProtection="1">
      <alignment horizontal="left" vertical="top" wrapText="1"/>
      <protection locked="0" hidden="1"/>
    </xf>
    <xf numFmtId="0" fontId="25" fillId="2" borderId="39" xfId="0" applyFont="1" applyFill="1" applyBorder="1" applyAlignment="1" applyProtection="1">
      <alignment horizontal="left" vertical="top" wrapText="1"/>
      <protection locked="0" hidden="1"/>
    </xf>
    <xf numFmtId="0" fontId="25" fillId="2" borderId="40" xfId="0" applyFont="1" applyFill="1" applyBorder="1" applyAlignment="1" applyProtection="1">
      <alignment horizontal="left" vertical="top" wrapText="1"/>
      <protection locked="0" hidden="1"/>
    </xf>
    <xf numFmtId="0" fontId="25" fillId="2" borderId="0" xfId="0" applyFont="1" applyFill="1" applyBorder="1" applyAlignment="1" applyProtection="1">
      <alignment horizontal="left" vertical="top" wrapText="1"/>
      <protection locked="0" hidden="1"/>
    </xf>
    <xf numFmtId="0" fontId="25" fillId="2" borderId="41" xfId="0" applyFont="1" applyFill="1" applyBorder="1" applyAlignment="1" applyProtection="1">
      <alignment horizontal="left" vertical="top" wrapText="1"/>
      <protection locked="0" hidden="1"/>
    </xf>
    <xf numFmtId="0" fontId="25" fillId="2" borderId="42" xfId="0" applyFont="1" applyFill="1" applyBorder="1" applyAlignment="1" applyProtection="1">
      <alignment horizontal="left" vertical="top" wrapText="1"/>
      <protection locked="0" hidden="1"/>
    </xf>
    <xf numFmtId="0" fontId="25" fillId="2" borderId="43" xfId="0" applyFont="1" applyFill="1" applyBorder="1" applyAlignment="1" applyProtection="1">
      <alignment horizontal="left" vertical="top" wrapText="1"/>
      <protection locked="0" hidden="1"/>
    </xf>
    <xf numFmtId="0" fontId="25" fillId="2" borderId="44" xfId="0" applyFont="1" applyFill="1" applyBorder="1" applyAlignment="1" applyProtection="1">
      <alignment horizontal="left" vertical="top" wrapText="1"/>
      <protection locked="0" hidden="1"/>
    </xf>
    <xf numFmtId="0" fontId="24" fillId="0" borderId="123" xfId="0" applyFont="1" applyFill="1" applyBorder="1" applyAlignment="1" applyProtection="1">
      <alignment horizontal="center" vertical="center" wrapText="1"/>
      <protection hidden="1"/>
    </xf>
    <xf numFmtId="0" fontId="24" fillId="0" borderId="125" xfId="0" applyFont="1" applyFill="1" applyBorder="1" applyAlignment="1" applyProtection="1">
      <alignment horizontal="center" vertical="center" wrapText="1"/>
      <protection hidden="1"/>
    </xf>
    <xf numFmtId="0" fontId="24" fillId="0" borderId="3" xfId="0" applyFont="1" applyFill="1" applyBorder="1" applyAlignment="1" applyProtection="1">
      <alignment horizontal="center" vertical="center" wrapText="1"/>
      <protection hidden="1"/>
    </xf>
    <xf numFmtId="0" fontId="68" fillId="0" borderId="43" xfId="0" applyFont="1" applyFill="1" applyBorder="1" applyAlignment="1" applyProtection="1">
      <alignment horizontal="center" vertical="center" wrapText="1"/>
      <protection hidden="1"/>
    </xf>
    <xf numFmtId="0" fontId="25" fillId="2" borderId="37" xfId="0" applyFont="1" applyFill="1" applyBorder="1" applyAlignment="1" applyProtection="1">
      <alignment horizontal="left" vertical="top" wrapText="1"/>
      <protection locked="0"/>
    </xf>
    <xf numFmtId="0" fontId="25" fillId="2" borderId="38" xfId="0" applyFont="1" applyFill="1" applyBorder="1" applyAlignment="1" applyProtection="1">
      <alignment horizontal="left" vertical="top" wrapText="1"/>
      <protection locked="0"/>
    </xf>
    <xf numFmtId="0" fontId="25" fillId="2" borderId="39" xfId="0" applyFont="1" applyFill="1" applyBorder="1" applyAlignment="1" applyProtection="1">
      <alignment horizontal="left" vertical="top" wrapText="1"/>
      <protection locked="0"/>
    </xf>
    <xf numFmtId="0" fontId="25" fillId="2" borderId="40" xfId="0" applyFont="1" applyFill="1" applyBorder="1" applyAlignment="1" applyProtection="1">
      <alignment horizontal="left" vertical="top" wrapText="1"/>
      <protection locked="0"/>
    </xf>
    <xf numFmtId="0" fontId="25" fillId="2" borderId="0" xfId="0" applyFont="1" applyFill="1" applyBorder="1" applyAlignment="1" applyProtection="1">
      <alignment horizontal="left" vertical="top" wrapText="1"/>
      <protection locked="0"/>
    </xf>
    <xf numFmtId="0" fontId="25" fillId="2" borderId="41" xfId="0" applyFont="1" applyFill="1" applyBorder="1" applyAlignment="1" applyProtection="1">
      <alignment horizontal="left" vertical="top" wrapText="1"/>
      <protection locked="0"/>
    </xf>
    <xf numFmtId="0" fontId="25" fillId="2" borderId="42" xfId="0" applyFont="1" applyFill="1" applyBorder="1" applyAlignment="1" applyProtection="1">
      <alignment horizontal="left" vertical="top" wrapText="1"/>
      <protection locked="0"/>
    </xf>
    <xf numFmtId="0" fontId="25" fillId="2" borderId="43" xfId="0" applyFont="1" applyFill="1" applyBorder="1" applyAlignment="1" applyProtection="1">
      <alignment horizontal="left" vertical="top" wrapText="1"/>
      <protection locked="0"/>
    </xf>
    <xf numFmtId="0" fontId="25" fillId="2" borderId="44" xfId="0" applyFont="1" applyFill="1" applyBorder="1" applyAlignment="1" applyProtection="1">
      <alignment horizontal="left" vertical="top" wrapText="1"/>
      <protection locked="0"/>
    </xf>
    <xf numFmtId="0" fontId="24" fillId="0" borderId="5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35" xfId="0" applyFont="1" applyFill="1" applyBorder="1" applyAlignment="1">
      <alignment horizontal="center" vertical="center" wrapText="1"/>
    </xf>
    <xf numFmtId="0" fontId="49" fillId="0" borderId="31" xfId="0" applyFont="1" applyFill="1" applyBorder="1" applyAlignment="1" applyProtection="1">
      <alignment horizontal="center" vertical="center" wrapText="1"/>
      <protection hidden="1"/>
    </xf>
    <xf numFmtId="0" fontId="66" fillId="0" borderId="0" xfId="0" applyFont="1" applyBorder="1" applyAlignment="1" applyProtection="1">
      <alignment horizontal="center" vertical="center" wrapText="1"/>
      <protection hidden="1"/>
    </xf>
    <xf numFmtId="0" fontId="58" fillId="0" borderId="0" xfId="0" applyFont="1" applyBorder="1" applyAlignment="1" applyProtection="1">
      <alignment horizontal="left" vertical="center" wrapText="1"/>
      <protection hidden="1"/>
    </xf>
    <xf numFmtId="0" fontId="25" fillId="0" borderId="167" xfId="0" applyFont="1" applyFill="1" applyBorder="1" applyAlignment="1" applyProtection="1">
      <alignment horizontal="center" vertical="center"/>
      <protection hidden="1"/>
    </xf>
    <xf numFmtId="0" fontId="25" fillId="0" borderId="101" xfId="0" applyFont="1" applyFill="1" applyBorder="1" applyAlignment="1" applyProtection="1">
      <alignment horizontal="center" vertical="center"/>
      <protection hidden="1"/>
    </xf>
    <xf numFmtId="0" fontId="25" fillId="0" borderId="166" xfId="0" applyFont="1" applyFill="1" applyBorder="1" applyAlignment="1" applyProtection="1">
      <alignment horizontal="center" vertical="center"/>
      <protection hidden="1"/>
    </xf>
    <xf numFmtId="0" fontId="25" fillId="0" borderId="28" xfId="0" applyFont="1" applyFill="1" applyBorder="1" applyAlignment="1" applyProtection="1">
      <alignment horizontal="center" vertical="center"/>
      <protection hidden="1"/>
    </xf>
    <xf numFmtId="0" fontId="25" fillId="0" borderId="238" xfId="0" applyFont="1" applyFill="1" applyBorder="1" applyAlignment="1" applyProtection="1">
      <alignment horizontal="center" vertical="center"/>
      <protection hidden="1"/>
    </xf>
    <xf numFmtId="0" fontId="25" fillId="0" borderId="239" xfId="0" applyFont="1" applyFill="1" applyBorder="1" applyAlignment="1" applyProtection="1">
      <alignment horizontal="center" vertical="center"/>
      <protection hidden="1"/>
    </xf>
    <xf numFmtId="0" fontId="24" fillId="0" borderId="5" xfId="0" applyFont="1" applyFill="1" applyBorder="1" applyAlignment="1" applyProtection="1">
      <alignment horizontal="center" vertical="center" wrapText="1"/>
      <protection hidden="1"/>
    </xf>
    <xf numFmtId="0" fontId="24" fillId="0" borderId="28" xfId="0" applyFont="1" applyFill="1" applyBorder="1" applyAlignment="1" applyProtection="1">
      <alignment horizontal="center" vertical="center" wrapText="1"/>
      <protection hidden="1"/>
    </xf>
    <xf numFmtId="0" fontId="24" fillId="0" borderId="8" xfId="0" applyFont="1" applyFill="1" applyBorder="1" applyAlignment="1" applyProtection="1">
      <alignment horizontal="center" vertical="center" wrapText="1"/>
      <protection hidden="1"/>
    </xf>
    <xf numFmtId="0" fontId="24" fillId="0" borderId="11" xfId="0" applyFont="1" applyFill="1" applyBorder="1" applyAlignment="1" applyProtection="1">
      <alignment horizontal="center" vertical="center" wrapText="1"/>
      <protection hidden="1"/>
    </xf>
    <xf numFmtId="0" fontId="39" fillId="0" borderId="122" xfId="0" applyFont="1" applyFill="1" applyBorder="1" applyAlignment="1" applyProtection="1">
      <alignment horizontal="center" vertical="center" wrapText="1"/>
      <protection hidden="1"/>
    </xf>
    <xf numFmtId="0" fontId="39" fillId="0" borderId="87" xfId="0" applyFont="1" applyFill="1" applyBorder="1" applyAlignment="1" applyProtection="1">
      <alignment horizontal="center" vertical="center" wrapText="1"/>
      <protection hidden="1"/>
    </xf>
    <xf numFmtId="0" fontId="39" fillId="0" borderId="5" xfId="0" applyFont="1" applyFill="1" applyBorder="1" applyAlignment="1" applyProtection="1">
      <alignment horizontal="center" vertical="center" wrapText="1"/>
      <protection hidden="1"/>
    </xf>
    <xf numFmtId="0" fontId="39" fillId="0" borderId="28" xfId="0" applyFont="1" applyFill="1" applyBorder="1" applyAlignment="1" applyProtection="1">
      <alignment horizontal="center" vertical="center" wrapText="1"/>
      <protection hidden="1"/>
    </xf>
    <xf numFmtId="0" fontId="39" fillId="0" borderId="122" xfId="0" applyFont="1" applyBorder="1" applyAlignment="1" applyProtection="1">
      <alignment horizontal="center" vertical="center" wrapText="1"/>
      <protection hidden="1"/>
    </xf>
    <xf numFmtId="0" fontId="39" fillId="0" borderId="87" xfId="0" applyFont="1" applyBorder="1" applyAlignment="1" applyProtection="1">
      <alignment horizontal="center" vertical="center" wrapText="1"/>
      <protection hidden="1"/>
    </xf>
    <xf numFmtId="0" fontId="65" fillId="0" borderId="5" xfId="0" applyFont="1" applyFill="1" applyBorder="1" applyAlignment="1" applyProtection="1">
      <alignment horizontal="center" vertical="center" wrapText="1"/>
      <protection hidden="1"/>
    </xf>
    <xf numFmtId="0" fontId="65" fillId="0" borderId="0" xfId="0" applyFont="1" applyFill="1" applyAlignment="1" applyProtection="1">
      <alignment horizontal="center" vertical="center" wrapText="1"/>
      <protection hidden="1"/>
    </xf>
    <xf numFmtId="0" fontId="65" fillId="0" borderId="43" xfId="0" applyFont="1" applyFill="1" applyBorder="1" applyAlignment="1" applyProtection="1">
      <alignment horizontal="center" vertical="center" wrapText="1"/>
      <protection hidden="1"/>
    </xf>
    <xf numFmtId="0" fontId="25" fillId="0" borderId="61" xfId="0" applyFont="1" applyBorder="1" applyAlignment="1" applyProtection="1">
      <alignment horizontal="left" vertical="center" indent="2"/>
      <protection hidden="1"/>
    </xf>
    <xf numFmtId="0" fontId="25" fillId="0" borderId="124" xfId="0" applyFont="1" applyBorder="1" applyAlignment="1" applyProtection="1">
      <alignment horizontal="left" vertical="center" indent="2"/>
      <protection hidden="1"/>
    </xf>
    <xf numFmtId="0" fontId="24" fillId="0" borderId="5" xfId="0" applyFont="1" applyBorder="1" applyAlignment="1" applyProtection="1">
      <alignment horizontal="center" vertical="center"/>
      <protection hidden="1"/>
    </xf>
    <xf numFmtId="0" fontId="24" fillId="0" borderId="1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21" xfId="0" applyFont="1" applyBorder="1" applyAlignment="1" applyProtection="1">
      <alignment horizontal="center" vertical="center"/>
      <protection hidden="1"/>
    </xf>
    <xf numFmtId="0" fontId="24" fillId="0" borderId="28" xfId="0" applyFont="1" applyBorder="1" applyAlignment="1" applyProtection="1">
      <alignment horizontal="center" vertical="center"/>
      <protection hidden="1"/>
    </xf>
    <xf numFmtId="0" fontId="24" fillId="0" borderId="2" xfId="0" applyFont="1" applyBorder="1" applyAlignment="1" applyProtection="1">
      <alignment horizontal="center" vertical="center"/>
      <protection hidden="1"/>
    </xf>
    <xf numFmtId="0" fontId="49" fillId="0" borderId="8" xfId="0" applyFont="1" applyBorder="1" applyAlignment="1" applyProtection="1">
      <alignment horizontal="center" vertical="center" wrapText="1"/>
      <protection hidden="1"/>
    </xf>
    <xf numFmtId="0" fontId="49" fillId="0" borderId="35" xfId="0" applyFont="1" applyBorder="1" applyAlignment="1" applyProtection="1">
      <alignment horizontal="center" vertical="center" wrapText="1"/>
      <protection hidden="1"/>
    </xf>
    <xf numFmtId="0" fontId="49" fillId="0" borderId="9" xfId="0" applyFont="1" applyBorder="1" applyAlignment="1" applyProtection="1">
      <alignment horizontal="center" vertical="center" wrapText="1"/>
      <protection hidden="1"/>
    </xf>
    <xf numFmtId="0" fontId="49" fillId="0" borderId="30" xfId="0" applyFont="1" applyBorder="1" applyAlignment="1" applyProtection="1">
      <alignment horizontal="center" vertical="center" wrapText="1"/>
      <protection hidden="1"/>
    </xf>
    <xf numFmtId="0" fontId="49" fillId="0" borderId="34" xfId="0" applyFont="1" applyBorder="1" applyAlignment="1" applyProtection="1">
      <alignment horizontal="center" vertical="center" wrapText="1"/>
      <protection hidden="1"/>
    </xf>
    <xf numFmtId="0" fontId="49" fillId="0" borderId="5" xfId="0" applyFont="1" applyBorder="1" applyAlignment="1" applyProtection="1">
      <alignment horizontal="center" vertical="center" wrapText="1"/>
      <protection hidden="1"/>
    </xf>
    <xf numFmtId="0" fontId="49" fillId="0" borderId="29" xfId="0" applyFont="1" applyBorder="1" applyAlignment="1" applyProtection="1">
      <alignment horizontal="center" vertical="center" wrapText="1"/>
      <protection hidden="1"/>
    </xf>
    <xf numFmtId="0" fontId="49" fillId="0" borderId="10" xfId="0" applyFont="1" applyBorder="1" applyAlignment="1" applyProtection="1">
      <alignment horizontal="center" vertical="center" wrapText="1"/>
      <protection hidden="1"/>
    </xf>
    <xf numFmtId="0" fontId="45" fillId="0" borderId="182" xfId="0" applyFont="1" applyBorder="1" applyAlignment="1" applyProtection="1">
      <alignment horizontal="center" vertical="center" wrapText="1"/>
      <protection hidden="1"/>
    </xf>
    <xf numFmtId="0" fontId="45" fillId="0" borderId="184" xfId="0" applyFont="1" applyBorder="1" applyAlignment="1" applyProtection="1">
      <alignment horizontal="center" vertical="center" wrapText="1"/>
      <protection hidden="1"/>
    </xf>
    <xf numFmtId="0" fontId="45" fillId="0" borderId="187" xfId="0" applyFont="1" applyBorder="1" applyAlignment="1" applyProtection="1">
      <alignment horizontal="center" vertical="center" wrapText="1"/>
      <protection hidden="1"/>
    </xf>
    <xf numFmtId="0" fontId="45" fillId="0" borderId="105" xfId="0" applyFont="1" applyBorder="1" applyAlignment="1" applyProtection="1">
      <alignment horizontal="center" vertical="center" wrapText="1"/>
      <protection hidden="1"/>
    </xf>
    <xf numFmtId="0" fontId="45" fillId="0" borderId="185" xfId="0" applyFont="1" applyBorder="1" applyAlignment="1" applyProtection="1">
      <alignment horizontal="center" vertical="center" wrapText="1"/>
      <protection hidden="1"/>
    </xf>
    <xf numFmtId="0" fontId="45" fillId="0" borderId="107" xfId="0" applyFont="1" applyBorder="1" applyAlignment="1" applyProtection="1">
      <alignment horizontal="center" vertical="center" wrapText="1"/>
      <protection hidden="1"/>
    </xf>
    <xf numFmtId="0" fontId="45" fillId="0" borderId="183" xfId="0" applyFont="1" applyBorder="1" applyAlignment="1" applyProtection="1">
      <alignment horizontal="center" vertical="center" wrapText="1"/>
      <protection hidden="1"/>
    </xf>
    <xf numFmtId="0" fontId="45" fillId="0" borderId="186" xfId="0" applyFont="1" applyBorder="1" applyAlignment="1" applyProtection="1">
      <alignment horizontal="center" vertical="center" wrapText="1"/>
      <protection hidden="1"/>
    </xf>
    <xf numFmtId="0" fontId="45" fillId="0" borderId="188" xfId="0" applyFont="1" applyBorder="1" applyAlignment="1" applyProtection="1">
      <alignment horizontal="center" vertical="center" wrapText="1"/>
      <protection hidden="1"/>
    </xf>
    <xf numFmtId="0" fontId="45" fillId="0" borderId="106" xfId="0" applyFont="1" applyBorder="1" applyAlignment="1" applyProtection="1">
      <alignment horizontal="center" vertical="center" wrapText="1"/>
      <protection hidden="1"/>
    </xf>
    <xf numFmtId="0" fontId="45" fillId="0" borderId="40" xfId="0" applyFont="1" applyBorder="1" applyAlignment="1" applyProtection="1">
      <alignment horizontal="center" vertical="center" wrapText="1"/>
      <protection hidden="1"/>
    </xf>
    <xf numFmtId="0" fontId="45" fillId="0" borderId="103" xfId="0" applyFont="1" applyBorder="1" applyAlignment="1" applyProtection="1">
      <alignment horizontal="center" vertical="center" wrapText="1"/>
      <protection hidden="1"/>
    </xf>
    <xf numFmtId="0" fontId="51" fillId="0" borderId="7" xfId="0" applyFont="1" applyFill="1" applyBorder="1" applyAlignment="1" applyProtection="1">
      <alignment horizontal="left" vertical="center" wrapText="1"/>
      <protection hidden="1"/>
    </xf>
    <xf numFmtId="0" fontId="49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39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102" xfId="0" applyFont="1" applyBorder="1" applyAlignment="1" applyProtection="1">
      <alignment horizontal="center" vertical="center" wrapText="1"/>
      <protection hidden="1"/>
    </xf>
    <xf numFmtId="0" fontId="57" fillId="0" borderId="0" xfId="0" applyFont="1" applyFill="1" applyBorder="1" applyAlignment="1" applyProtection="1">
      <alignment horizontal="left" vertical="top" wrapText="1"/>
      <protection hidden="1"/>
    </xf>
    <xf numFmtId="0" fontId="33" fillId="0" borderId="0" xfId="0" applyFont="1" applyAlignment="1">
      <alignment horizontal="left" vertical="center" wrapText="1" indent="2"/>
    </xf>
    <xf numFmtId="0" fontId="25" fillId="2" borderId="60" xfId="0" applyFont="1" applyFill="1" applyBorder="1" applyAlignment="1" applyProtection="1">
      <alignment horizontal="left" vertical="top" shrinkToFit="1"/>
      <protection locked="0"/>
    </xf>
    <xf numFmtId="0" fontId="25" fillId="2" borderId="61" xfId="0" applyFont="1" applyFill="1" applyBorder="1" applyAlignment="1" applyProtection="1">
      <alignment horizontal="left" vertical="top" shrinkToFit="1"/>
      <protection locked="0"/>
    </xf>
    <xf numFmtId="0" fontId="25" fillId="2" borderId="62" xfId="0" applyFont="1" applyFill="1" applyBorder="1" applyAlignment="1" applyProtection="1">
      <alignment horizontal="left" vertical="top" shrinkToFit="1"/>
      <protection locked="0"/>
    </xf>
    <xf numFmtId="0" fontId="25" fillId="0" borderId="74" xfId="0" applyFont="1" applyBorder="1" applyAlignment="1" applyProtection="1">
      <alignment horizontal="left" vertical="center" indent="2"/>
      <protection hidden="1"/>
    </xf>
    <xf numFmtId="0" fontId="25" fillId="0" borderId="66" xfId="0" applyFont="1" applyBorder="1" applyAlignment="1" applyProtection="1">
      <alignment horizontal="left" vertical="center" indent="2"/>
      <protection hidden="1"/>
    </xf>
    <xf numFmtId="0" fontId="64" fillId="0" borderId="5" xfId="0" applyFont="1" applyBorder="1" applyAlignment="1">
      <alignment horizontal="left" vertical="top" wrapText="1"/>
    </xf>
    <xf numFmtId="0" fontId="64" fillId="0" borderId="0" xfId="0" applyFont="1" applyAlignment="1">
      <alignment horizontal="left" vertical="top" wrapText="1"/>
    </xf>
    <xf numFmtId="0" fontId="33" fillId="2" borderId="37" xfId="0" applyFont="1" applyFill="1" applyBorder="1" applyAlignment="1" applyProtection="1">
      <alignment horizontal="left" vertical="top" wrapText="1"/>
      <protection locked="0"/>
    </xf>
    <xf numFmtId="0" fontId="33" fillId="2" borderId="38" xfId="0" applyFont="1" applyFill="1" applyBorder="1" applyAlignment="1" applyProtection="1">
      <alignment horizontal="left" vertical="top" wrapText="1"/>
      <protection locked="0"/>
    </xf>
    <xf numFmtId="0" fontId="33" fillId="2" borderId="39" xfId="0" applyFont="1" applyFill="1" applyBorder="1" applyAlignment="1" applyProtection="1">
      <alignment horizontal="left" vertical="top" wrapText="1"/>
      <protection locked="0"/>
    </xf>
    <xf numFmtId="0" fontId="33" fillId="2" borderId="40" xfId="0" applyFont="1" applyFill="1" applyBorder="1" applyAlignment="1" applyProtection="1">
      <alignment horizontal="left" vertical="top" wrapText="1"/>
      <protection locked="0"/>
    </xf>
    <xf numFmtId="0" fontId="33" fillId="2" borderId="0" xfId="0" applyFont="1" applyFill="1" applyBorder="1" applyAlignment="1" applyProtection="1">
      <alignment horizontal="left" vertical="top" wrapText="1"/>
      <protection locked="0"/>
    </xf>
    <xf numFmtId="0" fontId="33" fillId="2" borderId="41" xfId="0" applyFont="1" applyFill="1" applyBorder="1" applyAlignment="1" applyProtection="1">
      <alignment horizontal="left" vertical="top" wrapText="1"/>
      <protection locked="0"/>
    </xf>
    <xf numFmtId="0" fontId="33" fillId="2" borderId="42" xfId="0" applyFont="1" applyFill="1" applyBorder="1" applyAlignment="1" applyProtection="1">
      <alignment horizontal="left" vertical="top" wrapText="1"/>
      <protection locked="0"/>
    </xf>
    <xf numFmtId="0" fontId="33" fillId="2" borderId="43" xfId="0" applyFont="1" applyFill="1" applyBorder="1" applyAlignment="1" applyProtection="1">
      <alignment horizontal="left" vertical="top" wrapText="1"/>
      <protection locked="0"/>
    </xf>
    <xf numFmtId="0" fontId="33" fillId="2" borderId="44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center" wrapText="1"/>
      <protection hidden="1"/>
    </xf>
    <xf numFmtId="0" fontId="49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94" xfId="0" applyNumberFormat="1" applyFont="1" applyFill="1" applyBorder="1" applyAlignment="1" applyProtection="1">
      <alignment horizontal="center" vertical="center" wrapText="1"/>
      <protection hidden="1"/>
    </xf>
    <xf numFmtId="0" fontId="39" fillId="0" borderId="193" xfId="0" applyNumberFormat="1" applyFont="1" applyFill="1" applyBorder="1" applyAlignment="1" applyProtection="1">
      <alignment horizontal="center" vertical="center" wrapText="1"/>
      <protection hidden="1"/>
    </xf>
    <xf numFmtId="0" fontId="39" fillId="0" borderId="195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126" xfId="0" applyFont="1" applyBorder="1" applyAlignment="1" applyProtection="1">
      <alignment horizontal="center" vertical="center" wrapText="1"/>
      <protection hidden="1"/>
    </xf>
    <xf numFmtId="0" fontId="45" fillId="0" borderId="196" xfId="0" applyFont="1" applyBorder="1" applyAlignment="1" applyProtection="1">
      <alignment horizontal="center" vertical="center" wrapText="1"/>
      <protection hidden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2" builtinId="20" customBuiltin="1"/>
    <cellStyle name="Hipervínculo" xfId="1" builtinId="8"/>
    <cellStyle name="Incorrecto" xfId="10" builtinId="27" customBuiltin="1"/>
    <cellStyle name="Neutral" xfId="11" builtinId="28" customBuiltin="1"/>
    <cellStyle name="Normal" xfId="0" builtinId="0"/>
    <cellStyle name="Notas" xfId="17" builtinId="10" customBuiltin="1"/>
    <cellStyle name="Salida" xfId="13" builtinId="21" customBuiltin="1"/>
    <cellStyle name="Texto de advertencia" xfId="2" builtinId="11" customBuiltin="1"/>
    <cellStyle name="Texto explicativo" xfId="3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ítulo 4" xfId="43"/>
    <cellStyle name="Total" xfId="18" builtinId="25" customBuiltin="1"/>
  </cellStyles>
  <dxfs count="250"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ill>
        <patternFill>
          <bgColor theme="5" tint="0.3999450666829432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rgb="FFFFFFCC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/>
        <i val="0"/>
        <color rgb="FFFF0000"/>
      </font>
    </dxf>
    <dxf>
      <fill>
        <patternFill>
          <bgColor theme="5" tint="0.3999450666829432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ont>
        <color theme="0"/>
      </font>
    </dxf>
    <dxf>
      <fill>
        <patternFill>
          <bgColor theme="5" tint="0.3999450666829432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/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rgb="FF008000"/>
        </left>
        <right style="dotted">
          <color rgb="FF008000"/>
        </right>
        <top style="dotted">
          <color rgb="FF008000"/>
        </top>
        <bottom style="dotted">
          <color rgb="FF008000"/>
        </bottom>
        <vertical/>
        <horizontal/>
      </border>
    </dxf>
    <dxf>
      <font>
        <color theme="0"/>
      </font>
    </dxf>
    <dxf>
      <font>
        <color theme="0"/>
      </font>
    </dxf>
    <dxf>
      <font>
        <b/>
        <i/>
        <color rgb="FFFF0000"/>
      </font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b/>
        <i/>
        <color rgb="FF7030A0"/>
      </font>
      <border>
        <left style="dotted">
          <color rgb="FF7030A0"/>
        </left>
        <right style="dotted">
          <color rgb="FF7030A0"/>
        </right>
        <top style="dotted">
          <color rgb="FF7030A0"/>
        </top>
        <bottom style="dotted">
          <color rgb="FF7030A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/>
        <color rgb="FFFF0000"/>
      </font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b/>
        <i/>
        <color rgb="FF7030A0"/>
      </font>
      <border>
        <left style="dotted">
          <color rgb="FF7030A0"/>
        </left>
        <right style="dotted">
          <color rgb="FF7030A0"/>
        </right>
        <top style="dotted">
          <color rgb="FF7030A0"/>
        </top>
        <bottom style="dotted">
          <color rgb="FF7030A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5" tint="0.3999450666829432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</dxfs>
  <tableStyles count="0" defaultTableStyle="TableStyleMedium9" defaultPivotStyle="PivotStyleLight16"/>
  <colors>
    <mruColors>
      <color rgb="FFFFFFCC"/>
      <color rgb="FF0060A8"/>
      <color rgb="FFFFFF99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C000"/>
  </sheetPr>
  <dimension ref="A1:E489"/>
  <sheetViews>
    <sheetView workbookViewId="0">
      <selection sqref="A1:E1048576"/>
    </sheetView>
  </sheetViews>
  <sheetFormatPr baseColWidth="10" defaultRowHeight="12"/>
  <cols>
    <col min="1" max="1" width="7.7109375" style="649" customWidth="1"/>
    <col min="2" max="2" width="38.7109375" style="649" customWidth="1"/>
    <col min="3" max="3" width="7.5703125" style="649" customWidth="1"/>
    <col min="4" max="4" width="50" style="649" bestFit="1" customWidth="1"/>
    <col min="5" max="5" width="11.42578125" style="649"/>
    <col min="6" max="16384" width="11.42578125" style="1"/>
  </cols>
  <sheetData>
    <row r="1" spans="1:5">
      <c r="A1" s="647" t="s">
        <v>206</v>
      </c>
      <c r="B1" s="647" t="s">
        <v>1424</v>
      </c>
      <c r="C1" s="647"/>
      <c r="D1" s="647" t="s">
        <v>1424</v>
      </c>
      <c r="E1" s="647" t="s">
        <v>206</v>
      </c>
    </row>
    <row r="2" spans="1:5">
      <c r="A2" s="648" t="s">
        <v>207</v>
      </c>
      <c r="B2" s="648" t="s">
        <v>923</v>
      </c>
      <c r="D2" s="648" t="s">
        <v>923</v>
      </c>
      <c r="E2" s="648" t="s">
        <v>207</v>
      </c>
    </row>
    <row r="3" spans="1:5">
      <c r="A3" s="648" t="s">
        <v>328</v>
      </c>
      <c r="B3" s="648" t="s">
        <v>1046</v>
      </c>
      <c r="D3" s="648" t="s">
        <v>924</v>
      </c>
      <c r="E3" s="648" t="s">
        <v>208</v>
      </c>
    </row>
    <row r="4" spans="1:5">
      <c r="A4" s="648" t="s">
        <v>440</v>
      </c>
      <c r="B4" s="648" t="s">
        <v>1162</v>
      </c>
      <c r="D4" s="648" t="s">
        <v>925</v>
      </c>
      <c r="E4" s="648" t="s">
        <v>209</v>
      </c>
    </row>
    <row r="5" spans="1:5">
      <c r="A5" s="648" t="s">
        <v>491</v>
      </c>
      <c r="B5" s="648" t="s">
        <v>1213</v>
      </c>
      <c r="D5" s="648" t="s">
        <v>926</v>
      </c>
      <c r="E5" s="648" t="s">
        <v>210</v>
      </c>
    </row>
    <row r="6" spans="1:5">
      <c r="A6" s="648" t="s">
        <v>538</v>
      </c>
      <c r="B6" s="648" t="s">
        <v>1260</v>
      </c>
      <c r="D6" s="648" t="s">
        <v>927</v>
      </c>
      <c r="E6" s="648" t="s">
        <v>211</v>
      </c>
    </row>
    <row r="7" spans="1:5">
      <c r="A7" s="648" t="s">
        <v>597</v>
      </c>
      <c r="B7" s="648" t="s">
        <v>1322</v>
      </c>
      <c r="D7" s="648" t="s">
        <v>928</v>
      </c>
      <c r="E7" s="648" t="s">
        <v>212</v>
      </c>
    </row>
    <row r="8" spans="1:5">
      <c r="A8" s="648" t="s">
        <v>654</v>
      </c>
      <c r="B8" s="648" t="s">
        <v>1382</v>
      </c>
      <c r="D8" s="648" t="s">
        <v>929</v>
      </c>
      <c r="E8" s="648" t="s">
        <v>213</v>
      </c>
    </row>
    <row r="9" spans="1:5">
      <c r="A9" s="648" t="s">
        <v>218</v>
      </c>
      <c r="B9" s="648" t="s">
        <v>934</v>
      </c>
      <c r="D9" s="648" t="s">
        <v>930</v>
      </c>
      <c r="E9" s="648" t="s">
        <v>214</v>
      </c>
    </row>
    <row r="10" spans="1:5">
      <c r="A10" s="648" t="s">
        <v>342</v>
      </c>
      <c r="B10" s="648" t="s">
        <v>1060</v>
      </c>
      <c r="D10" s="648" t="s">
        <v>931</v>
      </c>
      <c r="E10" s="648" t="s">
        <v>215</v>
      </c>
    </row>
    <row r="11" spans="1:5">
      <c r="A11" s="648" t="s">
        <v>451</v>
      </c>
      <c r="B11" s="648" t="s">
        <v>1173</v>
      </c>
      <c r="D11" s="648" t="s">
        <v>932</v>
      </c>
      <c r="E11" s="648" t="s">
        <v>216</v>
      </c>
    </row>
    <row r="12" spans="1:5">
      <c r="A12" s="648" t="s">
        <v>496</v>
      </c>
      <c r="B12" s="648" t="s">
        <v>1218</v>
      </c>
      <c r="D12" s="648" t="s">
        <v>933</v>
      </c>
      <c r="E12" s="648" t="s">
        <v>217</v>
      </c>
    </row>
    <row r="13" spans="1:5">
      <c r="A13" s="648" t="s">
        <v>543</v>
      </c>
      <c r="B13" s="648" t="s">
        <v>1265</v>
      </c>
      <c r="D13" s="648" t="s">
        <v>934</v>
      </c>
      <c r="E13" s="648" t="s">
        <v>218</v>
      </c>
    </row>
    <row r="14" spans="1:5">
      <c r="A14" s="648" t="s">
        <v>612</v>
      </c>
      <c r="B14" s="648" t="s">
        <v>1338</v>
      </c>
      <c r="D14" s="648" t="s">
        <v>935</v>
      </c>
      <c r="E14" s="648" t="s">
        <v>219</v>
      </c>
    </row>
    <row r="15" spans="1:5">
      <c r="A15" s="648" t="s">
        <v>658</v>
      </c>
      <c r="B15" s="648" t="s">
        <v>1386</v>
      </c>
      <c r="D15" s="648" t="s">
        <v>936</v>
      </c>
      <c r="E15" s="648" t="s">
        <v>220</v>
      </c>
    </row>
    <row r="16" spans="1:5">
      <c r="A16" s="648" t="s">
        <v>221</v>
      </c>
      <c r="B16" s="648" t="s">
        <v>937</v>
      </c>
      <c r="D16" s="648" t="s">
        <v>937</v>
      </c>
      <c r="E16" s="648" t="s">
        <v>221</v>
      </c>
    </row>
    <row r="17" spans="1:5">
      <c r="A17" s="648" t="s">
        <v>355</v>
      </c>
      <c r="B17" s="648" t="s">
        <v>1074</v>
      </c>
      <c r="D17" s="648" t="s">
        <v>938</v>
      </c>
      <c r="E17" s="648" t="s">
        <v>222</v>
      </c>
    </row>
    <row r="18" spans="1:5">
      <c r="A18" s="648" t="s">
        <v>456</v>
      </c>
      <c r="B18" s="648" t="s">
        <v>1178</v>
      </c>
      <c r="D18" s="648" t="s">
        <v>939</v>
      </c>
      <c r="E18" s="648" t="s">
        <v>223</v>
      </c>
    </row>
    <row r="19" spans="1:5">
      <c r="A19" s="648" t="s">
        <v>502</v>
      </c>
      <c r="B19" s="648" t="s">
        <v>1224</v>
      </c>
      <c r="D19" s="648" t="s">
        <v>940</v>
      </c>
      <c r="E19" s="648" t="s">
        <v>224</v>
      </c>
    </row>
    <row r="20" spans="1:5">
      <c r="A20" s="648" t="s">
        <v>550</v>
      </c>
      <c r="B20" s="648" t="s">
        <v>1272</v>
      </c>
      <c r="D20" s="648" t="s">
        <v>941</v>
      </c>
      <c r="E20" s="648" t="s">
        <v>225</v>
      </c>
    </row>
    <row r="21" spans="1:5">
      <c r="A21" s="648" t="s">
        <v>617</v>
      </c>
      <c r="B21" s="648" t="s">
        <v>1344</v>
      </c>
      <c r="D21" s="648" t="s">
        <v>942</v>
      </c>
      <c r="E21" s="648" t="s">
        <v>226</v>
      </c>
    </row>
    <row r="22" spans="1:5">
      <c r="A22" s="648" t="s">
        <v>665</v>
      </c>
      <c r="B22" s="648" t="s">
        <v>1393</v>
      </c>
      <c r="D22" s="648" t="s">
        <v>943</v>
      </c>
      <c r="E22" s="648" t="s">
        <v>227</v>
      </c>
    </row>
    <row r="23" spans="1:5">
      <c r="A23" s="648" t="s">
        <v>234</v>
      </c>
      <c r="B23" s="648" t="s">
        <v>950</v>
      </c>
      <c r="D23" s="648" t="s">
        <v>944</v>
      </c>
      <c r="E23" s="648" t="s">
        <v>228</v>
      </c>
    </row>
    <row r="24" spans="1:5">
      <c r="A24" s="648" t="s">
        <v>362</v>
      </c>
      <c r="B24" s="648" t="s">
        <v>1081</v>
      </c>
      <c r="D24" s="648" t="s">
        <v>945</v>
      </c>
      <c r="E24" s="648" t="s">
        <v>229</v>
      </c>
    </row>
    <row r="25" spans="1:5">
      <c r="A25" s="648" t="s">
        <v>464</v>
      </c>
      <c r="B25" s="648" t="s">
        <v>1186</v>
      </c>
      <c r="D25" s="648" t="s">
        <v>946</v>
      </c>
      <c r="E25" s="648" t="s">
        <v>230</v>
      </c>
    </row>
    <row r="26" spans="1:5">
      <c r="A26" s="648" t="s">
        <v>510</v>
      </c>
      <c r="B26" s="648" t="s">
        <v>1232</v>
      </c>
      <c r="D26" s="648" t="s">
        <v>947</v>
      </c>
      <c r="E26" s="648" t="s">
        <v>231</v>
      </c>
    </row>
    <row r="27" spans="1:5">
      <c r="A27" s="648" t="s">
        <v>559</v>
      </c>
      <c r="B27" s="648" t="s">
        <v>1281</v>
      </c>
      <c r="D27" s="648" t="s">
        <v>948</v>
      </c>
      <c r="E27" s="648" t="s">
        <v>232</v>
      </c>
    </row>
    <row r="28" spans="1:5">
      <c r="A28" s="648" t="s">
        <v>626</v>
      </c>
      <c r="B28" s="648" t="s">
        <v>1353</v>
      </c>
      <c r="D28" s="648" t="s">
        <v>949</v>
      </c>
      <c r="E28" s="648" t="s">
        <v>233</v>
      </c>
    </row>
    <row r="29" spans="1:5">
      <c r="A29" s="648" t="s">
        <v>671</v>
      </c>
      <c r="B29" s="648" t="s">
        <v>1400</v>
      </c>
      <c r="D29" s="648" t="s">
        <v>950</v>
      </c>
      <c r="E29" s="648" t="s">
        <v>234</v>
      </c>
    </row>
    <row r="30" spans="1:5">
      <c r="A30" s="648" t="s">
        <v>243</v>
      </c>
      <c r="B30" s="648" t="s">
        <v>959</v>
      </c>
      <c r="D30" s="648" t="s">
        <v>951</v>
      </c>
      <c r="E30" s="648" t="s">
        <v>235</v>
      </c>
    </row>
    <row r="31" spans="1:5">
      <c r="A31" s="648" t="s">
        <v>366</v>
      </c>
      <c r="B31" s="648" t="s">
        <v>1085</v>
      </c>
      <c r="D31" s="648" t="s">
        <v>952</v>
      </c>
      <c r="E31" s="648" t="s">
        <v>236</v>
      </c>
    </row>
    <row r="32" spans="1:5">
      <c r="A32" s="648" t="s">
        <v>467</v>
      </c>
      <c r="B32" s="648" t="s">
        <v>1189</v>
      </c>
      <c r="D32" s="648" t="s">
        <v>953</v>
      </c>
      <c r="E32" s="648" t="s">
        <v>237</v>
      </c>
    </row>
    <row r="33" spans="1:5">
      <c r="A33" s="648" t="s">
        <v>516</v>
      </c>
      <c r="B33" s="648" t="s">
        <v>1238</v>
      </c>
      <c r="D33" s="648" t="s">
        <v>954</v>
      </c>
      <c r="E33" s="648" t="s">
        <v>238</v>
      </c>
    </row>
    <row r="34" spans="1:5">
      <c r="A34" s="648" t="s">
        <v>563</v>
      </c>
      <c r="B34" s="648" t="s">
        <v>1285</v>
      </c>
      <c r="D34" s="648" t="s">
        <v>955</v>
      </c>
      <c r="E34" s="648" t="s">
        <v>239</v>
      </c>
    </row>
    <row r="35" spans="1:5">
      <c r="A35" s="648" t="s">
        <v>629</v>
      </c>
      <c r="B35" s="648" t="s">
        <v>1356</v>
      </c>
      <c r="D35" s="648" t="s">
        <v>956</v>
      </c>
      <c r="E35" s="648" t="s">
        <v>240</v>
      </c>
    </row>
    <row r="36" spans="1:5">
      <c r="A36" s="648" t="s">
        <v>675</v>
      </c>
      <c r="B36" s="648" t="s">
        <v>1404</v>
      </c>
      <c r="D36" s="648" t="s">
        <v>957</v>
      </c>
      <c r="E36" s="648" t="s">
        <v>241</v>
      </c>
    </row>
    <row r="37" spans="1:5">
      <c r="A37" s="648" t="s">
        <v>246</v>
      </c>
      <c r="B37" s="648" t="s">
        <v>962</v>
      </c>
      <c r="D37" s="648" t="s">
        <v>958</v>
      </c>
      <c r="E37" s="648" t="s">
        <v>242</v>
      </c>
    </row>
    <row r="38" spans="1:5">
      <c r="A38" s="648" t="s">
        <v>374</v>
      </c>
      <c r="B38" s="648" t="s">
        <v>1093</v>
      </c>
      <c r="D38" s="648" t="s">
        <v>959</v>
      </c>
      <c r="E38" s="648" t="s">
        <v>243</v>
      </c>
    </row>
    <row r="39" spans="1:5">
      <c r="A39" s="648" t="s">
        <v>479</v>
      </c>
      <c r="B39" s="648" t="s">
        <v>1201</v>
      </c>
      <c r="D39" s="648" t="s">
        <v>960</v>
      </c>
      <c r="E39" s="648" t="s">
        <v>244</v>
      </c>
    </row>
    <row r="40" spans="1:5">
      <c r="A40" s="648" t="s">
        <v>521</v>
      </c>
      <c r="B40" s="648" t="s">
        <v>1243</v>
      </c>
      <c r="D40" s="648" t="s">
        <v>961</v>
      </c>
      <c r="E40" s="648" t="s">
        <v>245</v>
      </c>
    </row>
    <row r="41" spans="1:5">
      <c r="A41" s="648" t="s">
        <v>567</v>
      </c>
      <c r="B41" s="648" t="s">
        <v>1289</v>
      </c>
      <c r="D41" s="648" t="s">
        <v>962</v>
      </c>
      <c r="E41" s="648" t="s">
        <v>246</v>
      </c>
    </row>
    <row r="42" spans="1:5">
      <c r="A42" s="648" t="s">
        <v>635</v>
      </c>
      <c r="B42" s="648" t="s">
        <v>1362</v>
      </c>
      <c r="D42" s="648" t="s">
        <v>963</v>
      </c>
      <c r="E42" s="648" t="s">
        <v>247</v>
      </c>
    </row>
    <row r="43" spans="1:5">
      <c r="A43" s="648" t="s">
        <v>678</v>
      </c>
      <c r="B43" s="648" t="s">
        <v>1407</v>
      </c>
      <c r="D43" s="648" t="s">
        <v>964</v>
      </c>
      <c r="E43" s="648" t="s">
        <v>248</v>
      </c>
    </row>
    <row r="44" spans="1:5">
      <c r="A44" s="648" t="s">
        <v>253</v>
      </c>
      <c r="B44" s="648" t="s">
        <v>969</v>
      </c>
      <c r="D44" s="648" t="s">
        <v>965</v>
      </c>
      <c r="E44" s="648" t="s">
        <v>249</v>
      </c>
    </row>
    <row r="45" spans="1:5">
      <c r="A45" s="648" t="s">
        <v>382</v>
      </c>
      <c r="B45" s="648" t="s">
        <v>1101</v>
      </c>
      <c r="D45" s="648" t="s">
        <v>966</v>
      </c>
      <c r="E45" s="648" t="s">
        <v>250</v>
      </c>
    </row>
    <row r="46" spans="1:5">
      <c r="A46" s="648" t="s">
        <v>482</v>
      </c>
      <c r="B46" s="648" t="s">
        <v>1204</v>
      </c>
      <c r="D46" s="648" t="s">
        <v>967</v>
      </c>
      <c r="E46" s="648" t="s">
        <v>251</v>
      </c>
    </row>
    <row r="47" spans="1:5">
      <c r="A47" s="648" t="s">
        <v>525</v>
      </c>
      <c r="B47" s="648" t="s">
        <v>1247</v>
      </c>
      <c r="D47" s="648" t="s">
        <v>968</v>
      </c>
      <c r="E47" s="648" t="s">
        <v>252</v>
      </c>
    </row>
    <row r="48" spans="1:5">
      <c r="A48" s="648" t="s">
        <v>572</v>
      </c>
      <c r="B48" s="648" t="s">
        <v>1294</v>
      </c>
      <c r="D48" s="648" t="s">
        <v>969</v>
      </c>
      <c r="E48" s="648" t="s">
        <v>253</v>
      </c>
    </row>
    <row r="49" spans="1:5">
      <c r="A49" s="648" t="s">
        <v>638</v>
      </c>
      <c r="B49" s="648" t="s">
        <v>1365</v>
      </c>
      <c r="D49" s="648" t="s">
        <v>970</v>
      </c>
      <c r="E49" s="648" t="s">
        <v>254</v>
      </c>
    </row>
    <row r="50" spans="1:5">
      <c r="A50" s="648" t="s">
        <v>259</v>
      </c>
      <c r="B50" s="648" t="s">
        <v>976</v>
      </c>
      <c r="D50" s="648" t="s">
        <v>971</v>
      </c>
      <c r="E50" s="648" t="s">
        <v>255</v>
      </c>
    </row>
    <row r="51" spans="1:5">
      <c r="A51" s="648" t="s">
        <v>389</v>
      </c>
      <c r="B51" s="648" t="s">
        <v>1108</v>
      </c>
      <c r="D51" s="648" t="s">
        <v>972</v>
      </c>
      <c r="E51" s="648" t="s">
        <v>256</v>
      </c>
    </row>
    <row r="52" spans="1:5">
      <c r="A52" s="648" t="s">
        <v>487</v>
      </c>
      <c r="B52" s="648" t="s">
        <v>1209</v>
      </c>
      <c r="D52" s="648" t="s">
        <v>973</v>
      </c>
      <c r="E52" s="648" t="s">
        <v>257</v>
      </c>
    </row>
    <row r="53" spans="1:5">
      <c r="A53" s="648" t="s">
        <v>528</v>
      </c>
      <c r="B53" s="648" t="s">
        <v>1250</v>
      </c>
      <c r="D53" s="648" t="s">
        <v>974</v>
      </c>
      <c r="E53" s="648" t="s">
        <v>258</v>
      </c>
    </row>
    <row r="54" spans="1:5">
      <c r="A54" s="648" t="s">
        <v>576</v>
      </c>
      <c r="B54" s="648" t="s">
        <v>1298</v>
      </c>
      <c r="D54" s="648" t="s">
        <v>975</v>
      </c>
      <c r="E54" s="648" t="s">
        <v>796</v>
      </c>
    </row>
    <row r="55" spans="1:5">
      <c r="A55" s="648" t="s">
        <v>642</v>
      </c>
      <c r="B55" s="648" t="s">
        <v>1369</v>
      </c>
      <c r="D55" s="648" t="s">
        <v>976</v>
      </c>
      <c r="E55" s="648" t="s">
        <v>259</v>
      </c>
    </row>
    <row r="56" spans="1:5">
      <c r="A56" s="648" t="s">
        <v>266</v>
      </c>
      <c r="B56" s="648" t="s">
        <v>983</v>
      </c>
      <c r="D56" s="648" t="s">
        <v>977</v>
      </c>
      <c r="E56" s="648" t="s">
        <v>260</v>
      </c>
    </row>
    <row r="57" spans="1:5">
      <c r="A57" s="648" t="s">
        <v>394</v>
      </c>
      <c r="B57" s="648" t="s">
        <v>1113</v>
      </c>
      <c r="D57" s="648" t="s">
        <v>978</v>
      </c>
      <c r="E57" s="648" t="s">
        <v>261</v>
      </c>
    </row>
    <row r="58" spans="1:5">
      <c r="A58" s="648" t="s">
        <v>531</v>
      </c>
      <c r="B58" s="648" t="s">
        <v>1253</v>
      </c>
      <c r="D58" s="648" t="s">
        <v>979</v>
      </c>
      <c r="E58" s="648" t="s">
        <v>262</v>
      </c>
    </row>
    <row r="59" spans="1:5">
      <c r="A59" s="648" t="s">
        <v>583</v>
      </c>
      <c r="B59" s="648" t="s">
        <v>1307</v>
      </c>
      <c r="D59" s="648" t="s">
        <v>980</v>
      </c>
      <c r="E59" s="648" t="s">
        <v>263</v>
      </c>
    </row>
    <row r="60" spans="1:5">
      <c r="A60" s="648" t="s">
        <v>647</v>
      </c>
      <c r="B60" s="648" t="s">
        <v>1375</v>
      </c>
      <c r="D60" s="648" t="s">
        <v>981</v>
      </c>
      <c r="E60" s="648" t="s">
        <v>264</v>
      </c>
    </row>
    <row r="61" spans="1:5">
      <c r="A61" s="648" t="s">
        <v>272</v>
      </c>
      <c r="B61" s="648" t="s">
        <v>989</v>
      </c>
      <c r="D61" s="648" t="s">
        <v>982</v>
      </c>
      <c r="E61" s="648" t="s">
        <v>265</v>
      </c>
    </row>
    <row r="62" spans="1:5">
      <c r="A62" s="648" t="s">
        <v>399</v>
      </c>
      <c r="B62" s="648" t="s">
        <v>1118</v>
      </c>
      <c r="D62" s="648" t="s">
        <v>983</v>
      </c>
      <c r="E62" s="648" t="s">
        <v>266</v>
      </c>
    </row>
    <row r="63" spans="1:5">
      <c r="A63" s="648" t="s">
        <v>533</v>
      </c>
      <c r="B63" s="648" t="s">
        <v>1255</v>
      </c>
      <c r="D63" s="648" t="s">
        <v>984</v>
      </c>
      <c r="E63" s="648" t="s">
        <v>267</v>
      </c>
    </row>
    <row r="64" spans="1:5">
      <c r="A64" s="648" t="s">
        <v>589</v>
      </c>
      <c r="B64" s="648" t="s">
        <v>1313</v>
      </c>
      <c r="D64" s="648" t="s">
        <v>985</v>
      </c>
      <c r="E64" s="648" t="s">
        <v>268</v>
      </c>
    </row>
    <row r="65" spans="1:5">
      <c r="A65" s="648" t="s">
        <v>648</v>
      </c>
      <c r="B65" s="648" t="s">
        <v>1376</v>
      </c>
      <c r="D65" s="648" t="s">
        <v>986</v>
      </c>
      <c r="E65" s="648" t="s">
        <v>269</v>
      </c>
    </row>
    <row r="66" spans="1:5">
      <c r="A66" s="648" t="s">
        <v>277</v>
      </c>
      <c r="B66" s="648" t="s">
        <v>994</v>
      </c>
      <c r="D66" s="648" t="s">
        <v>987</v>
      </c>
      <c r="E66" s="648" t="s">
        <v>270</v>
      </c>
    </row>
    <row r="67" spans="1:5">
      <c r="A67" s="648" t="s">
        <v>412</v>
      </c>
      <c r="B67" s="648" t="s">
        <v>1131</v>
      </c>
      <c r="D67" s="648" t="s">
        <v>988</v>
      </c>
      <c r="E67" s="648" t="s">
        <v>271</v>
      </c>
    </row>
    <row r="68" spans="1:5">
      <c r="A68" s="648" t="s">
        <v>593</v>
      </c>
      <c r="B68" s="648" t="s">
        <v>1317</v>
      </c>
      <c r="D68" s="648" t="s">
        <v>989</v>
      </c>
      <c r="E68" s="648" t="s">
        <v>272</v>
      </c>
    </row>
    <row r="69" spans="1:5">
      <c r="A69" s="648" t="s">
        <v>652</v>
      </c>
      <c r="B69" s="648" t="s">
        <v>1380</v>
      </c>
      <c r="D69" s="648" t="s">
        <v>990</v>
      </c>
      <c r="E69" s="648" t="s">
        <v>273</v>
      </c>
    </row>
    <row r="70" spans="1:5">
      <c r="A70" s="648" t="s">
        <v>282</v>
      </c>
      <c r="B70" s="648" t="s">
        <v>999</v>
      </c>
      <c r="D70" s="648" t="s">
        <v>991</v>
      </c>
      <c r="E70" s="648" t="s">
        <v>274</v>
      </c>
    </row>
    <row r="71" spans="1:5">
      <c r="A71" s="648" t="s">
        <v>419</v>
      </c>
      <c r="B71" s="648" t="s">
        <v>1138</v>
      </c>
      <c r="D71" s="648" t="s">
        <v>992</v>
      </c>
      <c r="E71" s="648" t="s">
        <v>275</v>
      </c>
    </row>
    <row r="72" spans="1:5">
      <c r="A72" s="648" t="s">
        <v>208</v>
      </c>
      <c r="B72" s="648" t="s">
        <v>924</v>
      </c>
      <c r="D72" s="648" t="s">
        <v>993</v>
      </c>
      <c r="E72" s="648" t="s">
        <v>276</v>
      </c>
    </row>
    <row r="73" spans="1:5">
      <c r="A73" s="648" t="s">
        <v>329</v>
      </c>
      <c r="B73" s="648" t="s">
        <v>1047</v>
      </c>
      <c r="D73" s="648" t="s">
        <v>994</v>
      </c>
      <c r="E73" s="648" t="s">
        <v>277</v>
      </c>
    </row>
    <row r="74" spans="1:5">
      <c r="A74" s="648" t="s">
        <v>441</v>
      </c>
      <c r="B74" s="648" t="s">
        <v>1163</v>
      </c>
      <c r="D74" s="648" t="s">
        <v>995</v>
      </c>
      <c r="E74" s="648" t="s">
        <v>278</v>
      </c>
    </row>
    <row r="75" spans="1:5">
      <c r="A75" s="648" t="s">
        <v>492</v>
      </c>
      <c r="B75" s="648" t="s">
        <v>1214</v>
      </c>
      <c r="D75" s="648" t="s">
        <v>996</v>
      </c>
      <c r="E75" s="648" t="s">
        <v>279</v>
      </c>
    </row>
    <row r="76" spans="1:5">
      <c r="A76" s="648" t="s">
        <v>539</v>
      </c>
      <c r="B76" s="648" t="s">
        <v>1261</v>
      </c>
      <c r="D76" s="648" t="s">
        <v>997</v>
      </c>
      <c r="E76" s="648" t="s">
        <v>280</v>
      </c>
    </row>
    <row r="77" spans="1:5">
      <c r="A77" s="648" t="s">
        <v>598</v>
      </c>
      <c r="B77" s="648" t="s">
        <v>1323</v>
      </c>
      <c r="D77" s="648" t="s">
        <v>998</v>
      </c>
      <c r="E77" s="648" t="s">
        <v>281</v>
      </c>
    </row>
    <row r="78" spans="1:5">
      <c r="A78" s="648" t="s">
        <v>655</v>
      </c>
      <c r="B78" s="648" t="s">
        <v>1383</v>
      </c>
      <c r="D78" s="648" t="s">
        <v>999</v>
      </c>
      <c r="E78" s="648" t="s">
        <v>282</v>
      </c>
    </row>
    <row r="79" spans="1:5">
      <c r="A79" s="648" t="s">
        <v>219</v>
      </c>
      <c r="B79" s="648" t="s">
        <v>935</v>
      </c>
      <c r="D79" s="648" t="s">
        <v>1000</v>
      </c>
      <c r="E79" s="648" t="s">
        <v>283</v>
      </c>
    </row>
    <row r="80" spans="1:5">
      <c r="A80" s="648" t="s">
        <v>343</v>
      </c>
      <c r="B80" s="648" t="s">
        <v>1061</v>
      </c>
      <c r="D80" s="648" t="s">
        <v>1001</v>
      </c>
      <c r="E80" s="648" t="s">
        <v>284</v>
      </c>
    </row>
    <row r="81" spans="1:5">
      <c r="A81" s="648" t="s">
        <v>452</v>
      </c>
      <c r="B81" s="648" t="s">
        <v>1174</v>
      </c>
      <c r="D81" s="648" t="s">
        <v>1002</v>
      </c>
      <c r="E81" s="648" t="s">
        <v>285</v>
      </c>
    </row>
    <row r="82" spans="1:5">
      <c r="A82" s="648" t="s">
        <v>497</v>
      </c>
      <c r="B82" s="648" t="s">
        <v>1219</v>
      </c>
      <c r="D82" s="648" t="s">
        <v>1003</v>
      </c>
      <c r="E82" s="648" t="s">
        <v>286</v>
      </c>
    </row>
    <row r="83" spans="1:5">
      <c r="A83" s="648" t="s">
        <v>544</v>
      </c>
      <c r="B83" s="648" t="s">
        <v>1266</v>
      </c>
      <c r="D83" s="648" t="s">
        <v>1004</v>
      </c>
      <c r="E83" s="648" t="s">
        <v>287</v>
      </c>
    </row>
    <row r="84" spans="1:5">
      <c r="A84" s="648" t="s">
        <v>613</v>
      </c>
      <c r="B84" s="648" t="s">
        <v>1339</v>
      </c>
      <c r="D84" s="648" t="s">
        <v>1005</v>
      </c>
      <c r="E84" s="648" t="s">
        <v>288</v>
      </c>
    </row>
    <row r="85" spans="1:5">
      <c r="A85" s="648" t="s">
        <v>659</v>
      </c>
      <c r="B85" s="648" t="s">
        <v>1387</v>
      </c>
      <c r="D85" s="648" t="s">
        <v>1006</v>
      </c>
      <c r="E85" s="648" t="s">
        <v>289</v>
      </c>
    </row>
    <row r="86" spans="1:5">
      <c r="A86" s="648" t="s">
        <v>222</v>
      </c>
      <c r="B86" s="648" t="s">
        <v>938</v>
      </c>
      <c r="D86" s="648" t="s">
        <v>1007</v>
      </c>
      <c r="E86" s="648" t="s">
        <v>290</v>
      </c>
    </row>
    <row r="87" spans="1:5">
      <c r="A87" s="648" t="s">
        <v>356</v>
      </c>
      <c r="B87" s="648" t="s">
        <v>1075</v>
      </c>
      <c r="D87" s="648" t="s">
        <v>1008</v>
      </c>
      <c r="E87" s="648" t="s">
        <v>291</v>
      </c>
    </row>
    <row r="88" spans="1:5">
      <c r="A88" s="648" t="s">
        <v>457</v>
      </c>
      <c r="B88" s="648" t="s">
        <v>1179</v>
      </c>
      <c r="D88" s="648" t="s">
        <v>1009</v>
      </c>
      <c r="E88" s="648" t="s">
        <v>292</v>
      </c>
    </row>
    <row r="89" spans="1:5">
      <c r="A89" s="648" t="s">
        <v>503</v>
      </c>
      <c r="B89" s="648" t="s">
        <v>1225</v>
      </c>
      <c r="D89" s="648" t="s">
        <v>1010</v>
      </c>
      <c r="E89" s="648" t="s">
        <v>293</v>
      </c>
    </row>
    <row r="90" spans="1:5">
      <c r="A90" s="648" t="s">
        <v>551</v>
      </c>
      <c r="B90" s="648" t="s">
        <v>1273</v>
      </c>
      <c r="D90" s="648" t="s">
        <v>1011</v>
      </c>
      <c r="E90" s="648" t="s">
        <v>294</v>
      </c>
    </row>
    <row r="91" spans="1:5">
      <c r="A91" s="648" t="s">
        <v>618</v>
      </c>
      <c r="B91" s="648" t="s">
        <v>1345</v>
      </c>
      <c r="D91" s="648" t="s">
        <v>1012</v>
      </c>
      <c r="E91" s="648" t="s">
        <v>295</v>
      </c>
    </row>
    <row r="92" spans="1:5">
      <c r="A92" s="648" t="s">
        <v>666</v>
      </c>
      <c r="B92" s="648" t="s">
        <v>1394</v>
      </c>
      <c r="D92" s="648" t="s">
        <v>1013</v>
      </c>
      <c r="E92" s="648" t="s">
        <v>296</v>
      </c>
    </row>
    <row r="93" spans="1:5">
      <c r="A93" s="648" t="s">
        <v>235</v>
      </c>
      <c r="B93" s="648" t="s">
        <v>951</v>
      </c>
      <c r="D93" s="648" t="s">
        <v>1014</v>
      </c>
      <c r="E93" s="648" t="s">
        <v>297</v>
      </c>
    </row>
    <row r="94" spans="1:5">
      <c r="A94" s="648" t="s">
        <v>363</v>
      </c>
      <c r="B94" s="648" t="s">
        <v>1082</v>
      </c>
      <c r="D94" s="648" t="s">
        <v>1015</v>
      </c>
      <c r="E94" s="648" t="s">
        <v>298</v>
      </c>
    </row>
    <row r="95" spans="1:5">
      <c r="A95" s="648" t="s">
        <v>465</v>
      </c>
      <c r="B95" s="648" t="s">
        <v>1187</v>
      </c>
      <c r="D95" s="648" t="s">
        <v>1016</v>
      </c>
      <c r="E95" s="648" t="s">
        <v>299</v>
      </c>
    </row>
    <row r="96" spans="1:5">
      <c r="A96" s="648" t="s">
        <v>511</v>
      </c>
      <c r="B96" s="648" t="s">
        <v>1233</v>
      </c>
      <c r="D96" s="648" t="s">
        <v>1017</v>
      </c>
      <c r="E96" s="648" t="s">
        <v>300</v>
      </c>
    </row>
    <row r="97" spans="1:5">
      <c r="A97" s="648" t="s">
        <v>560</v>
      </c>
      <c r="B97" s="648" t="s">
        <v>1282</v>
      </c>
      <c r="D97" s="648" t="s">
        <v>1018</v>
      </c>
      <c r="E97" s="648" t="s">
        <v>301</v>
      </c>
    </row>
    <row r="98" spans="1:5">
      <c r="A98" s="648" t="s">
        <v>627</v>
      </c>
      <c r="B98" s="648" t="s">
        <v>1354</v>
      </c>
      <c r="D98" s="648" t="s">
        <v>1019</v>
      </c>
      <c r="E98" s="648" t="s">
        <v>302</v>
      </c>
    </row>
    <row r="99" spans="1:5">
      <c r="A99" s="648" t="s">
        <v>672</v>
      </c>
      <c r="B99" s="648" t="s">
        <v>1401</v>
      </c>
      <c r="D99" s="648" t="s">
        <v>1020</v>
      </c>
      <c r="E99" s="648" t="s">
        <v>303</v>
      </c>
    </row>
    <row r="100" spans="1:5">
      <c r="A100" s="648" t="s">
        <v>244</v>
      </c>
      <c r="B100" s="648" t="s">
        <v>960</v>
      </c>
      <c r="D100" s="648" t="s">
        <v>1021</v>
      </c>
      <c r="E100" s="648" t="s">
        <v>304</v>
      </c>
    </row>
    <row r="101" spans="1:5">
      <c r="A101" s="648" t="s">
        <v>367</v>
      </c>
      <c r="B101" s="648" t="s">
        <v>1086</v>
      </c>
      <c r="D101" s="648" t="s">
        <v>1022</v>
      </c>
      <c r="E101" s="648" t="s">
        <v>305</v>
      </c>
    </row>
    <row r="102" spans="1:5">
      <c r="A102" s="648" t="s">
        <v>468</v>
      </c>
      <c r="B102" s="648" t="s">
        <v>1190</v>
      </c>
      <c r="D102" s="648" t="s">
        <v>1023</v>
      </c>
      <c r="E102" s="648" t="s">
        <v>306</v>
      </c>
    </row>
    <row r="103" spans="1:5">
      <c r="A103" s="648" t="s">
        <v>517</v>
      </c>
      <c r="B103" s="648" t="s">
        <v>1239</v>
      </c>
      <c r="D103" s="648" t="s">
        <v>1024</v>
      </c>
      <c r="E103" s="648" t="s">
        <v>307</v>
      </c>
    </row>
    <row r="104" spans="1:5">
      <c r="A104" s="648" t="s">
        <v>564</v>
      </c>
      <c r="B104" s="648" t="s">
        <v>1286</v>
      </c>
      <c r="D104" s="648" t="s">
        <v>1025</v>
      </c>
      <c r="E104" s="648" t="s">
        <v>308</v>
      </c>
    </row>
    <row r="105" spans="1:5">
      <c r="A105" s="648" t="s">
        <v>630</v>
      </c>
      <c r="B105" s="648" t="s">
        <v>1357</v>
      </c>
      <c r="D105" s="648" t="s">
        <v>1026</v>
      </c>
      <c r="E105" s="648" t="s">
        <v>309</v>
      </c>
    </row>
    <row r="106" spans="1:5">
      <c r="A106" s="648" t="s">
        <v>676</v>
      </c>
      <c r="B106" s="648" t="s">
        <v>1405</v>
      </c>
      <c r="D106" s="648" t="s">
        <v>1027</v>
      </c>
      <c r="E106" s="648" t="s">
        <v>310</v>
      </c>
    </row>
    <row r="107" spans="1:5">
      <c r="A107" s="648" t="s">
        <v>247</v>
      </c>
      <c r="B107" s="648" t="s">
        <v>963</v>
      </c>
      <c r="D107" s="648" t="s">
        <v>1028</v>
      </c>
      <c r="E107" s="648" t="s">
        <v>311</v>
      </c>
    </row>
    <row r="108" spans="1:5">
      <c r="A108" s="648" t="s">
        <v>375</v>
      </c>
      <c r="B108" s="648" t="s">
        <v>1094</v>
      </c>
      <c r="D108" s="648" t="s">
        <v>1029</v>
      </c>
      <c r="E108" s="648" t="s">
        <v>312</v>
      </c>
    </row>
    <row r="109" spans="1:5">
      <c r="A109" s="648" t="s">
        <v>480</v>
      </c>
      <c r="B109" s="648" t="s">
        <v>1202</v>
      </c>
      <c r="D109" s="648" t="s">
        <v>1030</v>
      </c>
      <c r="E109" s="648" t="s">
        <v>313</v>
      </c>
    </row>
    <row r="110" spans="1:5">
      <c r="A110" s="648" t="s">
        <v>522</v>
      </c>
      <c r="B110" s="648" t="s">
        <v>1244</v>
      </c>
      <c r="D110" s="648" t="s">
        <v>1031</v>
      </c>
      <c r="E110" s="648" t="s">
        <v>314</v>
      </c>
    </row>
    <row r="111" spans="1:5">
      <c r="A111" s="648" t="s">
        <v>568</v>
      </c>
      <c r="B111" s="648" t="s">
        <v>1290</v>
      </c>
      <c r="D111" s="648" t="s">
        <v>1032</v>
      </c>
      <c r="E111" s="648" t="s">
        <v>315</v>
      </c>
    </row>
    <row r="112" spans="1:5">
      <c r="A112" s="648" t="s">
        <v>636</v>
      </c>
      <c r="B112" s="648" t="s">
        <v>1363</v>
      </c>
      <c r="D112" s="648" t="s">
        <v>1033</v>
      </c>
      <c r="E112" s="648" t="s">
        <v>316</v>
      </c>
    </row>
    <row r="113" spans="1:5">
      <c r="A113" s="648" t="s">
        <v>679</v>
      </c>
      <c r="B113" s="648" t="s">
        <v>1408</v>
      </c>
      <c r="D113" s="648" t="s">
        <v>1034</v>
      </c>
      <c r="E113" s="648" t="s">
        <v>317</v>
      </c>
    </row>
    <row r="114" spans="1:5">
      <c r="A114" s="648" t="s">
        <v>254</v>
      </c>
      <c r="B114" s="648" t="s">
        <v>970</v>
      </c>
      <c r="D114" s="648" t="s">
        <v>1035</v>
      </c>
      <c r="E114" s="648" t="s">
        <v>318</v>
      </c>
    </row>
    <row r="115" spans="1:5">
      <c r="A115" s="648" t="s">
        <v>383</v>
      </c>
      <c r="B115" s="648" t="s">
        <v>1102</v>
      </c>
      <c r="D115" s="648" t="s">
        <v>1036</v>
      </c>
      <c r="E115" s="648" t="s">
        <v>319</v>
      </c>
    </row>
    <row r="116" spans="1:5">
      <c r="A116" s="648" t="s">
        <v>483</v>
      </c>
      <c r="B116" s="648" t="s">
        <v>1205</v>
      </c>
      <c r="D116" s="648" t="s">
        <v>1037</v>
      </c>
      <c r="E116" s="648" t="s">
        <v>320</v>
      </c>
    </row>
    <row r="117" spans="1:5">
      <c r="A117" s="648" t="s">
        <v>526</v>
      </c>
      <c r="B117" s="648" t="s">
        <v>1248</v>
      </c>
      <c r="D117" s="648" t="s">
        <v>1038</v>
      </c>
      <c r="E117" s="648" t="s">
        <v>321</v>
      </c>
    </row>
    <row r="118" spans="1:5">
      <c r="A118" s="648" t="s">
        <v>573</v>
      </c>
      <c r="B118" s="648" t="s">
        <v>1295</v>
      </c>
      <c r="D118" s="648" t="s">
        <v>1039</v>
      </c>
      <c r="E118" s="648" t="s">
        <v>797</v>
      </c>
    </row>
    <row r="119" spans="1:5">
      <c r="A119" s="648" t="s">
        <v>639</v>
      </c>
      <c r="B119" s="648" t="s">
        <v>1366</v>
      </c>
      <c r="D119" s="648" t="s">
        <v>1040</v>
      </c>
      <c r="E119" s="648" t="s">
        <v>322</v>
      </c>
    </row>
    <row r="120" spans="1:5">
      <c r="A120" s="648" t="s">
        <v>260</v>
      </c>
      <c r="B120" s="648" t="s">
        <v>977</v>
      </c>
      <c r="D120" s="648" t="s">
        <v>1041</v>
      </c>
      <c r="E120" s="648" t="s">
        <v>323</v>
      </c>
    </row>
    <row r="121" spans="1:5">
      <c r="A121" s="648" t="s">
        <v>390</v>
      </c>
      <c r="B121" s="648" t="s">
        <v>1109</v>
      </c>
      <c r="D121" s="648" t="s">
        <v>1042</v>
      </c>
      <c r="E121" s="648" t="s">
        <v>324</v>
      </c>
    </row>
    <row r="122" spans="1:5">
      <c r="A122" s="648" t="s">
        <v>488</v>
      </c>
      <c r="B122" s="648" t="s">
        <v>1210</v>
      </c>
      <c r="D122" s="648" t="s">
        <v>1043</v>
      </c>
      <c r="E122" s="648" t="s">
        <v>325</v>
      </c>
    </row>
    <row r="123" spans="1:5">
      <c r="A123" s="648" t="s">
        <v>529</v>
      </c>
      <c r="B123" s="648" t="s">
        <v>1251</v>
      </c>
      <c r="D123" s="648" t="s">
        <v>1044</v>
      </c>
      <c r="E123" s="648" t="s">
        <v>326</v>
      </c>
    </row>
    <row r="124" spans="1:5">
      <c r="A124" s="648" t="s">
        <v>577</v>
      </c>
      <c r="B124" s="648" t="s">
        <v>1299</v>
      </c>
      <c r="D124" s="648" t="s">
        <v>1045</v>
      </c>
      <c r="E124" s="648" t="s">
        <v>327</v>
      </c>
    </row>
    <row r="125" spans="1:5">
      <c r="A125" s="648" t="s">
        <v>643</v>
      </c>
      <c r="B125" s="648" t="s">
        <v>1370</v>
      </c>
      <c r="D125" s="648" t="s">
        <v>1046</v>
      </c>
      <c r="E125" s="648" t="s">
        <v>328</v>
      </c>
    </row>
    <row r="126" spans="1:5">
      <c r="A126" s="648" t="s">
        <v>267</v>
      </c>
      <c r="B126" s="648" t="s">
        <v>984</v>
      </c>
      <c r="D126" s="648" t="s">
        <v>1047</v>
      </c>
      <c r="E126" s="648" t="s">
        <v>329</v>
      </c>
    </row>
    <row r="127" spans="1:5">
      <c r="A127" s="648" t="s">
        <v>395</v>
      </c>
      <c r="B127" s="648" t="s">
        <v>1114</v>
      </c>
      <c r="D127" s="648" t="s">
        <v>1048</v>
      </c>
      <c r="E127" s="648" t="s">
        <v>330</v>
      </c>
    </row>
    <row r="128" spans="1:5">
      <c r="A128" s="648" t="s">
        <v>532</v>
      </c>
      <c r="B128" s="648" t="s">
        <v>1254</v>
      </c>
      <c r="D128" s="648" t="s">
        <v>1049</v>
      </c>
      <c r="E128" s="648" t="s">
        <v>331</v>
      </c>
    </row>
    <row r="129" spans="1:5">
      <c r="A129" s="648" t="s">
        <v>584</v>
      </c>
      <c r="B129" s="648" t="s">
        <v>1308</v>
      </c>
      <c r="D129" s="648" t="s">
        <v>1050</v>
      </c>
      <c r="E129" s="648" t="s">
        <v>332</v>
      </c>
    </row>
    <row r="130" spans="1:5">
      <c r="A130" s="648" t="s">
        <v>273</v>
      </c>
      <c r="B130" s="648" t="s">
        <v>990</v>
      </c>
      <c r="D130" s="648" t="s">
        <v>1051</v>
      </c>
      <c r="E130" s="648" t="s">
        <v>333</v>
      </c>
    </row>
    <row r="131" spans="1:5">
      <c r="A131" s="648" t="s">
        <v>400</v>
      </c>
      <c r="B131" s="648" t="s">
        <v>1119</v>
      </c>
      <c r="D131" s="648" t="s">
        <v>1052</v>
      </c>
      <c r="E131" s="648" t="s">
        <v>334</v>
      </c>
    </row>
    <row r="132" spans="1:5">
      <c r="A132" s="648" t="s">
        <v>534</v>
      </c>
      <c r="B132" s="648" t="s">
        <v>1256</v>
      </c>
      <c r="D132" s="648" t="s">
        <v>1053</v>
      </c>
      <c r="E132" s="648" t="s">
        <v>335</v>
      </c>
    </row>
    <row r="133" spans="1:5">
      <c r="A133" s="648" t="s">
        <v>590</v>
      </c>
      <c r="B133" s="648" t="s">
        <v>1314</v>
      </c>
      <c r="D133" s="648" t="s">
        <v>1054</v>
      </c>
      <c r="E133" s="648" t="s">
        <v>336</v>
      </c>
    </row>
    <row r="134" spans="1:5">
      <c r="A134" s="648" t="s">
        <v>649</v>
      </c>
      <c r="B134" s="648" t="s">
        <v>1377</v>
      </c>
      <c r="D134" s="648" t="s">
        <v>1055</v>
      </c>
      <c r="E134" s="648" t="s">
        <v>337</v>
      </c>
    </row>
    <row r="135" spans="1:5">
      <c r="A135" s="648" t="s">
        <v>278</v>
      </c>
      <c r="B135" s="648" t="s">
        <v>995</v>
      </c>
      <c r="D135" s="648" t="s">
        <v>1056</v>
      </c>
      <c r="E135" s="648" t="s">
        <v>338</v>
      </c>
    </row>
    <row r="136" spans="1:5">
      <c r="A136" s="648" t="s">
        <v>413</v>
      </c>
      <c r="B136" s="648" t="s">
        <v>1132</v>
      </c>
      <c r="D136" s="648" t="s">
        <v>1057</v>
      </c>
      <c r="E136" s="648" t="s">
        <v>339</v>
      </c>
    </row>
    <row r="137" spans="1:5">
      <c r="A137" s="648" t="s">
        <v>594</v>
      </c>
      <c r="B137" s="648" t="s">
        <v>1318</v>
      </c>
      <c r="D137" s="648" t="s">
        <v>1058</v>
      </c>
      <c r="E137" s="648" t="s">
        <v>340</v>
      </c>
    </row>
    <row r="138" spans="1:5">
      <c r="A138" s="648" t="s">
        <v>653</v>
      </c>
      <c r="B138" s="648" t="s">
        <v>1381</v>
      </c>
      <c r="D138" s="648" t="s">
        <v>1059</v>
      </c>
      <c r="E138" s="648" t="s">
        <v>341</v>
      </c>
    </row>
    <row r="139" spans="1:5">
      <c r="A139" s="648" t="s">
        <v>283</v>
      </c>
      <c r="B139" s="648" t="s">
        <v>1000</v>
      </c>
      <c r="D139" s="648" t="s">
        <v>1060</v>
      </c>
      <c r="E139" s="648" t="s">
        <v>342</v>
      </c>
    </row>
    <row r="140" spans="1:5">
      <c r="A140" s="648" t="s">
        <v>420</v>
      </c>
      <c r="B140" s="648" t="s">
        <v>1139</v>
      </c>
      <c r="D140" s="648" t="s">
        <v>1061</v>
      </c>
      <c r="E140" s="648" t="s">
        <v>343</v>
      </c>
    </row>
    <row r="141" spans="1:5">
      <c r="A141" s="648" t="s">
        <v>209</v>
      </c>
      <c r="B141" s="648" t="s">
        <v>925</v>
      </c>
      <c r="D141" s="648" t="s">
        <v>1062</v>
      </c>
      <c r="E141" s="648" t="s">
        <v>344</v>
      </c>
    </row>
    <row r="142" spans="1:5">
      <c r="A142" s="648" t="s">
        <v>330</v>
      </c>
      <c r="B142" s="648" t="s">
        <v>1048</v>
      </c>
      <c r="D142" s="648" t="s">
        <v>1063</v>
      </c>
      <c r="E142" s="648" t="s">
        <v>345</v>
      </c>
    </row>
    <row r="143" spans="1:5">
      <c r="A143" s="648" t="s">
        <v>442</v>
      </c>
      <c r="B143" s="648" t="s">
        <v>1164</v>
      </c>
      <c r="D143" s="648" t="s">
        <v>1064</v>
      </c>
      <c r="E143" s="648" t="s">
        <v>346</v>
      </c>
    </row>
    <row r="144" spans="1:5">
      <c r="A144" s="648" t="s">
        <v>493</v>
      </c>
      <c r="B144" s="648" t="s">
        <v>1215</v>
      </c>
      <c r="D144" s="648" t="s">
        <v>1065</v>
      </c>
      <c r="E144" s="648" t="s">
        <v>347</v>
      </c>
    </row>
    <row r="145" spans="1:5">
      <c r="A145" s="648" t="s">
        <v>540</v>
      </c>
      <c r="B145" s="648" t="s">
        <v>1262</v>
      </c>
      <c r="D145" s="648" t="s">
        <v>1066</v>
      </c>
      <c r="E145" s="648" t="s">
        <v>348</v>
      </c>
    </row>
    <row r="146" spans="1:5">
      <c r="A146" s="648" t="s">
        <v>599</v>
      </c>
      <c r="B146" s="648" t="s">
        <v>1324</v>
      </c>
      <c r="D146" s="648" t="s">
        <v>1067</v>
      </c>
      <c r="E146" s="648" t="s">
        <v>349</v>
      </c>
    </row>
    <row r="147" spans="1:5">
      <c r="A147" s="648" t="s">
        <v>656</v>
      </c>
      <c r="B147" s="648" t="s">
        <v>1384</v>
      </c>
      <c r="D147" s="648" t="s">
        <v>1068</v>
      </c>
      <c r="E147" s="648" t="s">
        <v>350</v>
      </c>
    </row>
    <row r="148" spans="1:5">
      <c r="A148" s="648" t="s">
        <v>220</v>
      </c>
      <c r="B148" s="648" t="s">
        <v>936</v>
      </c>
      <c r="D148" s="648" t="s">
        <v>1069</v>
      </c>
      <c r="E148" s="648" t="s">
        <v>351</v>
      </c>
    </row>
    <row r="149" spans="1:5">
      <c r="A149" s="648" t="s">
        <v>344</v>
      </c>
      <c r="B149" s="648" t="s">
        <v>1062</v>
      </c>
      <c r="D149" s="648" t="s">
        <v>1070</v>
      </c>
      <c r="E149" s="648" t="s">
        <v>352</v>
      </c>
    </row>
    <row r="150" spans="1:5">
      <c r="A150" s="648" t="s">
        <v>453</v>
      </c>
      <c r="B150" s="648" t="s">
        <v>1175</v>
      </c>
      <c r="D150" s="648" t="s">
        <v>1071</v>
      </c>
      <c r="E150" s="648" t="s">
        <v>353</v>
      </c>
    </row>
    <row r="151" spans="1:5">
      <c r="A151" s="648" t="s">
        <v>498</v>
      </c>
      <c r="B151" s="648" t="s">
        <v>1220</v>
      </c>
      <c r="D151" s="648" t="s">
        <v>1072</v>
      </c>
      <c r="E151" s="648" t="s">
        <v>354</v>
      </c>
    </row>
    <row r="152" spans="1:5">
      <c r="A152" s="648" t="s">
        <v>545</v>
      </c>
      <c r="B152" s="648" t="s">
        <v>1267</v>
      </c>
      <c r="D152" s="648" t="s">
        <v>1073</v>
      </c>
      <c r="E152" s="648" t="s">
        <v>798</v>
      </c>
    </row>
    <row r="153" spans="1:5">
      <c r="A153" s="648" t="s">
        <v>614</v>
      </c>
      <c r="B153" s="648" t="s">
        <v>1340</v>
      </c>
      <c r="D153" s="648" t="s">
        <v>1074</v>
      </c>
      <c r="E153" s="648" t="s">
        <v>355</v>
      </c>
    </row>
    <row r="154" spans="1:5">
      <c r="A154" s="648" t="s">
        <v>660</v>
      </c>
      <c r="B154" s="648" t="s">
        <v>1388</v>
      </c>
      <c r="D154" s="648" t="s">
        <v>1075</v>
      </c>
      <c r="E154" s="648" t="s">
        <v>356</v>
      </c>
    </row>
    <row r="155" spans="1:5">
      <c r="A155" s="648" t="s">
        <v>223</v>
      </c>
      <c r="B155" s="648" t="s">
        <v>939</v>
      </c>
      <c r="D155" s="648" t="s">
        <v>1076</v>
      </c>
      <c r="E155" s="648" t="s">
        <v>357</v>
      </c>
    </row>
    <row r="156" spans="1:5">
      <c r="A156" s="648" t="s">
        <v>357</v>
      </c>
      <c r="B156" s="648" t="s">
        <v>1076</v>
      </c>
      <c r="D156" s="648" t="s">
        <v>1077</v>
      </c>
      <c r="E156" s="648" t="s">
        <v>358</v>
      </c>
    </row>
    <row r="157" spans="1:5">
      <c r="A157" s="648" t="s">
        <v>458</v>
      </c>
      <c r="B157" s="648" t="s">
        <v>1180</v>
      </c>
      <c r="D157" s="648" t="s">
        <v>1078</v>
      </c>
      <c r="E157" s="648" t="s">
        <v>359</v>
      </c>
    </row>
    <row r="158" spans="1:5">
      <c r="A158" s="648" t="s">
        <v>504</v>
      </c>
      <c r="B158" s="648" t="s">
        <v>1226</v>
      </c>
      <c r="D158" s="648" t="s">
        <v>1079</v>
      </c>
      <c r="E158" s="648" t="s">
        <v>360</v>
      </c>
    </row>
    <row r="159" spans="1:5">
      <c r="A159" s="648" t="s">
        <v>552</v>
      </c>
      <c r="B159" s="648" t="s">
        <v>1274</v>
      </c>
      <c r="D159" s="648" t="s">
        <v>1080</v>
      </c>
      <c r="E159" s="648" t="s">
        <v>361</v>
      </c>
    </row>
    <row r="160" spans="1:5">
      <c r="A160" s="648" t="s">
        <v>619</v>
      </c>
      <c r="B160" s="648" t="s">
        <v>1346</v>
      </c>
      <c r="D160" s="648" t="s">
        <v>1081</v>
      </c>
      <c r="E160" s="648" t="s">
        <v>362</v>
      </c>
    </row>
    <row r="161" spans="1:5">
      <c r="A161" s="648" t="s">
        <v>667</v>
      </c>
      <c r="B161" s="648" t="s">
        <v>1395</v>
      </c>
      <c r="D161" s="648" t="s">
        <v>1082</v>
      </c>
      <c r="E161" s="648" t="s">
        <v>363</v>
      </c>
    </row>
    <row r="162" spans="1:5">
      <c r="A162" s="648" t="s">
        <v>236</v>
      </c>
      <c r="B162" s="648" t="s">
        <v>952</v>
      </c>
      <c r="D162" s="648" t="s">
        <v>1083</v>
      </c>
      <c r="E162" s="648" t="s">
        <v>364</v>
      </c>
    </row>
    <row r="163" spans="1:5">
      <c r="A163" s="648" t="s">
        <v>364</v>
      </c>
      <c r="B163" s="648" t="s">
        <v>1083</v>
      </c>
      <c r="D163" s="648" t="s">
        <v>1084</v>
      </c>
      <c r="E163" s="648" t="s">
        <v>365</v>
      </c>
    </row>
    <row r="164" spans="1:5">
      <c r="A164" s="648" t="s">
        <v>466</v>
      </c>
      <c r="B164" s="648" t="s">
        <v>1188</v>
      </c>
      <c r="D164" s="648" t="s">
        <v>1085</v>
      </c>
      <c r="E164" s="648" t="s">
        <v>366</v>
      </c>
    </row>
    <row r="165" spans="1:5">
      <c r="A165" s="648" t="s">
        <v>512</v>
      </c>
      <c r="B165" s="648" t="s">
        <v>1234</v>
      </c>
      <c r="D165" s="648" t="s">
        <v>1086</v>
      </c>
      <c r="E165" s="648" t="s">
        <v>367</v>
      </c>
    </row>
    <row r="166" spans="1:5">
      <c r="A166" s="648" t="s">
        <v>561</v>
      </c>
      <c r="B166" s="648" t="s">
        <v>1283</v>
      </c>
      <c r="D166" s="648" t="s">
        <v>1087</v>
      </c>
      <c r="E166" s="648" t="s">
        <v>368</v>
      </c>
    </row>
    <row r="167" spans="1:5">
      <c r="A167" s="648" t="s">
        <v>628</v>
      </c>
      <c r="B167" s="648" t="s">
        <v>1355</v>
      </c>
      <c r="D167" s="648" t="s">
        <v>1088</v>
      </c>
      <c r="E167" s="648" t="s">
        <v>369</v>
      </c>
    </row>
    <row r="168" spans="1:5">
      <c r="A168" s="648" t="s">
        <v>673</v>
      </c>
      <c r="B168" s="648" t="s">
        <v>1402</v>
      </c>
      <c r="D168" s="648" t="s">
        <v>1089</v>
      </c>
      <c r="E168" s="648" t="s">
        <v>370</v>
      </c>
    </row>
    <row r="169" spans="1:5">
      <c r="A169" s="648" t="s">
        <v>245</v>
      </c>
      <c r="B169" s="648" t="s">
        <v>961</v>
      </c>
      <c r="D169" s="648" t="s">
        <v>1090</v>
      </c>
      <c r="E169" s="648" t="s">
        <v>371</v>
      </c>
    </row>
    <row r="170" spans="1:5">
      <c r="A170" s="648" t="s">
        <v>368</v>
      </c>
      <c r="B170" s="648" t="s">
        <v>1087</v>
      </c>
      <c r="D170" s="648" t="s">
        <v>1091</v>
      </c>
      <c r="E170" s="648" t="s">
        <v>372</v>
      </c>
    </row>
    <row r="171" spans="1:5">
      <c r="A171" s="648" t="s">
        <v>469</v>
      </c>
      <c r="B171" s="648" t="s">
        <v>1191</v>
      </c>
      <c r="D171" s="648" t="s">
        <v>1092</v>
      </c>
      <c r="E171" s="648" t="s">
        <v>373</v>
      </c>
    </row>
    <row r="172" spans="1:5">
      <c r="A172" s="648" t="s">
        <v>518</v>
      </c>
      <c r="B172" s="648" t="s">
        <v>1240</v>
      </c>
      <c r="D172" s="648" t="s">
        <v>1093</v>
      </c>
      <c r="E172" s="648" t="s">
        <v>374</v>
      </c>
    </row>
    <row r="173" spans="1:5">
      <c r="A173" s="648" t="s">
        <v>565</v>
      </c>
      <c r="B173" s="648" t="s">
        <v>1287</v>
      </c>
      <c r="D173" s="648" t="s">
        <v>1094</v>
      </c>
      <c r="E173" s="648" t="s">
        <v>375</v>
      </c>
    </row>
    <row r="174" spans="1:5">
      <c r="A174" s="648" t="s">
        <v>631</v>
      </c>
      <c r="B174" s="648" t="s">
        <v>1358</v>
      </c>
      <c r="D174" s="648" t="s">
        <v>1095</v>
      </c>
      <c r="E174" s="648" t="s">
        <v>376</v>
      </c>
    </row>
    <row r="175" spans="1:5">
      <c r="A175" s="648" t="s">
        <v>677</v>
      </c>
      <c r="B175" s="648" t="s">
        <v>1406</v>
      </c>
      <c r="D175" s="648" t="s">
        <v>1096</v>
      </c>
      <c r="E175" s="648" t="s">
        <v>377</v>
      </c>
    </row>
    <row r="176" spans="1:5">
      <c r="A176" s="648" t="s">
        <v>248</v>
      </c>
      <c r="B176" s="648" t="s">
        <v>964</v>
      </c>
      <c r="D176" s="648" t="s">
        <v>1097</v>
      </c>
      <c r="E176" s="648" t="s">
        <v>378</v>
      </c>
    </row>
    <row r="177" spans="1:5">
      <c r="A177" s="648" t="s">
        <v>376</v>
      </c>
      <c r="B177" s="648" t="s">
        <v>1095</v>
      </c>
      <c r="D177" s="648" t="s">
        <v>1098</v>
      </c>
      <c r="E177" s="648" t="s">
        <v>379</v>
      </c>
    </row>
    <row r="178" spans="1:5">
      <c r="A178" s="648" t="s">
        <v>481</v>
      </c>
      <c r="B178" s="648" t="s">
        <v>1203</v>
      </c>
      <c r="D178" s="648" t="s">
        <v>1099</v>
      </c>
      <c r="E178" s="648" t="s">
        <v>380</v>
      </c>
    </row>
    <row r="179" spans="1:5">
      <c r="A179" s="648" t="s">
        <v>523</v>
      </c>
      <c r="B179" s="648" t="s">
        <v>1245</v>
      </c>
      <c r="D179" s="648" t="s">
        <v>1100</v>
      </c>
      <c r="E179" s="648" t="s">
        <v>381</v>
      </c>
    </row>
    <row r="180" spans="1:5">
      <c r="A180" s="648" t="s">
        <v>569</v>
      </c>
      <c r="B180" s="648" t="s">
        <v>1291</v>
      </c>
      <c r="D180" s="648" t="s">
        <v>1101</v>
      </c>
      <c r="E180" s="648" t="s">
        <v>382</v>
      </c>
    </row>
    <row r="181" spans="1:5">
      <c r="A181" s="648" t="s">
        <v>637</v>
      </c>
      <c r="B181" s="648" t="s">
        <v>1364</v>
      </c>
      <c r="D181" s="648" t="s">
        <v>1102</v>
      </c>
      <c r="E181" s="648" t="s">
        <v>383</v>
      </c>
    </row>
    <row r="182" spans="1:5">
      <c r="A182" s="648" t="s">
        <v>680</v>
      </c>
      <c r="B182" s="648" t="s">
        <v>1409</v>
      </c>
      <c r="D182" s="648" t="s">
        <v>1103</v>
      </c>
      <c r="E182" s="648" t="s">
        <v>384</v>
      </c>
    </row>
    <row r="183" spans="1:5">
      <c r="A183" s="648" t="s">
        <v>255</v>
      </c>
      <c r="B183" s="648" t="s">
        <v>971</v>
      </c>
      <c r="D183" s="648" t="s">
        <v>1104</v>
      </c>
      <c r="E183" s="648" t="s">
        <v>385</v>
      </c>
    </row>
    <row r="184" spans="1:5">
      <c r="A184" s="648" t="s">
        <v>384</v>
      </c>
      <c r="B184" s="648" t="s">
        <v>1103</v>
      </c>
      <c r="D184" s="648" t="s">
        <v>1105</v>
      </c>
      <c r="E184" s="648" t="s">
        <v>386</v>
      </c>
    </row>
    <row r="185" spans="1:5">
      <c r="A185" s="648" t="s">
        <v>484</v>
      </c>
      <c r="B185" s="648" t="s">
        <v>1206</v>
      </c>
      <c r="D185" s="648" t="s">
        <v>1106</v>
      </c>
      <c r="E185" s="648" t="s">
        <v>387</v>
      </c>
    </row>
    <row r="186" spans="1:5">
      <c r="A186" s="648" t="s">
        <v>527</v>
      </c>
      <c r="B186" s="648" t="s">
        <v>1249</v>
      </c>
      <c r="D186" s="648" t="s">
        <v>1107</v>
      </c>
      <c r="E186" s="648" t="s">
        <v>388</v>
      </c>
    </row>
    <row r="187" spans="1:5">
      <c r="A187" s="648" t="s">
        <v>574</v>
      </c>
      <c r="B187" s="648" t="s">
        <v>1296</v>
      </c>
      <c r="D187" s="648" t="s">
        <v>1108</v>
      </c>
      <c r="E187" s="648" t="s">
        <v>389</v>
      </c>
    </row>
    <row r="188" spans="1:5">
      <c r="A188" s="648" t="s">
        <v>640</v>
      </c>
      <c r="B188" s="648" t="s">
        <v>1367</v>
      </c>
      <c r="D188" s="648" t="s">
        <v>1109</v>
      </c>
      <c r="E188" s="648" t="s">
        <v>390</v>
      </c>
    </row>
    <row r="189" spans="1:5">
      <c r="A189" s="648" t="s">
        <v>261</v>
      </c>
      <c r="B189" s="648" t="s">
        <v>978</v>
      </c>
      <c r="D189" s="648" t="s">
        <v>1110</v>
      </c>
      <c r="E189" s="648" t="s">
        <v>391</v>
      </c>
    </row>
    <row r="190" spans="1:5">
      <c r="A190" s="648" t="s">
        <v>391</v>
      </c>
      <c r="B190" s="648" t="s">
        <v>1110</v>
      </c>
      <c r="D190" s="648" t="s">
        <v>1111</v>
      </c>
      <c r="E190" s="648" t="s">
        <v>392</v>
      </c>
    </row>
    <row r="191" spans="1:5">
      <c r="A191" s="648" t="s">
        <v>489</v>
      </c>
      <c r="B191" s="648" t="s">
        <v>1211</v>
      </c>
      <c r="D191" s="648" t="s">
        <v>1112</v>
      </c>
      <c r="E191" s="648" t="s">
        <v>393</v>
      </c>
    </row>
    <row r="192" spans="1:5">
      <c r="A192" s="648" t="s">
        <v>530</v>
      </c>
      <c r="B192" s="648" t="s">
        <v>1252</v>
      </c>
      <c r="D192" s="648" t="s">
        <v>1113</v>
      </c>
      <c r="E192" s="648" t="s">
        <v>394</v>
      </c>
    </row>
    <row r="193" spans="1:5">
      <c r="A193" s="648" t="s">
        <v>578</v>
      </c>
      <c r="B193" s="648" t="s">
        <v>1300</v>
      </c>
      <c r="D193" s="648" t="s">
        <v>1114</v>
      </c>
      <c r="E193" s="648" t="s">
        <v>395</v>
      </c>
    </row>
    <row r="194" spans="1:5">
      <c r="A194" s="648" t="s">
        <v>644</v>
      </c>
      <c r="B194" s="648" t="s">
        <v>1371</v>
      </c>
      <c r="D194" s="648" t="s">
        <v>1115</v>
      </c>
      <c r="E194" s="648" t="s">
        <v>396</v>
      </c>
    </row>
    <row r="195" spans="1:5">
      <c r="A195" s="648" t="s">
        <v>268</v>
      </c>
      <c r="B195" s="648" t="s">
        <v>985</v>
      </c>
      <c r="D195" s="648" t="s">
        <v>1116</v>
      </c>
      <c r="E195" s="648" t="s">
        <v>397</v>
      </c>
    </row>
    <row r="196" spans="1:5">
      <c r="A196" s="648" t="s">
        <v>396</v>
      </c>
      <c r="B196" s="648" t="s">
        <v>1115</v>
      </c>
      <c r="D196" s="648" t="s">
        <v>1117</v>
      </c>
      <c r="E196" s="648" t="s">
        <v>398</v>
      </c>
    </row>
    <row r="197" spans="1:5">
      <c r="A197" s="648" t="s">
        <v>585</v>
      </c>
      <c r="B197" s="648" t="s">
        <v>1309</v>
      </c>
      <c r="D197" s="648" t="s">
        <v>1118</v>
      </c>
      <c r="E197" s="648" t="s">
        <v>399</v>
      </c>
    </row>
    <row r="198" spans="1:5">
      <c r="A198" s="648" t="s">
        <v>274</v>
      </c>
      <c r="B198" s="648" t="s">
        <v>991</v>
      </c>
      <c r="D198" s="648" t="s">
        <v>1119</v>
      </c>
      <c r="E198" s="648" t="s">
        <v>400</v>
      </c>
    </row>
    <row r="199" spans="1:5">
      <c r="A199" s="648" t="s">
        <v>401</v>
      </c>
      <c r="B199" s="648" t="s">
        <v>1120</v>
      </c>
      <c r="D199" s="648" t="s">
        <v>1120</v>
      </c>
      <c r="E199" s="648" t="s">
        <v>401</v>
      </c>
    </row>
    <row r="200" spans="1:5">
      <c r="A200" s="648" t="s">
        <v>535</v>
      </c>
      <c r="B200" s="648" t="s">
        <v>1257</v>
      </c>
      <c r="D200" s="648" t="s">
        <v>1121</v>
      </c>
      <c r="E200" s="648" t="s">
        <v>402</v>
      </c>
    </row>
    <row r="201" spans="1:5">
      <c r="A201" s="648" t="s">
        <v>591</v>
      </c>
      <c r="B201" s="648" t="s">
        <v>1315</v>
      </c>
      <c r="D201" s="648" t="s">
        <v>1122</v>
      </c>
      <c r="E201" s="648" t="s">
        <v>403</v>
      </c>
    </row>
    <row r="202" spans="1:5">
      <c r="A202" s="648" t="s">
        <v>650</v>
      </c>
      <c r="B202" s="648" t="s">
        <v>1378</v>
      </c>
      <c r="D202" s="648" t="s">
        <v>1123</v>
      </c>
      <c r="E202" s="648" t="s">
        <v>404</v>
      </c>
    </row>
    <row r="203" spans="1:5">
      <c r="A203" s="648" t="s">
        <v>279</v>
      </c>
      <c r="B203" s="648" t="s">
        <v>996</v>
      </c>
      <c r="D203" s="648" t="s">
        <v>1124</v>
      </c>
      <c r="E203" s="648" t="s">
        <v>405</v>
      </c>
    </row>
    <row r="204" spans="1:5">
      <c r="A204" s="648" t="s">
        <v>414</v>
      </c>
      <c r="B204" s="648" t="s">
        <v>1133</v>
      </c>
      <c r="D204" s="648" t="s">
        <v>1125</v>
      </c>
      <c r="E204" s="648" t="s">
        <v>406</v>
      </c>
    </row>
    <row r="205" spans="1:5">
      <c r="A205" s="648" t="s">
        <v>595</v>
      </c>
      <c r="B205" s="648" t="s">
        <v>1319</v>
      </c>
      <c r="D205" s="648" t="s">
        <v>1126</v>
      </c>
      <c r="E205" s="648" t="s">
        <v>407</v>
      </c>
    </row>
    <row r="206" spans="1:5">
      <c r="A206" s="648" t="s">
        <v>284</v>
      </c>
      <c r="B206" s="648" t="s">
        <v>1001</v>
      </c>
      <c r="D206" s="648" t="s">
        <v>1127</v>
      </c>
      <c r="E206" s="648" t="s">
        <v>408</v>
      </c>
    </row>
    <row r="207" spans="1:5">
      <c r="A207" s="648" t="s">
        <v>421</v>
      </c>
      <c r="B207" s="648" t="s">
        <v>1140</v>
      </c>
      <c r="D207" s="648" t="s">
        <v>1128</v>
      </c>
      <c r="E207" s="648" t="s">
        <v>409</v>
      </c>
    </row>
    <row r="208" spans="1:5">
      <c r="A208" s="648" t="s">
        <v>210</v>
      </c>
      <c r="B208" s="648" t="s">
        <v>926</v>
      </c>
      <c r="D208" s="648" t="s">
        <v>1129</v>
      </c>
      <c r="E208" s="648" t="s">
        <v>410</v>
      </c>
    </row>
    <row r="209" spans="1:5">
      <c r="A209" s="648" t="s">
        <v>331</v>
      </c>
      <c r="B209" s="648" t="s">
        <v>1049</v>
      </c>
      <c r="D209" s="648" t="s">
        <v>1130</v>
      </c>
      <c r="E209" s="648" t="s">
        <v>411</v>
      </c>
    </row>
    <row r="210" spans="1:5">
      <c r="A210" s="648" t="s">
        <v>443</v>
      </c>
      <c r="B210" s="648" t="s">
        <v>1165</v>
      </c>
      <c r="D210" s="648" t="s">
        <v>1131</v>
      </c>
      <c r="E210" s="648" t="s">
        <v>412</v>
      </c>
    </row>
    <row r="211" spans="1:5">
      <c r="A211" s="648" t="s">
        <v>494</v>
      </c>
      <c r="B211" s="648" t="s">
        <v>1216</v>
      </c>
      <c r="D211" s="648" t="s">
        <v>1132</v>
      </c>
      <c r="E211" s="648" t="s">
        <v>413</v>
      </c>
    </row>
    <row r="212" spans="1:5">
      <c r="A212" s="648" t="s">
        <v>541</v>
      </c>
      <c r="B212" s="648" t="s">
        <v>1263</v>
      </c>
      <c r="D212" s="648" t="s">
        <v>1133</v>
      </c>
      <c r="E212" s="648" t="s">
        <v>414</v>
      </c>
    </row>
    <row r="213" spans="1:5">
      <c r="A213" s="648" t="s">
        <v>600</v>
      </c>
      <c r="B213" s="648" t="s">
        <v>1325</v>
      </c>
      <c r="D213" s="648" t="s">
        <v>1134</v>
      </c>
      <c r="E213" s="648" t="s">
        <v>415</v>
      </c>
    </row>
    <row r="214" spans="1:5">
      <c r="A214" s="648" t="s">
        <v>657</v>
      </c>
      <c r="B214" s="648" t="s">
        <v>1385</v>
      </c>
      <c r="D214" s="648" t="s">
        <v>1135</v>
      </c>
      <c r="E214" s="648" t="s">
        <v>416</v>
      </c>
    </row>
    <row r="215" spans="1:5">
      <c r="A215" s="648" t="s">
        <v>345</v>
      </c>
      <c r="B215" s="648" t="s">
        <v>1063</v>
      </c>
      <c r="D215" s="648" t="s">
        <v>1136</v>
      </c>
      <c r="E215" s="648" t="s">
        <v>417</v>
      </c>
    </row>
    <row r="216" spans="1:5">
      <c r="A216" s="648" t="s">
        <v>454</v>
      </c>
      <c r="B216" s="648" t="s">
        <v>1176</v>
      </c>
      <c r="D216" s="648" t="s">
        <v>1137</v>
      </c>
      <c r="E216" s="648" t="s">
        <v>418</v>
      </c>
    </row>
    <row r="217" spans="1:5">
      <c r="A217" s="648" t="s">
        <v>499</v>
      </c>
      <c r="B217" s="648" t="s">
        <v>1221</v>
      </c>
      <c r="D217" s="648" t="s">
        <v>1138</v>
      </c>
      <c r="E217" s="648" t="s">
        <v>419</v>
      </c>
    </row>
    <row r="218" spans="1:5">
      <c r="A218" s="648" t="s">
        <v>546</v>
      </c>
      <c r="B218" s="648" t="s">
        <v>1268</v>
      </c>
      <c r="D218" s="648" t="s">
        <v>1139</v>
      </c>
      <c r="E218" s="648" t="s">
        <v>420</v>
      </c>
    </row>
    <row r="219" spans="1:5">
      <c r="A219" s="648" t="s">
        <v>615</v>
      </c>
      <c r="B219" s="648" t="s">
        <v>1341</v>
      </c>
      <c r="D219" s="648" t="s">
        <v>1140</v>
      </c>
      <c r="E219" s="648" t="s">
        <v>421</v>
      </c>
    </row>
    <row r="220" spans="1:5">
      <c r="A220" s="648" t="s">
        <v>661</v>
      </c>
      <c r="B220" s="648" t="s">
        <v>1389</v>
      </c>
      <c r="D220" s="648" t="s">
        <v>1141</v>
      </c>
      <c r="E220" s="648" t="s">
        <v>422</v>
      </c>
    </row>
    <row r="221" spans="1:5">
      <c r="A221" s="648" t="s">
        <v>224</v>
      </c>
      <c r="B221" s="648" t="s">
        <v>940</v>
      </c>
      <c r="D221" s="648" t="s">
        <v>1142</v>
      </c>
      <c r="E221" s="648" t="s">
        <v>423</v>
      </c>
    </row>
    <row r="222" spans="1:5">
      <c r="A222" s="648" t="s">
        <v>358</v>
      </c>
      <c r="B222" s="648" t="s">
        <v>1077</v>
      </c>
      <c r="D222" s="648" t="s">
        <v>1143</v>
      </c>
      <c r="E222" s="648" t="s">
        <v>424</v>
      </c>
    </row>
    <row r="223" spans="1:5">
      <c r="A223" s="648" t="s">
        <v>459</v>
      </c>
      <c r="B223" s="648" t="s">
        <v>1181</v>
      </c>
      <c r="D223" s="648" t="s">
        <v>1144</v>
      </c>
      <c r="E223" s="648" t="s">
        <v>425</v>
      </c>
    </row>
    <row r="224" spans="1:5">
      <c r="A224" s="648" t="s">
        <v>505</v>
      </c>
      <c r="B224" s="648" t="s">
        <v>1227</v>
      </c>
      <c r="D224" s="648" t="s">
        <v>1145</v>
      </c>
      <c r="E224" s="648" t="s">
        <v>426</v>
      </c>
    </row>
    <row r="225" spans="1:5">
      <c r="A225" s="648" t="s">
        <v>553</v>
      </c>
      <c r="B225" s="648" t="s">
        <v>1275</v>
      </c>
      <c r="D225" s="648" t="s">
        <v>1146</v>
      </c>
      <c r="E225" s="648" t="s">
        <v>427</v>
      </c>
    </row>
    <row r="226" spans="1:5">
      <c r="A226" s="648" t="s">
        <v>620</v>
      </c>
      <c r="B226" s="648" t="s">
        <v>1347</v>
      </c>
      <c r="D226" s="648" t="s">
        <v>1147</v>
      </c>
      <c r="E226" s="648" t="s">
        <v>428</v>
      </c>
    </row>
    <row r="227" spans="1:5">
      <c r="A227" s="648" t="s">
        <v>668</v>
      </c>
      <c r="B227" s="648" t="s">
        <v>1396</v>
      </c>
      <c r="D227" s="648" t="s">
        <v>1148</v>
      </c>
      <c r="E227" s="648" t="s">
        <v>429</v>
      </c>
    </row>
    <row r="228" spans="1:5">
      <c r="A228" s="648" t="s">
        <v>237</v>
      </c>
      <c r="B228" s="648" t="s">
        <v>953</v>
      </c>
      <c r="D228" s="648" t="s">
        <v>1149</v>
      </c>
      <c r="E228" s="648" t="s">
        <v>430</v>
      </c>
    </row>
    <row r="229" spans="1:5">
      <c r="A229" s="648" t="s">
        <v>365</v>
      </c>
      <c r="B229" s="648" t="s">
        <v>1084</v>
      </c>
      <c r="D229" s="648" t="s">
        <v>1150</v>
      </c>
      <c r="E229" s="648" t="s">
        <v>431</v>
      </c>
    </row>
    <row r="230" spans="1:5">
      <c r="A230" s="648" t="s">
        <v>513</v>
      </c>
      <c r="B230" s="648" t="s">
        <v>1235</v>
      </c>
      <c r="D230" s="648" t="s">
        <v>1151</v>
      </c>
      <c r="E230" s="648" t="s">
        <v>432</v>
      </c>
    </row>
    <row r="231" spans="1:5">
      <c r="A231" s="648" t="s">
        <v>562</v>
      </c>
      <c r="B231" s="648" t="s">
        <v>1284</v>
      </c>
      <c r="D231" s="648" t="s">
        <v>1152</v>
      </c>
      <c r="E231" s="648" t="s">
        <v>433</v>
      </c>
    </row>
    <row r="232" spans="1:5">
      <c r="A232" s="648" t="s">
        <v>674</v>
      </c>
      <c r="B232" s="648" t="s">
        <v>1403</v>
      </c>
      <c r="D232" s="648" t="s">
        <v>1153</v>
      </c>
      <c r="E232" s="648" t="s">
        <v>434</v>
      </c>
    </row>
    <row r="233" spans="1:5">
      <c r="A233" s="648" t="s">
        <v>369</v>
      </c>
      <c r="B233" s="648" t="s">
        <v>1088</v>
      </c>
      <c r="D233" s="648" t="s">
        <v>1154</v>
      </c>
      <c r="E233" s="648" t="s">
        <v>435</v>
      </c>
    </row>
    <row r="234" spans="1:5">
      <c r="A234" s="648" t="s">
        <v>470</v>
      </c>
      <c r="B234" s="648" t="s">
        <v>1192</v>
      </c>
      <c r="D234" s="648" t="s">
        <v>1155</v>
      </c>
      <c r="E234" s="648" t="s">
        <v>436</v>
      </c>
    </row>
    <row r="235" spans="1:5">
      <c r="A235" s="648" t="s">
        <v>519</v>
      </c>
      <c r="B235" s="648" t="s">
        <v>1241</v>
      </c>
      <c r="D235" s="648" t="s">
        <v>1156</v>
      </c>
      <c r="E235" s="648" t="s">
        <v>437</v>
      </c>
    </row>
    <row r="236" spans="1:5">
      <c r="A236" s="648" t="s">
        <v>566</v>
      </c>
      <c r="B236" s="648" t="s">
        <v>1288</v>
      </c>
      <c r="D236" s="648" t="s">
        <v>1157</v>
      </c>
      <c r="E236" s="648" t="s">
        <v>438</v>
      </c>
    </row>
    <row r="237" spans="1:5">
      <c r="A237" s="648" t="s">
        <v>632</v>
      </c>
      <c r="B237" s="648" t="s">
        <v>1359</v>
      </c>
      <c r="D237" s="648" t="s">
        <v>1158</v>
      </c>
      <c r="E237" s="648" t="s">
        <v>439</v>
      </c>
    </row>
    <row r="238" spans="1:5">
      <c r="A238" s="648" t="s">
        <v>249</v>
      </c>
      <c r="B238" s="648" t="s">
        <v>965</v>
      </c>
      <c r="D238" s="648" t="s">
        <v>1159</v>
      </c>
      <c r="E238" s="648" t="s">
        <v>813</v>
      </c>
    </row>
    <row r="239" spans="1:5">
      <c r="A239" s="648" t="s">
        <v>377</v>
      </c>
      <c r="B239" s="648" t="s">
        <v>1096</v>
      </c>
      <c r="D239" s="648" t="s">
        <v>1160</v>
      </c>
      <c r="E239" s="648" t="s">
        <v>875</v>
      </c>
    </row>
    <row r="240" spans="1:5">
      <c r="A240" s="648" t="s">
        <v>524</v>
      </c>
      <c r="B240" s="648" t="s">
        <v>1246</v>
      </c>
      <c r="D240" s="648" t="s">
        <v>1161</v>
      </c>
      <c r="E240" s="648" t="s">
        <v>876</v>
      </c>
    </row>
    <row r="241" spans="1:5">
      <c r="A241" s="648" t="s">
        <v>570</v>
      </c>
      <c r="B241" s="648" t="s">
        <v>1292</v>
      </c>
      <c r="D241" s="648" t="s">
        <v>1162</v>
      </c>
      <c r="E241" s="648" t="s">
        <v>440</v>
      </c>
    </row>
    <row r="242" spans="1:5">
      <c r="A242" s="648" t="s">
        <v>681</v>
      </c>
      <c r="B242" s="648" t="s">
        <v>1410</v>
      </c>
      <c r="D242" s="648" t="s">
        <v>1163</v>
      </c>
      <c r="E242" s="648" t="s">
        <v>441</v>
      </c>
    </row>
    <row r="243" spans="1:5">
      <c r="A243" s="648" t="s">
        <v>256</v>
      </c>
      <c r="B243" s="648" t="s">
        <v>972</v>
      </c>
      <c r="D243" s="648" t="s">
        <v>1164</v>
      </c>
      <c r="E243" s="648" t="s">
        <v>442</v>
      </c>
    </row>
    <row r="244" spans="1:5">
      <c r="A244" s="648" t="s">
        <v>385</v>
      </c>
      <c r="B244" s="648" t="s">
        <v>1104</v>
      </c>
      <c r="D244" s="648" t="s">
        <v>1165</v>
      </c>
      <c r="E244" s="648" t="s">
        <v>443</v>
      </c>
    </row>
    <row r="245" spans="1:5">
      <c r="A245" s="648" t="s">
        <v>485</v>
      </c>
      <c r="B245" s="648" t="s">
        <v>1207</v>
      </c>
      <c r="D245" s="648" t="s">
        <v>1166</v>
      </c>
      <c r="E245" s="648" t="s">
        <v>444</v>
      </c>
    </row>
    <row r="246" spans="1:5">
      <c r="A246" s="648" t="s">
        <v>575</v>
      </c>
      <c r="B246" s="648" t="s">
        <v>1297</v>
      </c>
      <c r="D246" s="648" t="s">
        <v>1167</v>
      </c>
      <c r="E246" s="648" t="s">
        <v>445</v>
      </c>
    </row>
    <row r="247" spans="1:5">
      <c r="A247" s="648" t="s">
        <v>641</v>
      </c>
      <c r="B247" s="648" t="s">
        <v>1368</v>
      </c>
      <c r="D247" s="648" t="s">
        <v>1168</v>
      </c>
      <c r="E247" s="648" t="s">
        <v>446</v>
      </c>
    </row>
    <row r="248" spans="1:5">
      <c r="A248" s="648" t="s">
        <v>262</v>
      </c>
      <c r="B248" s="648" t="s">
        <v>979</v>
      </c>
      <c r="D248" s="648" t="s">
        <v>1169</v>
      </c>
      <c r="E248" s="648" t="s">
        <v>447</v>
      </c>
    </row>
    <row r="249" spans="1:5">
      <c r="A249" s="648" t="s">
        <v>392</v>
      </c>
      <c r="B249" s="648" t="s">
        <v>1111</v>
      </c>
      <c r="D249" s="648" t="s">
        <v>1170</v>
      </c>
      <c r="E249" s="648" t="s">
        <v>448</v>
      </c>
    </row>
    <row r="250" spans="1:5">
      <c r="A250" s="648" t="s">
        <v>490</v>
      </c>
      <c r="B250" s="648" t="s">
        <v>1212</v>
      </c>
      <c r="D250" s="648" t="s">
        <v>1171</v>
      </c>
      <c r="E250" s="648" t="s">
        <v>449</v>
      </c>
    </row>
    <row r="251" spans="1:5">
      <c r="A251" s="648" t="s">
        <v>579</v>
      </c>
      <c r="B251" s="648" t="s">
        <v>1301</v>
      </c>
      <c r="D251" s="648" t="s">
        <v>1172</v>
      </c>
      <c r="E251" s="648" t="s">
        <v>450</v>
      </c>
    </row>
    <row r="252" spans="1:5">
      <c r="A252" s="648" t="s">
        <v>645</v>
      </c>
      <c r="B252" s="648" t="s">
        <v>1372</v>
      </c>
      <c r="D252" s="648" t="s">
        <v>1173</v>
      </c>
      <c r="E252" s="648" t="s">
        <v>451</v>
      </c>
    </row>
    <row r="253" spans="1:5">
      <c r="A253" s="648" t="s">
        <v>269</v>
      </c>
      <c r="B253" s="648" t="s">
        <v>986</v>
      </c>
      <c r="D253" s="648" t="s">
        <v>1174</v>
      </c>
      <c r="E253" s="648" t="s">
        <v>452</v>
      </c>
    </row>
    <row r="254" spans="1:5">
      <c r="A254" s="648" t="s">
        <v>397</v>
      </c>
      <c r="B254" s="648" t="s">
        <v>1116</v>
      </c>
      <c r="D254" s="648" t="s">
        <v>1175</v>
      </c>
      <c r="E254" s="648" t="s">
        <v>453</v>
      </c>
    </row>
    <row r="255" spans="1:5">
      <c r="A255" s="648" t="s">
        <v>586</v>
      </c>
      <c r="B255" s="648" t="s">
        <v>1310</v>
      </c>
      <c r="D255" s="648" t="s">
        <v>1176</v>
      </c>
      <c r="E255" s="648" t="s">
        <v>454</v>
      </c>
    </row>
    <row r="256" spans="1:5">
      <c r="A256" s="648" t="s">
        <v>275</v>
      </c>
      <c r="B256" s="648" t="s">
        <v>992</v>
      </c>
      <c r="D256" s="648" t="s">
        <v>1177</v>
      </c>
      <c r="E256" s="648" t="s">
        <v>455</v>
      </c>
    </row>
    <row r="257" spans="1:5">
      <c r="A257" s="648" t="s">
        <v>402</v>
      </c>
      <c r="B257" s="648" t="s">
        <v>1121</v>
      </c>
      <c r="D257" s="648" t="s">
        <v>1178</v>
      </c>
      <c r="E257" s="648" t="s">
        <v>456</v>
      </c>
    </row>
    <row r="258" spans="1:5">
      <c r="A258" s="648" t="s">
        <v>536</v>
      </c>
      <c r="B258" s="648" t="s">
        <v>1258</v>
      </c>
      <c r="D258" s="648" t="s">
        <v>1179</v>
      </c>
      <c r="E258" s="648" t="s">
        <v>457</v>
      </c>
    </row>
    <row r="259" spans="1:5">
      <c r="A259" s="648" t="s">
        <v>592</v>
      </c>
      <c r="B259" s="648" t="s">
        <v>1316</v>
      </c>
      <c r="D259" s="648" t="s">
        <v>1180</v>
      </c>
      <c r="E259" s="648" t="s">
        <v>458</v>
      </c>
    </row>
    <row r="260" spans="1:5">
      <c r="A260" s="648" t="s">
        <v>651</v>
      </c>
      <c r="B260" s="648" t="s">
        <v>1379</v>
      </c>
      <c r="D260" s="648" t="s">
        <v>1181</v>
      </c>
      <c r="E260" s="648" t="s">
        <v>459</v>
      </c>
    </row>
    <row r="261" spans="1:5">
      <c r="A261" s="648" t="s">
        <v>280</v>
      </c>
      <c r="B261" s="648" t="s">
        <v>997</v>
      </c>
      <c r="D261" s="648" t="s">
        <v>1182</v>
      </c>
      <c r="E261" s="648" t="s">
        <v>460</v>
      </c>
    </row>
    <row r="262" spans="1:5">
      <c r="A262" s="648" t="s">
        <v>415</v>
      </c>
      <c r="B262" s="648" t="s">
        <v>1134</v>
      </c>
      <c r="D262" s="648" t="s">
        <v>1183</v>
      </c>
      <c r="E262" s="648" t="s">
        <v>461</v>
      </c>
    </row>
    <row r="263" spans="1:5">
      <c r="A263" s="648" t="s">
        <v>596</v>
      </c>
      <c r="B263" s="648" t="s">
        <v>1320</v>
      </c>
      <c r="D263" s="648" t="s">
        <v>1184</v>
      </c>
      <c r="E263" s="648" t="s">
        <v>462</v>
      </c>
    </row>
    <row r="264" spans="1:5">
      <c r="A264" s="648" t="s">
        <v>285</v>
      </c>
      <c r="B264" s="648" t="s">
        <v>1002</v>
      </c>
      <c r="D264" s="648" t="s">
        <v>1185</v>
      </c>
      <c r="E264" s="648" t="s">
        <v>463</v>
      </c>
    </row>
    <row r="265" spans="1:5">
      <c r="A265" s="648" t="s">
        <v>422</v>
      </c>
      <c r="B265" s="648" t="s">
        <v>1141</v>
      </c>
      <c r="D265" s="648" t="s">
        <v>1186</v>
      </c>
      <c r="E265" s="648" t="s">
        <v>464</v>
      </c>
    </row>
    <row r="266" spans="1:5">
      <c r="A266" s="648" t="s">
        <v>211</v>
      </c>
      <c r="B266" s="648" t="s">
        <v>927</v>
      </c>
      <c r="D266" s="648" t="s">
        <v>1187</v>
      </c>
      <c r="E266" s="648" t="s">
        <v>465</v>
      </c>
    </row>
    <row r="267" spans="1:5">
      <c r="A267" s="648" t="s">
        <v>332</v>
      </c>
      <c r="B267" s="648" t="s">
        <v>1050</v>
      </c>
      <c r="D267" s="648" t="s">
        <v>1188</v>
      </c>
      <c r="E267" s="648" t="s">
        <v>466</v>
      </c>
    </row>
    <row r="268" spans="1:5">
      <c r="A268" s="648" t="s">
        <v>444</v>
      </c>
      <c r="B268" s="648" t="s">
        <v>1166</v>
      </c>
      <c r="D268" s="648" t="s">
        <v>1189</v>
      </c>
      <c r="E268" s="648" t="s">
        <v>467</v>
      </c>
    </row>
    <row r="269" spans="1:5">
      <c r="A269" s="648" t="s">
        <v>495</v>
      </c>
      <c r="B269" s="648" t="s">
        <v>1217</v>
      </c>
      <c r="D269" s="648" t="s">
        <v>1190</v>
      </c>
      <c r="E269" s="648" t="s">
        <v>468</v>
      </c>
    </row>
    <row r="270" spans="1:5">
      <c r="A270" s="648" t="s">
        <v>542</v>
      </c>
      <c r="B270" s="648" t="s">
        <v>1264</v>
      </c>
      <c r="D270" s="648" t="s">
        <v>1191</v>
      </c>
      <c r="E270" s="648" t="s">
        <v>469</v>
      </c>
    </row>
    <row r="271" spans="1:5">
      <c r="A271" s="648" t="s">
        <v>601</v>
      </c>
      <c r="B271" s="648" t="s">
        <v>1326</v>
      </c>
      <c r="D271" s="648" t="s">
        <v>1192</v>
      </c>
      <c r="E271" s="648" t="s">
        <v>470</v>
      </c>
    </row>
    <row r="272" spans="1:5">
      <c r="A272" s="648" t="s">
        <v>346</v>
      </c>
      <c r="B272" s="648" t="s">
        <v>1064</v>
      </c>
      <c r="D272" s="648" t="s">
        <v>1193</v>
      </c>
      <c r="E272" s="648" t="s">
        <v>471</v>
      </c>
    </row>
    <row r="273" spans="1:5">
      <c r="A273" s="648" t="s">
        <v>455</v>
      </c>
      <c r="B273" s="648" t="s">
        <v>1177</v>
      </c>
      <c r="D273" s="648" t="s">
        <v>1194</v>
      </c>
      <c r="E273" s="648" t="s">
        <v>472</v>
      </c>
    </row>
    <row r="274" spans="1:5">
      <c r="A274" s="648" t="s">
        <v>500</v>
      </c>
      <c r="B274" s="648" t="s">
        <v>1222</v>
      </c>
      <c r="D274" s="648" t="s">
        <v>1195</v>
      </c>
      <c r="E274" s="648" t="s">
        <v>473</v>
      </c>
    </row>
    <row r="275" spans="1:5">
      <c r="A275" s="648" t="s">
        <v>547</v>
      </c>
      <c r="B275" s="648" t="s">
        <v>1269</v>
      </c>
      <c r="D275" s="648" t="s">
        <v>1196</v>
      </c>
      <c r="E275" s="648" t="s">
        <v>474</v>
      </c>
    </row>
    <row r="276" spans="1:5">
      <c r="A276" s="648" t="s">
        <v>616</v>
      </c>
      <c r="B276" s="648" t="s">
        <v>1342</v>
      </c>
      <c r="D276" s="648" t="s">
        <v>1197</v>
      </c>
      <c r="E276" s="648" t="s">
        <v>475</v>
      </c>
    </row>
    <row r="277" spans="1:5">
      <c r="A277" s="648" t="s">
        <v>662</v>
      </c>
      <c r="B277" s="648" t="s">
        <v>1390</v>
      </c>
      <c r="D277" s="648" t="s">
        <v>1198</v>
      </c>
      <c r="E277" s="648" t="s">
        <v>476</v>
      </c>
    </row>
    <row r="278" spans="1:5">
      <c r="A278" s="648" t="s">
        <v>225</v>
      </c>
      <c r="B278" s="648" t="s">
        <v>941</v>
      </c>
      <c r="D278" s="648" t="s">
        <v>1199</v>
      </c>
      <c r="E278" s="648" t="s">
        <v>477</v>
      </c>
    </row>
    <row r="279" spans="1:5">
      <c r="A279" s="648" t="s">
        <v>359</v>
      </c>
      <c r="B279" s="648" t="s">
        <v>1078</v>
      </c>
      <c r="D279" s="648" t="s">
        <v>1200</v>
      </c>
      <c r="E279" s="648" t="s">
        <v>478</v>
      </c>
    </row>
    <row r="280" spans="1:5">
      <c r="A280" s="648" t="s">
        <v>460</v>
      </c>
      <c r="B280" s="648" t="s">
        <v>1182</v>
      </c>
      <c r="D280" s="648" t="s">
        <v>1201</v>
      </c>
      <c r="E280" s="648" t="s">
        <v>479</v>
      </c>
    </row>
    <row r="281" spans="1:5">
      <c r="A281" s="648" t="s">
        <v>506</v>
      </c>
      <c r="B281" s="648" t="s">
        <v>1228</v>
      </c>
      <c r="D281" s="648" t="s">
        <v>1202</v>
      </c>
      <c r="E281" s="648" t="s">
        <v>480</v>
      </c>
    </row>
    <row r="282" spans="1:5">
      <c r="A282" s="648" t="s">
        <v>554</v>
      </c>
      <c r="B282" s="648" t="s">
        <v>1276</v>
      </c>
      <c r="D282" s="648" t="s">
        <v>1203</v>
      </c>
      <c r="E282" s="648" t="s">
        <v>481</v>
      </c>
    </row>
    <row r="283" spans="1:5">
      <c r="A283" s="648" t="s">
        <v>621</v>
      </c>
      <c r="B283" s="648" t="s">
        <v>1348</v>
      </c>
      <c r="D283" s="648" t="s">
        <v>1204</v>
      </c>
      <c r="E283" s="648" t="s">
        <v>482</v>
      </c>
    </row>
    <row r="284" spans="1:5">
      <c r="A284" s="648" t="s">
        <v>669</v>
      </c>
      <c r="B284" s="648" t="s">
        <v>1397</v>
      </c>
      <c r="D284" s="648" t="s">
        <v>1205</v>
      </c>
      <c r="E284" s="648" t="s">
        <v>483</v>
      </c>
    </row>
    <row r="285" spans="1:5">
      <c r="A285" s="648" t="s">
        <v>238</v>
      </c>
      <c r="B285" s="648" t="s">
        <v>954</v>
      </c>
      <c r="D285" s="648" t="s">
        <v>1206</v>
      </c>
      <c r="E285" s="648" t="s">
        <v>484</v>
      </c>
    </row>
    <row r="286" spans="1:5">
      <c r="A286" s="648" t="s">
        <v>514</v>
      </c>
      <c r="B286" s="648" t="s">
        <v>1236</v>
      </c>
      <c r="D286" s="648" t="s">
        <v>1207</v>
      </c>
      <c r="E286" s="648" t="s">
        <v>485</v>
      </c>
    </row>
    <row r="287" spans="1:5">
      <c r="A287" s="648" t="s">
        <v>370</v>
      </c>
      <c r="B287" s="648" t="s">
        <v>1089</v>
      </c>
      <c r="D287" s="648" t="s">
        <v>1208</v>
      </c>
      <c r="E287" s="648" t="s">
        <v>486</v>
      </c>
    </row>
    <row r="288" spans="1:5">
      <c r="A288" s="648" t="s">
        <v>471</v>
      </c>
      <c r="B288" s="648" t="s">
        <v>1193</v>
      </c>
      <c r="D288" s="648" t="s">
        <v>1209</v>
      </c>
      <c r="E288" s="648" t="s">
        <v>487</v>
      </c>
    </row>
    <row r="289" spans="1:5">
      <c r="A289" s="648" t="s">
        <v>520</v>
      </c>
      <c r="B289" s="648" t="s">
        <v>1242</v>
      </c>
      <c r="D289" s="648" t="s">
        <v>1210</v>
      </c>
      <c r="E289" s="648" t="s">
        <v>488</v>
      </c>
    </row>
    <row r="290" spans="1:5">
      <c r="A290" s="648" t="s">
        <v>633</v>
      </c>
      <c r="B290" s="648" t="s">
        <v>1360</v>
      </c>
      <c r="D290" s="648" t="s">
        <v>1211</v>
      </c>
      <c r="E290" s="648" t="s">
        <v>489</v>
      </c>
    </row>
    <row r="291" spans="1:5">
      <c r="A291" s="648" t="s">
        <v>250</v>
      </c>
      <c r="B291" s="648" t="s">
        <v>966</v>
      </c>
      <c r="D291" s="648" t="s">
        <v>1212</v>
      </c>
      <c r="E291" s="648" t="s">
        <v>490</v>
      </c>
    </row>
    <row r="292" spans="1:5">
      <c r="A292" s="648" t="s">
        <v>378</v>
      </c>
      <c r="B292" s="648" t="s">
        <v>1097</v>
      </c>
      <c r="D292" s="648" t="s">
        <v>1213</v>
      </c>
      <c r="E292" s="648" t="s">
        <v>491</v>
      </c>
    </row>
    <row r="293" spans="1:5">
      <c r="A293" s="648" t="s">
        <v>571</v>
      </c>
      <c r="B293" s="648" t="s">
        <v>1293</v>
      </c>
      <c r="D293" s="648" t="s">
        <v>1214</v>
      </c>
      <c r="E293" s="648" t="s">
        <v>492</v>
      </c>
    </row>
    <row r="294" spans="1:5">
      <c r="A294" s="648" t="s">
        <v>682</v>
      </c>
      <c r="B294" s="648" t="s">
        <v>1411</v>
      </c>
      <c r="D294" s="648" t="s">
        <v>1215</v>
      </c>
      <c r="E294" s="648" t="s">
        <v>493</v>
      </c>
    </row>
    <row r="295" spans="1:5">
      <c r="A295" s="648" t="s">
        <v>257</v>
      </c>
      <c r="B295" s="648" t="s">
        <v>973</v>
      </c>
      <c r="D295" s="648" t="s">
        <v>1216</v>
      </c>
      <c r="E295" s="648" t="s">
        <v>494</v>
      </c>
    </row>
    <row r="296" spans="1:5">
      <c r="A296" s="648" t="s">
        <v>386</v>
      </c>
      <c r="B296" s="648" t="s">
        <v>1105</v>
      </c>
      <c r="D296" s="648" t="s">
        <v>1217</v>
      </c>
      <c r="E296" s="648" t="s">
        <v>495</v>
      </c>
    </row>
    <row r="297" spans="1:5">
      <c r="A297" s="648" t="s">
        <v>486</v>
      </c>
      <c r="B297" s="648" t="s">
        <v>1208</v>
      </c>
      <c r="D297" s="648" t="s">
        <v>1218</v>
      </c>
      <c r="E297" s="648" t="s">
        <v>496</v>
      </c>
    </row>
    <row r="298" spans="1:5">
      <c r="A298" s="648" t="s">
        <v>263</v>
      </c>
      <c r="B298" s="648" t="s">
        <v>980</v>
      </c>
      <c r="D298" s="648" t="s">
        <v>1219</v>
      </c>
      <c r="E298" s="648" t="s">
        <v>497</v>
      </c>
    </row>
    <row r="299" spans="1:5">
      <c r="A299" s="648" t="s">
        <v>393</v>
      </c>
      <c r="B299" s="648" t="s">
        <v>1112</v>
      </c>
      <c r="D299" s="648" t="s">
        <v>1220</v>
      </c>
      <c r="E299" s="648" t="s">
        <v>498</v>
      </c>
    </row>
    <row r="300" spans="1:5">
      <c r="A300" s="648" t="s">
        <v>580</v>
      </c>
      <c r="B300" s="648" t="s">
        <v>1302</v>
      </c>
      <c r="D300" s="648" t="s">
        <v>1221</v>
      </c>
      <c r="E300" s="648" t="s">
        <v>499</v>
      </c>
    </row>
    <row r="301" spans="1:5">
      <c r="A301" s="648" t="s">
        <v>646</v>
      </c>
      <c r="B301" s="648" t="s">
        <v>1373</v>
      </c>
      <c r="D301" s="648" t="s">
        <v>1222</v>
      </c>
      <c r="E301" s="648" t="s">
        <v>500</v>
      </c>
    </row>
    <row r="302" spans="1:5">
      <c r="A302" s="648" t="s">
        <v>270</v>
      </c>
      <c r="B302" s="648" t="s">
        <v>987</v>
      </c>
      <c r="D302" s="648" t="s">
        <v>1223</v>
      </c>
      <c r="E302" s="648" t="s">
        <v>501</v>
      </c>
    </row>
    <row r="303" spans="1:5">
      <c r="A303" s="648" t="s">
        <v>398</v>
      </c>
      <c r="B303" s="648" t="s">
        <v>1117</v>
      </c>
      <c r="D303" s="648" t="s">
        <v>1224</v>
      </c>
      <c r="E303" s="648" t="s">
        <v>502</v>
      </c>
    </row>
    <row r="304" spans="1:5">
      <c r="A304" s="648" t="s">
        <v>587</v>
      </c>
      <c r="B304" s="648" t="s">
        <v>1311</v>
      </c>
      <c r="D304" s="648" t="s">
        <v>1225</v>
      </c>
      <c r="E304" s="648" t="s">
        <v>503</v>
      </c>
    </row>
    <row r="305" spans="1:5">
      <c r="A305" s="648" t="s">
        <v>276</v>
      </c>
      <c r="B305" s="648" t="s">
        <v>993</v>
      </c>
      <c r="D305" s="648" t="s">
        <v>1226</v>
      </c>
      <c r="E305" s="648" t="s">
        <v>504</v>
      </c>
    </row>
    <row r="306" spans="1:5">
      <c r="A306" s="648" t="s">
        <v>403</v>
      </c>
      <c r="B306" s="648" t="s">
        <v>1122</v>
      </c>
      <c r="D306" s="648" t="s">
        <v>1227</v>
      </c>
      <c r="E306" s="648" t="s">
        <v>505</v>
      </c>
    </row>
    <row r="307" spans="1:5">
      <c r="A307" s="648" t="s">
        <v>537</v>
      </c>
      <c r="B307" s="648" t="s">
        <v>1259</v>
      </c>
      <c r="D307" s="648" t="s">
        <v>1228</v>
      </c>
      <c r="E307" s="648" t="s">
        <v>506</v>
      </c>
    </row>
    <row r="308" spans="1:5">
      <c r="A308" s="648" t="s">
        <v>281</v>
      </c>
      <c r="B308" s="648" t="s">
        <v>998</v>
      </c>
      <c r="D308" s="648" t="s">
        <v>1229</v>
      </c>
      <c r="E308" s="648" t="s">
        <v>507</v>
      </c>
    </row>
    <row r="309" spans="1:5">
      <c r="A309" s="648" t="s">
        <v>416</v>
      </c>
      <c r="B309" s="648" t="s">
        <v>1135</v>
      </c>
      <c r="D309" s="648" t="s">
        <v>1230</v>
      </c>
      <c r="E309" s="648" t="s">
        <v>508</v>
      </c>
    </row>
    <row r="310" spans="1:5">
      <c r="A310" s="648" t="s">
        <v>814</v>
      </c>
      <c r="B310" s="648" t="s">
        <v>1321</v>
      </c>
      <c r="D310" s="648" t="s">
        <v>1231</v>
      </c>
      <c r="E310" s="648" t="s">
        <v>509</v>
      </c>
    </row>
    <row r="311" spans="1:5">
      <c r="A311" s="648" t="s">
        <v>286</v>
      </c>
      <c r="B311" s="648" t="s">
        <v>1003</v>
      </c>
      <c r="D311" s="648" t="s">
        <v>1232</v>
      </c>
      <c r="E311" s="648" t="s">
        <v>510</v>
      </c>
    </row>
    <row r="312" spans="1:5">
      <c r="A312" s="648" t="s">
        <v>423</v>
      </c>
      <c r="B312" s="648" t="s">
        <v>1142</v>
      </c>
      <c r="D312" s="648" t="s">
        <v>1233</v>
      </c>
      <c r="E312" s="648" t="s">
        <v>511</v>
      </c>
    </row>
    <row r="313" spans="1:5">
      <c r="A313" s="648" t="s">
        <v>212</v>
      </c>
      <c r="B313" s="648" t="s">
        <v>928</v>
      </c>
      <c r="D313" s="648" t="s">
        <v>1234</v>
      </c>
      <c r="E313" s="648" t="s">
        <v>512</v>
      </c>
    </row>
    <row r="314" spans="1:5">
      <c r="A314" s="648" t="s">
        <v>333</v>
      </c>
      <c r="B314" s="648" t="s">
        <v>1051</v>
      </c>
      <c r="D314" s="648" t="s">
        <v>1235</v>
      </c>
      <c r="E314" s="648" t="s">
        <v>513</v>
      </c>
    </row>
    <row r="315" spans="1:5">
      <c r="A315" s="648" t="s">
        <v>445</v>
      </c>
      <c r="B315" s="648" t="s">
        <v>1167</v>
      </c>
      <c r="D315" s="648" t="s">
        <v>1236</v>
      </c>
      <c r="E315" s="648" t="s">
        <v>514</v>
      </c>
    </row>
    <row r="316" spans="1:5">
      <c r="A316" s="648" t="s">
        <v>602</v>
      </c>
      <c r="B316" s="648" t="s">
        <v>1327</v>
      </c>
      <c r="D316" s="648" t="s">
        <v>1237</v>
      </c>
      <c r="E316" s="648" t="s">
        <v>515</v>
      </c>
    </row>
    <row r="317" spans="1:5">
      <c r="A317" s="648" t="s">
        <v>347</v>
      </c>
      <c r="B317" s="648" t="s">
        <v>1065</v>
      </c>
      <c r="D317" s="648" t="s">
        <v>1238</v>
      </c>
      <c r="E317" s="648" t="s">
        <v>516</v>
      </c>
    </row>
    <row r="318" spans="1:5">
      <c r="A318" s="648" t="s">
        <v>501</v>
      </c>
      <c r="B318" s="648" t="s">
        <v>1223</v>
      </c>
      <c r="D318" s="648" t="s">
        <v>1239</v>
      </c>
      <c r="E318" s="648" t="s">
        <v>517</v>
      </c>
    </row>
    <row r="319" spans="1:5">
      <c r="A319" s="648" t="s">
        <v>548</v>
      </c>
      <c r="B319" s="648" t="s">
        <v>1270</v>
      </c>
      <c r="D319" s="648" t="s">
        <v>1240</v>
      </c>
      <c r="E319" s="648" t="s">
        <v>518</v>
      </c>
    </row>
    <row r="320" spans="1:5">
      <c r="A320" s="648" t="s">
        <v>799</v>
      </c>
      <c r="B320" s="648" t="s">
        <v>1343</v>
      </c>
      <c r="D320" s="648" t="s">
        <v>1241</v>
      </c>
      <c r="E320" s="648" t="s">
        <v>519</v>
      </c>
    </row>
    <row r="321" spans="1:5">
      <c r="A321" s="648" t="s">
        <v>663</v>
      </c>
      <c r="B321" s="648" t="s">
        <v>1391</v>
      </c>
      <c r="D321" s="648" t="s">
        <v>1242</v>
      </c>
      <c r="E321" s="648" t="s">
        <v>520</v>
      </c>
    </row>
    <row r="322" spans="1:5">
      <c r="A322" s="648" t="s">
        <v>226</v>
      </c>
      <c r="B322" s="648" t="s">
        <v>942</v>
      </c>
      <c r="D322" s="648" t="s">
        <v>1243</v>
      </c>
      <c r="E322" s="648" t="s">
        <v>521</v>
      </c>
    </row>
    <row r="323" spans="1:5">
      <c r="A323" s="648" t="s">
        <v>461</v>
      </c>
      <c r="B323" s="648" t="s">
        <v>1183</v>
      </c>
      <c r="D323" s="648" t="s">
        <v>1244</v>
      </c>
      <c r="E323" s="648" t="s">
        <v>522</v>
      </c>
    </row>
    <row r="324" spans="1:5">
      <c r="A324" s="648" t="s">
        <v>507</v>
      </c>
      <c r="B324" s="648" t="s">
        <v>1229</v>
      </c>
      <c r="D324" s="648" t="s">
        <v>1245</v>
      </c>
      <c r="E324" s="648" t="s">
        <v>523</v>
      </c>
    </row>
    <row r="325" spans="1:5">
      <c r="A325" s="648" t="s">
        <v>555</v>
      </c>
      <c r="B325" s="648" t="s">
        <v>1277</v>
      </c>
      <c r="D325" s="648" t="s">
        <v>1246</v>
      </c>
      <c r="E325" s="648" t="s">
        <v>524</v>
      </c>
    </row>
    <row r="326" spans="1:5">
      <c r="A326" s="648" t="s">
        <v>622</v>
      </c>
      <c r="B326" s="648" t="s">
        <v>1349</v>
      </c>
      <c r="D326" s="648" t="s">
        <v>1247</v>
      </c>
      <c r="E326" s="648" t="s">
        <v>525</v>
      </c>
    </row>
    <row r="327" spans="1:5">
      <c r="A327" s="648" t="s">
        <v>670</v>
      </c>
      <c r="B327" s="648" t="s">
        <v>1398</v>
      </c>
      <c r="D327" s="648" t="s">
        <v>1248</v>
      </c>
      <c r="E327" s="648" t="s">
        <v>526</v>
      </c>
    </row>
    <row r="328" spans="1:5">
      <c r="A328" s="648" t="s">
        <v>239</v>
      </c>
      <c r="B328" s="648" t="s">
        <v>955</v>
      </c>
      <c r="D328" s="648" t="s">
        <v>1249</v>
      </c>
      <c r="E328" s="648" t="s">
        <v>527</v>
      </c>
    </row>
    <row r="329" spans="1:5">
      <c r="A329" s="648" t="s">
        <v>515</v>
      </c>
      <c r="B329" s="648" t="s">
        <v>1237</v>
      </c>
      <c r="D329" s="648" t="s">
        <v>1250</v>
      </c>
      <c r="E329" s="648" t="s">
        <v>528</v>
      </c>
    </row>
    <row r="330" spans="1:5">
      <c r="A330" s="648" t="s">
        <v>371</v>
      </c>
      <c r="B330" s="648" t="s">
        <v>1090</v>
      </c>
      <c r="D330" s="648" t="s">
        <v>1251</v>
      </c>
      <c r="E330" s="648" t="s">
        <v>529</v>
      </c>
    </row>
    <row r="331" spans="1:5">
      <c r="A331" s="648" t="s">
        <v>472</v>
      </c>
      <c r="B331" s="648" t="s">
        <v>1194</v>
      </c>
      <c r="D331" s="648" t="s">
        <v>1252</v>
      </c>
      <c r="E331" s="648" t="s">
        <v>530</v>
      </c>
    </row>
    <row r="332" spans="1:5">
      <c r="A332" s="648" t="s">
        <v>634</v>
      </c>
      <c r="B332" s="648" t="s">
        <v>1361</v>
      </c>
      <c r="D332" s="648" t="s">
        <v>1253</v>
      </c>
      <c r="E332" s="648" t="s">
        <v>531</v>
      </c>
    </row>
    <row r="333" spans="1:5">
      <c r="A333" s="648" t="s">
        <v>251</v>
      </c>
      <c r="B333" s="648" t="s">
        <v>967</v>
      </c>
      <c r="D333" s="648" t="s">
        <v>1254</v>
      </c>
      <c r="E333" s="648" t="s">
        <v>532</v>
      </c>
    </row>
    <row r="334" spans="1:5">
      <c r="A334" s="648" t="s">
        <v>379</v>
      </c>
      <c r="B334" s="648" t="s">
        <v>1098</v>
      </c>
      <c r="D334" s="648" t="s">
        <v>1255</v>
      </c>
      <c r="E334" s="648" t="s">
        <v>533</v>
      </c>
    </row>
    <row r="335" spans="1:5">
      <c r="A335" s="648" t="s">
        <v>258</v>
      </c>
      <c r="B335" s="648" t="s">
        <v>974</v>
      </c>
      <c r="D335" s="648" t="s">
        <v>1256</v>
      </c>
      <c r="E335" s="648" t="s">
        <v>534</v>
      </c>
    </row>
    <row r="336" spans="1:5">
      <c r="A336" s="648" t="s">
        <v>387</v>
      </c>
      <c r="B336" s="648" t="s">
        <v>1106</v>
      </c>
      <c r="D336" s="648" t="s">
        <v>1257</v>
      </c>
      <c r="E336" s="648" t="s">
        <v>535</v>
      </c>
    </row>
    <row r="337" spans="1:5">
      <c r="A337" s="648" t="s">
        <v>264</v>
      </c>
      <c r="B337" s="648" t="s">
        <v>981</v>
      </c>
      <c r="D337" s="648" t="s">
        <v>1258</v>
      </c>
      <c r="E337" s="648" t="s">
        <v>536</v>
      </c>
    </row>
    <row r="338" spans="1:5">
      <c r="A338" s="648" t="s">
        <v>581</v>
      </c>
      <c r="B338" s="648" t="s">
        <v>1303</v>
      </c>
      <c r="D338" s="648" t="s">
        <v>1259</v>
      </c>
      <c r="E338" s="648" t="s">
        <v>537</v>
      </c>
    </row>
    <row r="339" spans="1:5">
      <c r="A339" s="648" t="s">
        <v>800</v>
      </c>
      <c r="B339" s="648" t="s">
        <v>1374</v>
      </c>
      <c r="D339" s="648" t="s">
        <v>1260</v>
      </c>
      <c r="E339" s="648" t="s">
        <v>538</v>
      </c>
    </row>
    <row r="340" spans="1:5">
      <c r="A340" s="648" t="s">
        <v>271</v>
      </c>
      <c r="B340" s="648" t="s">
        <v>988</v>
      </c>
      <c r="D340" s="648" t="s">
        <v>1261</v>
      </c>
      <c r="E340" s="648" t="s">
        <v>539</v>
      </c>
    </row>
    <row r="341" spans="1:5">
      <c r="A341" s="648" t="s">
        <v>588</v>
      </c>
      <c r="B341" s="648" t="s">
        <v>1312</v>
      </c>
      <c r="D341" s="648" t="s">
        <v>1262</v>
      </c>
      <c r="E341" s="648" t="s">
        <v>540</v>
      </c>
    </row>
    <row r="342" spans="1:5">
      <c r="A342" s="648" t="s">
        <v>404</v>
      </c>
      <c r="B342" s="648" t="s">
        <v>1123</v>
      </c>
      <c r="D342" s="648" t="s">
        <v>1263</v>
      </c>
      <c r="E342" s="648" t="s">
        <v>541</v>
      </c>
    </row>
    <row r="343" spans="1:5">
      <c r="A343" s="648" t="s">
        <v>417</v>
      </c>
      <c r="B343" s="648" t="s">
        <v>1136</v>
      </c>
      <c r="D343" s="648" t="s">
        <v>1264</v>
      </c>
      <c r="E343" s="648" t="s">
        <v>542</v>
      </c>
    </row>
    <row r="344" spans="1:5">
      <c r="A344" s="648" t="s">
        <v>213</v>
      </c>
      <c r="B344" s="648" t="s">
        <v>929</v>
      </c>
      <c r="D344" s="648" t="s">
        <v>1265</v>
      </c>
      <c r="E344" s="648" t="s">
        <v>543</v>
      </c>
    </row>
    <row r="345" spans="1:5">
      <c r="A345" s="648" t="s">
        <v>334</v>
      </c>
      <c r="B345" s="648" t="s">
        <v>1052</v>
      </c>
      <c r="D345" s="648" t="s">
        <v>1266</v>
      </c>
      <c r="E345" s="648" t="s">
        <v>544</v>
      </c>
    </row>
    <row r="346" spans="1:5">
      <c r="A346" s="648" t="s">
        <v>446</v>
      </c>
      <c r="B346" s="648" t="s">
        <v>1168</v>
      </c>
      <c r="D346" s="648" t="s">
        <v>1267</v>
      </c>
      <c r="E346" s="648" t="s">
        <v>545</v>
      </c>
    </row>
    <row r="347" spans="1:5">
      <c r="A347" s="648" t="s">
        <v>603</v>
      </c>
      <c r="B347" s="648" t="s">
        <v>1328</v>
      </c>
      <c r="D347" s="648" t="s">
        <v>1268</v>
      </c>
      <c r="E347" s="648" t="s">
        <v>546</v>
      </c>
    </row>
    <row r="348" spans="1:5">
      <c r="A348" s="648" t="s">
        <v>348</v>
      </c>
      <c r="B348" s="648" t="s">
        <v>1066</v>
      </c>
      <c r="D348" s="648" t="s">
        <v>1269</v>
      </c>
      <c r="E348" s="648" t="s">
        <v>547</v>
      </c>
    </row>
    <row r="349" spans="1:5">
      <c r="A349" s="648" t="s">
        <v>549</v>
      </c>
      <c r="B349" s="648" t="s">
        <v>1271</v>
      </c>
      <c r="D349" s="648" t="s">
        <v>1270</v>
      </c>
      <c r="E349" s="648" t="s">
        <v>548</v>
      </c>
    </row>
    <row r="350" spans="1:5">
      <c r="A350" s="648" t="s">
        <v>664</v>
      </c>
      <c r="B350" s="648" t="s">
        <v>1392</v>
      </c>
      <c r="D350" s="648" t="s">
        <v>1271</v>
      </c>
      <c r="E350" s="648" t="s">
        <v>549</v>
      </c>
    </row>
    <row r="351" spans="1:5">
      <c r="A351" s="648" t="s">
        <v>227</v>
      </c>
      <c r="B351" s="648" t="s">
        <v>943</v>
      </c>
      <c r="D351" s="648" t="s">
        <v>1272</v>
      </c>
      <c r="E351" s="648" t="s">
        <v>550</v>
      </c>
    </row>
    <row r="352" spans="1:5">
      <c r="A352" s="648" t="s">
        <v>360</v>
      </c>
      <c r="B352" s="648" t="s">
        <v>1079</v>
      </c>
      <c r="D352" s="648" t="s">
        <v>1273</v>
      </c>
      <c r="E352" s="648" t="s">
        <v>551</v>
      </c>
    </row>
    <row r="353" spans="1:5">
      <c r="A353" s="648" t="s">
        <v>462</v>
      </c>
      <c r="B353" s="648" t="s">
        <v>1184</v>
      </c>
      <c r="D353" s="648" t="s">
        <v>1274</v>
      </c>
      <c r="E353" s="648" t="s">
        <v>552</v>
      </c>
    </row>
    <row r="354" spans="1:5">
      <c r="A354" s="648" t="s">
        <v>508</v>
      </c>
      <c r="B354" s="648" t="s">
        <v>1230</v>
      </c>
      <c r="D354" s="648" t="s">
        <v>1275</v>
      </c>
      <c r="E354" s="648" t="s">
        <v>553</v>
      </c>
    </row>
    <row r="355" spans="1:5">
      <c r="A355" s="648" t="s">
        <v>556</v>
      </c>
      <c r="B355" s="648" t="s">
        <v>1278</v>
      </c>
      <c r="D355" s="648" t="s">
        <v>1276</v>
      </c>
      <c r="E355" s="648" t="s">
        <v>554</v>
      </c>
    </row>
    <row r="356" spans="1:5">
      <c r="A356" s="648" t="s">
        <v>623</v>
      </c>
      <c r="B356" s="648" t="s">
        <v>1350</v>
      </c>
      <c r="D356" s="648" t="s">
        <v>1277</v>
      </c>
      <c r="E356" s="648" t="s">
        <v>555</v>
      </c>
    </row>
    <row r="357" spans="1:5">
      <c r="A357" s="648" t="s">
        <v>874</v>
      </c>
      <c r="B357" s="648" t="s">
        <v>1399</v>
      </c>
      <c r="D357" s="648" t="s">
        <v>1278</v>
      </c>
      <c r="E357" s="648" t="s">
        <v>556</v>
      </c>
    </row>
    <row r="358" spans="1:5">
      <c r="A358" s="648" t="s">
        <v>240</v>
      </c>
      <c r="B358" s="648" t="s">
        <v>956</v>
      </c>
      <c r="D358" s="648" t="s">
        <v>1279</v>
      </c>
      <c r="E358" s="648" t="s">
        <v>557</v>
      </c>
    </row>
    <row r="359" spans="1:5">
      <c r="A359" s="648" t="s">
        <v>372</v>
      </c>
      <c r="B359" s="648" t="s">
        <v>1091</v>
      </c>
      <c r="D359" s="648" t="s">
        <v>1280</v>
      </c>
      <c r="E359" s="648" t="s">
        <v>558</v>
      </c>
    </row>
    <row r="360" spans="1:5">
      <c r="A360" s="648" t="s">
        <v>473</v>
      </c>
      <c r="B360" s="648" t="s">
        <v>1195</v>
      </c>
      <c r="D360" s="648" t="s">
        <v>1281</v>
      </c>
      <c r="E360" s="648" t="s">
        <v>559</v>
      </c>
    </row>
    <row r="361" spans="1:5">
      <c r="A361" s="648" t="s">
        <v>252</v>
      </c>
      <c r="B361" s="648" t="s">
        <v>968</v>
      </c>
      <c r="D361" s="648" t="s">
        <v>1282</v>
      </c>
      <c r="E361" s="648" t="s">
        <v>560</v>
      </c>
    </row>
    <row r="362" spans="1:5">
      <c r="A362" s="648" t="s">
        <v>380</v>
      </c>
      <c r="B362" s="648" t="s">
        <v>1099</v>
      </c>
      <c r="D362" s="648" t="s">
        <v>1283</v>
      </c>
      <c r="E362" s="648" t="s">
        <v>561</v>
      </c>
    </row>
    <row r="363" spans="1:5">
      <c r="A363" s="648" t="s">
        <v>796</v>
      </c>
      <c r="B363" s="648" t="s">
        <v>975</v>
      </c>
      <c r="D363" s="648" t="s">
        <v>1284</v>
      </c>
      <c r="E363" s="648" t="s">
        <v>562</v>
      </c>
    </row>
    <row r="364" spans="1:5">
      <c r="A364" s="648" t="s">
        <v>388</v>
      </c>
      <c r="B364" s="648" t="s">
        <v>1107</v>
      </c>
      <c r="D364" s="648" t="s">
        <v>1285</v>
      </c>
      <c r="E364" s="648" t="s">
        <v>563</v>
      </c>
    </row>
    <row r="365" spans="1:5">
      <c r="A365" s="648" t="s">
        <v>265</v>
      </c>
      <c r="B365" s="648" t="s">
        <v>982</v>
      </c>
      <c r="D365" s="648" t="s">
        <v>1286</v>
      </c>
      <c r="E365" s="648" t="s">
        <v>564</v>
      </c>
    </row>
    <row r="366" spans="1:5">
      <c r="A366" s="648" t="s">
        <v>582</v>
      </c>
      <c r="B366" s="648" t="s">
        <v>1304</v>
      </c>
      <c r="D366" s="648" t="s">
        <v>1287</v>
      </c>
      <c r="E366" s="648" t="s">
        <v>565</v>
      </c>
    </row>
    <row r="367" spans="1:5">
      <c r="A367" s="648" t="s">
        <v>405</v>
      </c>
      <c r="B367" s="648" t="s">
        <v>1124</v>
      </c>
      <c r="D367" s="648" t="s">
        <v>1288</v>
      </c>
      <c r="E367" s="648" t="s">
        <v>566</v>
      </c>
    </row>
    <row r="368" spans="1:5">
      <c r="A368" s="648" t="s">
        <v>418</v>
      </c>
      <c r="B368" s="648" t="s">
        <v>1137</v>
      </c>
      <c r="D368" s="648" t="s">
        <v>1289</v>
      </c>
      <c r="E368" s="648" t="s">
        <v>567</v>
      </c>
    </row>
    <row r="369" spans="1:5">
      <c r="A369" s="648" t="s">
        <v>214</v>
      </c>
      <c r="B369" s="648" t="s">
        <v>930</v>
      </c>
      <c r="D369" s="648" t="s">
        <v>1290</v>
      </c>
      <c r="E369" s="648" t="s">
        <v>568</v>
      </c>
    </row>
    <row r="370" spans="1:5">
      <c r="A370" s="648" t="s">
        <v>335</v>
      </c>
      <c r="B370" s="648" t="s">
        <v>1053</v>
      </c>
      <c r="D370" s="648" t="s">
        <v>1291</v>
      </c>
      <c r="E370" s="648" t="s">
        <v>569</v>
      </c>
    </row>
    <row r="371" spans="1:5">
      <c r="A371" s="648" t="s">
        <v>447</v>
      </c>
      <c r="B371" s="648" t="s">
        <v>1169</v>
      </c>
      <c r="D371" s="648" t="s">
        <v>1292</v>
      </c>
      <c r="E371" s="648" t="s">
        <v>570</v>
      </c>
    </row>
    <row r="372" spans="1:5">
      <c r="A372" s="648" t="s">
        <v>604</v>
      </c>
      <c r="B372" s="648" t="s">
        <v>1329</v>
      </c>
      <c r="D372" s="648" t="s">
        <v>1293</v>
      </c>
      <c r="E372" s="648" t="s">
        <v>571</v>
      </c>
    </row>
    <row r="373" spans="1:5">
      <c r="A373" s="648" t="s">
        <v>349</v>
      </c>
      <c r="B373" s="648" t="s">
        <v>1067</v>
      </c>
      <c r="D373" s="648" t="s">
        <v>1294</v>
      </c>
      <c r="E373" s="648" t="s">
        <v>572</v>
      </c>
    </row>
    <row r="374" spans="1:5">
      <c r="A374" s="648" t="s">
        <v>228</v>
      </c>
      <c r="B374" s="648" t="s">
        <v>944</v>
      </c>
      <c r="D374" s="648" t="s">
        <v>1295</v>
      </c>
      <c r="E374" s="648" t="s">
        <v>573</v>
      </c>
    </row>
    <row r="375" spans="1:5">
      <c r="A375" s="648" t="s">
        <v>361</v>
      </c>
      <c r="B375" s="648" t="s">
        <v>1080</v>
      </c>
      <c r="D375" s="648" t="s">
        <v>1296</v>
      </c>
      <c r="E375" s="648" t="s">
        <v>574</v>
      </c>
    </row>
    <row r="376" spans="1:5">
      <c r="A376" s="648" t="s">
        <v>463</v>
      </c>
      <c r="B376" s="648" t="s">
        <v>1185</v>
      </c>
      <c r="D376" s="648" t="s">
        <v>1297</v>
      </c>
      <c r="E376" s="648" t="s">
        <v>575</v>
      </c>
    </row>
    <row r="377" spans="1:5">
      <c r="A377" s="648" t="s">
        <v>509</v>
      </c>
      <c r="B377" s="648" t="s">
        <v>1231</v>
      </c>
      <c r="D377" s="648" t="s">
        <v>1298</v>
      </c>
      <c r="E377" s="648" t="s">
        <v>576</v>
      </c>
    </row>
    <row r="378" spans="1:5">
      <c r="A378" s="648" t="s">
        <v>557</v>
      </c>
      <c r="B378" s="648" t="s">
        <v>1279</v>
      </c>
      <c r="D378" s="648" t="s">
        <v>1299</v>
      </c>
      <c r="E378" s="648" t="s">
        <v>577</v>
      </c>
    </row>
    <row r="379" spans="1:5">
      <c r="A379" s="648" t="s">
        <v>624</v>
      </c>
      <c r="B379" s="648" t="s">
        <v>1351</v>
      </c>
      <c r="D379" s="648" t="s">
        <v>1300</v>
      </c>
      <c r="E379" s="648" t="s">
        <v>578</v>
      </c>
    </row>
    <row r="380" spans="1:5">
      <c r="A380" s="648" t="s">
        <v>241</v>
      </c>
      <c r="B380" s="648" t="s">
        <v>957</v>
      </c>
      <c r="D380" s="648" t="s">
        <v>1301</v>
      </c>
      <c r="E380" s="648" t="s">
        <v>579</v>
      </c>
    </row>
    <row r="381" spans="1:5">
      <c r="A381" s="648" t="s">
        <v>373</v>
      </c>
      <c r="B381" s="648" t="s">
        <v>1092</v>
      </c>
      <c r="D381" s="648" t="s">
        <v>1302</v>
      </c>
      <c r="E381" s="648" t="s">
        <v>580</v>
      </c>
    </row>
    <row r="382" spans="1:5">
      <c r="A382" s="648" t="s">
        <v>474</v>
      </c>
      <c r="B382" s="648" t="s">
        <v>1196</v>
      </c>
      <c r="D382" s="648" t="s">
        <v>1303</v>
      </c>
      <c r="E382" s="648" t="s">
        <v>581</v>
      </c>
    </row>
    <row r="383" spans="1:5">
      <c r="A383" s="648" t="s">
        <v>381</v>
      </c>
      <c r="B383" s="648" t="s">
        <v>1100</v>
      </c>
      <c r="D383" s="648" t="s">
        <v>1304</v>
      </c>
      <c r="E383" s="648" t="s">
        <v>582</v>
      </c>
    </row>
    <row r="384" spans="1:5">
      <c r="A384" s="650" t="s">
        <v>1306</v>
      </c>
      <c r="B384" s="650" t="s">
        <v>1305</v>
      </c>
      <c r="D384" s="650" t="s">
        <v>1305</v>
      </c>
      <c r="E384" s="650" t="s">
        <v>1306</v>
      </c>
    </row>
    <row r="385" spans="1:5">
      <c r="A385" s="648" t="s">
        <v>406</v>
      </c>
      <c r="B385" s="648" t="s">
        <v>1125</v>
      </c>
      <c r="D385" s="648" t="s">
        <v>1307</v>
      </c>
      <c r="E385" s="648" t="s">
        <v>583</v>
      </c>
    </row>
    <row r="386" spans="1:5">
      <c r="A386" s="648" t="s">
        <v>215</v>
      </c>
      <c r="B386" s="648" t="s">
        <v>931</v>
      </c>
      <c r="D386" s="648" t="s">
        <v>1308</v>
      </c>
      <c r="E386" s="648" t="s">
        <v>584</v>
      </c>
    </row>
    <row r="387" spans="1:5">
      <c r="A387" s="648" t="s">
        <v>336</v>
      </c>
      <c r="B387" s="648" t="s">
        <v>1054</v>
      </c>
      <c r="D387" s="648" t="s">
        <v>1309</v>
      </c>
      <c r="E387" s="648" t="s">
        <v>585</v>
      </c>
    </row>
    <row r="388" spans="1:5">
      <c r="A388" s="648" t="s">
        <v>448</v>
      </c>
      <c r="B388" s="648" t="s">
        <v>1170</v>
      </c>
      <c r="D388" s="648" t="s">
        <v>1310</v>
      </c>
      <c r="E388" s="648" t="s">
        <v>586</v>
      </c>
    </row>
    <row r="389" spans="1:5">
      <c r="A389" s="648" t="s">
        <v>605</v>
      </c>
      <c r="B389" s="648" t="s">
        <v>1330</v>
      </c>
      <c r="D389" s="648" t="s">
        <v>1311</v>
      </c>
      <c r="E389" s="648" t="s">
        <v>587</v>
      </c>
    </row>
    <row r="390" spans="1:5">
      <c r="A390" s="648" t="s">
        <v>350</v>
      </c>
      <c r="B390" s="648" t="s">
        <v>1068</v>
      </c>
      <c r="D390" s="648" t="s">
        <v>1312</v>
      </c>
      <c r="E390" s="648" t="s">
        <v>588</v>
      </c>
    </row>
    <row r="391" spans="1:5">
      <c r="A391" s="648" t="s">
        <v>229</v>
      </c>
      <c r="B391" s="648" t="s">
        <v>945</v>
      </c>
      <c r="D391" s="648" t="s">
        <v>1313</v>
      </c>
      <c r="E391" s="648" t="s">
        <v>589</v>
      </c>
    </row>
    <row r="392" spans="1:5">
      <c r="A392" s="648" t="s">
        <v>558</v>
      </c>
      <c r="B392" s="648" t="s">
        <v>1280</v>
      </c>
      <c r="D392" s="648" t="s">
        <v>1314</v>
      </c>
      <c r="E392" s="648" t="s">
        <v>590</v>
      </c>
    </row>
    <row r="393" spans="1:5">
      <c r="A393" s="648" t="s">
        <v>625</v>
      </c>
      <c r="B393" s="648" t="s">
        <v>1352</v>
      </c>
      <c r="D393" s="648" t="s">
        <v>1315</v>
      </c>
      <c r="E393" s="648" t="s">
        <v>591</v>
      </c>
    </row>
    <row r="394" spans="1:5">
      <c r="A394" s="648" t="s">
        <v>242</v>
      </c>
      <c r="B394" s="648" t="s">
        <v>958</v>
      </c>
      <c r="D394" s="648" t="s">
        <v>1316</v>
      </c>
      <c r="E394" s="648" t="s">
        <v>592</v>
      </c>
    </row>
    <row r="395" spans="1:5">
      <c r="A395" s="648" t="s">
        <v>475</v>
      </c>
      <c r="B395" s="648" t="s">
        <v>1197</v>
      </c>
      <c r="D395" s="648" t="s">
        <v>1317</v>
      </c>
      <c r="E395" s="648" t="s">
        <v>593</v>
      </c>
    </row>
    <row r="396" spans="1:5">
      <c r="A396" s="648" t="s">
        <v>407</v>
      </c>
      <c r="B396" s="648" t="s">
        <v>1126</v>
      </c>
      <c r="D396" s="648" t="s">
        <v>1318</v>
      </c>
      <c r="E396" s="648" t="s">
        <v>594</v>
      </c>
    </row>
    <row r="397" spans="1:5">
      <c r="A397" s="648" t="s">
        <v>216</v>
      </c>
      <c r="B397" s="648" t="s">
        <v>932</v>
      </c>
      <c r="D397" s="648" t="s">
        <v>1319</v>
      </c>
      <c r="E397" s="648" t="s">
        <v>595</v>
      </c>
    </row>
    <row r="398" spans="1:5">
      <c r="A398" s="648" t="s">
        <v>337</v>
      </c>
      <c r="B398" s="648" t="s">
        <v>1055</v>
      </c>
      <c r="D398" s="648" t="s">
        <v>1320</v>
      </c>
      <c r="E398" s="648" t="s">
        <v>596</v>
      </c>
    </row>
    <row r="399" spans="1:5">
      <c r="A399" s="648" t="s">
        <v>449</v>
      </c>
      <c r="B399" s="648" t="s">
        <v>1171</v>
      </c>
      <c r="D399" s="648" t="s">
        <v>1321</v>
      </c>
      <c r="E399" s="648" t="s">
        <v>814</v>
      </c>
    </row>
    <row r="400" spans="1:5">
      <c r="A400" s="648" t="s">
        <v>815</v>
      </c>
      <c r="B400" s="648" t="s">
        <v>1331</v>
      </c>
      <c r="D400" s="648" t="s">
        <v>1322</v>
      </c>
      <c r="E400" s="648" t="s">
        <v>597</v>
      </c>
    </row>
    <row r="401" spans="1:5">
      <c r="A401" s="648" t="s">
        <v>351</v>
      </c>
      <c r="B401" s="648" t="s">
        <v>1069</v>
      </c>
      <c r="D401" s="648" t="s">
        <v>1323</v>
      </c>
      <c r="E401" s="648" t="s">
        <v>598</v>
      </c>
    </row>
    <row r="402" spans="1:5">
      <c r="A402" s="648" t="s">
        <v>230</v>
      </c>
      <c r="B402" s="648" t="s">
        <v>946</v>
      </c>
      <c r="D402" s="648" t="s">
        <v>1324</v>
      </c>
      <c r="E402" s="648" t="s">
        <v>599</v>
      </c>
    </row>
    <row r="403" spans="1:5">
      <c r="A403" s="648" t="s">
        <v>476</v>
      </c>
      <c r="B403" s="648" t="s">
        <v>1198</v>
      </c>
      <c r="D403" s="648" t="s">
        <v>1325</v>
      </c>
      <c r="E403" s="648" t="s">
        <v>600</v>
      </c>
    </row>
    <row r="404" spans="1:5">
      <c r="A404" s="648" t="s">
        <v>408</v>
      </c>
      <c r="B404" s="648" t="s">
        <v>1127</v>
      </c>
      <c r="D404" s="648" t="s">
        <v>1326</v>
      </c>
      <c r="E404" s="648" t="s">
        <v>601</v>
      </c>
    </row>
    <row r="405" spans="1:5">
      <c r="A405" s="648" t="s">
        <v>217</v>
      </c>
      <c r="B405" s="648" t="s">
        <v>933</v>
      </c>
      <c r="D405" s="648" t="s">
        <v>1327</v>
      </c>
      <c r="E405" s="648" t="s">
        <v>602</v>
      </c>
    </row>
    <row r="406" spans="1:5">
      <c r="A406" s="648" t="s">
        <v>338</v>
      </c>
      <c r="B406" s="648" t="s">
        <v>1056</v>
      </c>
      <c r="D406" s="648" t="s">
        <v>1328</v>
      </c>
      <c r="E406" s="648" t="s">
        <v>603</v>
      </c>
    </row>
    <row r="407" spans="1:5">
      <c r="A407" s="648" t="s">
        <v>450</v>
      </c>
      <c r="B407" s="648" t="s">
        <v>1172</v>
      </c>
      <c r="D407" s="648" t="s">
        <v>1329</v>
      </c>
      <c r="E407" s="648" t="s">
        <v>604</v>
      </c>
    </row>
    <row r="408" spans="1:5">
      <c r="A408" s="648" t="s">
        <v>606</v>
      </c>
      <c r="B408" s="648" t="s">
        <v>1332</v>
      </c>
      <c r="D408" s="648" t="s">
        <v>1330</v>
      </c>
      <c r="E408" s="648" t="s">
        <v>605</v>
      </c>
    </row>
    <row r="409" spans="1:5">
      <c r="A409" s="648" t="s">
        <v>352</v>
      </c>
      <c r="B409" s="648" t="s">
        <v>1070</v>
      </c>
      <c r="D409" s="648" t="s">
        <v>1331</v>
      </c>
      <c r="E409" s="648" t="s">
        <v>815</v>
      </c>
    </row>
    <row r="410" spans="1:5">
      <c r="A410" s="648" t="s">
        <v>231</v>
      </c>
      <c r="B410" s="648" t="s">
        <v>947</v>
      </c>
      <c r="D410" s="648" t="s">
        <v>1332</v>
      </c>
      <c r="E410" s="648" t="s">
        <v>606</v>
      </c>
    </row>
    <row r="411" spans="1:5">
      <c r="A411" s="648" t="s">
        <v>477</v>
      </c>
      <c r="B411" s="648" t="s">
        <v>1199</v>
      </c>
      <c r="D411" s="648" t="s">
        <v>1333</v>
      </c>
      <c r="E411" s="648" t="s">
        <v>607</v>
      </c>
    </row>
    <row r="412" spans="1:5">
      <c r="A412" s="648" t="s">
        <v>409</v>
      </c>
      <c r="B412" s="648" t="s">
        <v>1128</v>
      </c>
      <c r="D412" s="648" t="s">
        <v>1334</v>
      </c>
      <c r="E412" s="648" t="s">
        <v>608</v>
      </c>
    </row>
    <row r="413" spans="1:5">
      <c r="A413" s="648" t="s">
        <v>339</v>
      </c>
      <c r="B413" s="648" t="s">
        <v>1057</v>
      </c>
      <c r="D413" s="648" t="s">
        <v>1335</v>
      </c>
      <c r="E413" s="648" t="s">
        <v>609</v>
      </c>
    </row>
    <row r="414" spans="1:5">
      <c r="A414" s="648" t="s">
        <v>607</v>
      </c>
      <c r="B414" s="648" t="s">
        <v>1333</v>
      </c>
      <c r="D414" s="648" t="s">
        <v>1336</v>
      </c>
      <c r="E414" s="648" t="s">
        <v>610</v>
      </c>
    </row>
    <row r="415" spans="1:5">
      <c r="A415" s="648" t="s">
        <v>353</v>
      </c>
      <c r="B415" s="648" t="s">
        <v>1071</v>
      </c>
      <c r="D415" s="648" t="s">
        <v>1337</v>
      </c>
      <c r="E415" s="648" t="s">
        <v>611</v>
      </c>
    </row>
    <row r="416" spans="1:5">
      <c r="A416" s="648" t="s">
        <v>232</v>
      </c>
      <c r="B416" s="648" t="s">
        <v>948</v>
      </c>
      <c r="D416" s="648" t="s">
        <v>1338</v>
      </c>
      <c r="E416" s="648" t="s">
        <v>612</v>
      </c>
    </row>
    <row r="417" spans="1:5">
      <c r="A417" s="648" t="s">
        <v>478</v>
      </c>
      <c r="B417" s="648" t="s">
        <v>1200</v>
      </c>
      <c r="D417" s="648" t="s">
        <v>1339</v>
      </c>
      <c r="E417" s="648" t="s">
        <v>613</v>
      </c>
    </row>
    <row r="418" spans="1:5">
      <c r="A418" s="648" t="s">
        <v>410</v>
      </c>
      <c r="B418" s="648" t="s">
        <v>1129</v>
      </c>
      <c r="D418" s="648" t="s">
        <v>1340</v>
      </c>
      <c r="E418" s="648" t="s">
        <v>614</v>
      </c>
    </row>
    <row r="419" spans="1:5">
      <c r="A419" s="648" t="s">
        <v>340</v>
      </c>
      <c r="B419" s="648" t="s">
        <v>1058</v>
      </c>
      <c r="D419" s="648" t="s">
        <v>1341</v>
      </c>
      <c r="E419" s="648" t="s">
        <v>615</v>
      </c>
    </row>
    <row r="420" spans="1:5">
      <c r="A420" s="648" t="s">
        <v>608</v>
      </c>
      <c r="B420" s="648" t="s">
        <v>1334</v>
      </c>
      <c r="D420" s="648" t="s">
        <v>1342</v>
      </c>
      <c r="E420" s="648" t="s">
        <v>616</v>
      </c>
    </row>
    <row r="421" spans="1:5">
      <c r="A421" s="648" t="s">
        <v>354</v>
      </c>
      <c r="B421" s="648" t="s">
        <v>1072</v>
      </c>
      <c r="D421" s="648" t="s">
        <v>1343</v>
      </c>
      <c r="E421" s="648" t="s">
        <v>799</v>
      </c>
    </row>
    <row r="422" spans="1:5">
      <c r="A422" s="648" t="s">
        <v>233</v>
      </c>
      <c r="B422" s="648" t="s">
        <v>949</v>
      </c>
      <c r="D422" s="648" t="s">
        <v>1344</v>
      </c>
      <c r="E422" s="648" t="s">
        <v>617</v>
      </c>
    </row>
    <row r="423" spans="1:5">
      <c r="A423" s="648" t="s">
        <v>411</v>
      </c>
      <c r="B423" s="648" t="s">
        <v>1130</v>
      </c>
      <c r="D423" s="648" t="s">
        <v>1345</v>
      </c>
      <c r="E423" s="648" t="s">
        <v>618</v>
      </c>
    </row>
    <row r="424" spans="1:5">
      <c r="A424" s="648" t="s">
        <v>341</v>
      </c>
      <c r="B424" s="648" t="s">
        <v>1059</v>
      </c>
      <c r="D424" s="648" t="s">
        <v>1346</v>
      </c>
      <c r="E424" s="648" t="s">
        <v>619</v>
      </c>
    </row>
    <row r="425" spans="1:5">
      <c r="A425" s="648" t="s">
        <v>609</v>
      </c>
      <c r="B425" s="648" t="s">
        <v>1335</v>
      </c>
      <c r="D425" s="648" t="s">
        <v>1347</v>
      </c>
      <c r="E425" s="648" t="s">
        <v>620</v>
      </c>
    </row>
    <row r="426" spans="1:5">
      <c r="A426" s="648" t="s">
        <v>798</v>
      </c>
      <c r="B426" s="648" t="s">
        <v>1073</v>
      </c>
      <c r="D426" s="648" t="s">
        <v>1348</v>
      </c>
      <c r="E426" s="648" t="s">
        <v>621</v>
      </c>
    </row>
    <row r="427" spans="1:5">
      <c r="A427" s="648" t="s">
        <v>610</v>
      </c>
      <c r="B427" s="648" t="s">
        <v>1336</v>
      </c>
      <c r="D427" s="648" t="s">
        <v>1349</v>
      </c>
      <c r="E427" s="648" t="s">
        <v>622</v>
      </c>
    </row>
    <row r="428" spans="1:5">
      <c r="A428" s="648" t="s">
        <v>611</v>
      </c>
      <c r="B428" s="648" t="s">
        <v>1337</v>
      </c>
      <c r="D428" s="648" t="s">
        <v>1350</v>
      </c>
      <c r="E428" s="648" t="s">
        <v>623</v>
      </c>
    </row>
    <row r="429" spans="1:5">
      <c r="A429" s="648" t="s">
        <v>287</v>
      </c>
      <c r="B429" s="648" t="s">
        <v>1004</v>
      </c>
      <c r="D429" s="648" t="s">
        <v>1351</v>
      </c>
      <c r="E429" s="648" t="s">
        <v>624</v>
      </c>
    </row>
    <row r="430" spans="1:5">
      <c r="A430" s="648" t="s">
        <v>288</v>
      </c>
      <c r="B430" s="648" t="s">
        <v>1005</v>
      </c>
      <c r="D430" s="648" t="s">
        <v>1352</v>
      </c>
      <c r="E430" s="648" t="s">
        <v>625</v>
      </c>
    </row>
    <row r="431" spans="1:5">
      <c r="A431" s="648" t="s">
        <v>289</v>
      </c>
      <c r="B431" s="648" t="s">
        <v>1006</v>
      </c>
      <c r="D431" s="648" t="s">
        <v>1353</v>
      </c>
      <c r="E431" s="648" t="s">
        <v>626</v>
      </c>
    </row>
    <row r="432" spans="1:5">
      <c r="A432" s="648" t="s">
        <v>290</v>
      </c>
      <c r="B432" s="648" t="s">
        <v>1007</v>
      </c>
      <c r="D432" s="648" t="s">
        <v>1354</v>
      </c>
      <c r="E432" s="648" t="s">
        <v>627</v>
      </c>
    </row>
    <row r="433" spans="1:5">
      <c r="A433" s="648" t="s">
        <v>291</v>
      </c>
      <c r="B433" s="648" t="s">
        <v>1008</v>
      </c>
      <c r="D433" s="648" t="s">
        <v>1355</v>
      </c>
      <c r="E433" s="648" t="s">
        <v>628</v>
      </c>
    </row>
    <row r="434" spans="1:5">
      <c r="A434" s="648" t="s">
        <v>292</v>
      </c>
      <c r="B434" s="648" t="s">
        <v>1009</v>
      </c>
      <c r="D434" s="648" t="s">
        <v>1356</v>
      </c>
      <c r="E434" s="648" t="s">
        <v>629</v>
      </c>
    </row>
    <row r="435" spans="1:5">
      <c r="A435" s="648" t="s">
        <v>293</v>
      </c>
      <c r="B435" s="648" t="s">
        <v>1010</v>
      </c>
      <c r="D435" s="648" t="s">
        <v>1357</v>
      </c>
      <c r="E435" s="648" t="s">
        <v>630</v>
      </c>
    </row>
    <row r="436" spans="1:5">
      <c r="A436" s="648" t="s">
        <v>294</v>
      </c>
      <c r="B436" s="648" t="s">
        <v>1011</v>
      </c>
      <c r="D436" s="648" t="s">
        <v>1358</v>
      </c>
      <c r="E436" s="648" t="s">
        <v>631</v>
      </c>
    </row>
    <row r="437" spans="1:5">
      <c r="A437" s="648" t="s">
        <v>295</v>
      </c>
      <c r="B437" s="648" t="s">
        <v>1012</v>
      </c>
      <c r="D437" s="648" t="s">
        <v>1359</v>
      </c>
      <c r="E437" s="648" t="s">
        <v>632</v>
      </c>
    </row>
    <row r="438" spans="1:5">
      <c r="A438" s="648" t="s">
        <v>296</v>
      </c>
      <c r="B438" s="648" t="s">
        <v>1013</v>
      </c>
      <c r="D438" s="648" t="s">
        <v>1360</v>
      </c>
      <c r="E438" s="648" t="s">
        <v>633</v>
      </c>
    </row>
    <row r="439" spans="1:5">
      <c r="A439" s="648" t="s">
        <v>297</v>
      </c>
      <c r="B439" s="648" t="s">
        <v>1014</v>
      </c>
      <c r="D439" s="648" t="s">
        <v>1361</v>
      </c>
      <c r="E439" s="648" t="s">
        <v>634</v>
      </c>
    </row>
    <row r="440" spans="1:5">
      <c r="A440" s="648" t="s">
        <v>298</v>
      </c>
      <c r="B440" s="648" t="s">
        <v>1015</v>
      </c>
      <c r="D440" s="648" t="s">
        <v>1362</v>
      </c>
      <c r="E440" s="648" t="s">
        <v>635</v>
      </c>
    </row>
    <row r="441" spans="1:5">
      <c r="A441" s="648" t="s">
        <v>299</v>
      </c>
      <c r="B441" s="648" t="s">
        <v>1016</v>
      </c>
      <c r="D441" s="648" t="s">
        <v>1363</v>
      </c>
      <c r="E441" s="648" t="s">
        <v>636</v>
      </c>
    </row>
    <row r="442" spans="1:5">
      <c r="A442" s="648" t="s">
        <v>300</v>
      </c>
      <c r="B442" s="648" t="s">
        <v>1017</v>
      </c>
      <c r="D442" s="648" t="s">
        <v>1364</v>
      </c>
      <c r="E442" s="648" t="s">
        <v>637</v>
      </c>
    </row>
    <row r="443" spans="1:5">
      <c r="A443" s="648" t="s">
        <v>301</v>
      </c>
      <c r="B443" s="648" t="s">
        <v>1018</v>
      </c>
      <c r="D443" s="648" t="s">
        <v>1365</v>
      </c>
      <c r="E443" s="648" t="s">
        <v>638</v>
      </c>
    </row>
    <row r="444" spans="1:5">
      <c r="A444" s="648" t="s">
        <v>302</v>
      </c>
      <c r="B444" s="648" t="s">
        <v>1019</v>
      </c>
      <c r="D444" s="648" t="s">
        <v>1366</v>
      </c>
      <c r="E444" s="648" t="s">
        <v>639</v>
      </c>
    </row>
    <row r="445" spans="1:5">
      <c r="A445" s="648" t="s">
        <v>303</v>
      </c>
      <c r="B445" s="648" t="s">
        <v>1020</v>
      </c>
      <c r="D445" s="648" t="s">
        <v>1367</v>
      </c>
      <c r="E445" s="648" t="s">
        <v>640</v>
      </c>
    </row>
    <row r="446" spans="1:5">
      <c r="A446" s="648" t="s">
        <v>304</v>
      </c>
      <c r="B446" s="648" t="s">
        <v>1021</v>
      </c>
      <c r="D446" s="648" t="s">
        <v>1368</v>
      </c>
      <c r="E446" s="648" t="s">
        <v>641</v>
      </c>
    </row>
    <row r="447" spans="1:5">
      <c r="A447" s="648" t="s">
        <v>305</v>
      </c>
      <c r="B447" s="648" t="s">
        <v>1022</v>
      </c>
      <c r="D447" s="648" t="s">
        <v>1369</v>
      </c>
      <c r="E447" s="648" t="s">
        <v>642</v>
      </c>
    </row>
    <row r="448" spans="1:5">
      <c r="A448" s="648" t="s">
        <v>306</v>
      </c>
      <c r="B448" s="648" t="s">
        <v>1023</v>
      </c>
      <c r="D448" s="648" t="s">
        <v>1370</v>
      </c>
      <c r="E448" s="648" t="s">
        <v>643</v>
      </c>
    </row>
    <row r="449" spans="1:5">
      <c r="A449" s="648" t="s">
        <v>307</v>
      </c>
      <c r="B449" s="648" t="s">
        <v>1024</v>
      </c>
      <c r="D449" s="648" t="s">
        <v>1371</v>
      </c>
      <c r="E449" s="648" t="s">
        <v>644</v>
      </c>
    </row>
    <row r="450" spans="1:5">
      <c r="A450" s="648" t="s">
        <v>308</v>
      </c>
      <c r="B450" s="648" t="s">
        <v>1025</v>
      </c>
      <c r="D450" s="648" t="s">
        <v>1372</v>
      </c>
      <c r="E450" s="648" t="s">
        <v>645</v>
      </c>
    </row>
    <row r="451" spans="1:5">
      <c r="A451" s="648" t="s">
        <v>309</v>
      </c>
      <c r="B451" s="648" t="s">
        <v>1026</v>
      </c>
      <c r="D451" s="648" t="s">
        <v>1373</v>
      </c>
      <c r="E451" s="648" t="s">
        <v>646</v>
      </c>
    </row>
    <row r="452" spans="1:5">
      <c r="A452" s="648" t="s">
        <v>310</v>
      </c>
      <c r="B452" s="648" t="s">
        <v>1027</v>
      </c>
      <c r="D452" s="648" t="s">
        <v>1374</v>
      </c>
      <c r="E452" s="648" t="s">
        <v>800</v>
      </c>
    </row>
    <row r="453" spans="1:5">
      <c r="A453" s="648" t="s">
        <v>311</v>
      </c>
      <c r="B453" s="648" t="s">
        <v>1028</v>
      </c>
      <c r="D453" s="648" t="s">
        <v>1375</v>
      </c>
      <c r="E453" s="648" t="s">
        <v>647</v>
      </c>
    </row>
    <row r="454" spans="1:5">
      <c r="A454" s="648" t="s">
        <v>312</v>
      </c>
      <c r="B454" s="648" t="s">
        <v>1029</v>
      </c>
      <c r="D454" s="648" t="s">
        <v>1376</v>
      </c>
      <c r="E454" s="648" t="s">
        <v>648</v>
      </c>
    </row>
    <row r="455" spans="1:5">
      <c r="A455" s="648" t="s">
        <v>313</v>
      </c>
      <c r="B455" s="648" t="s">
        <v>1030</v>
      </c>
      <c r="D455" s="648" t="s">
        <v>1377</v>
      </c>
      <c r="E455" s="648" t="s">
        <v>649</v>
      </c>
    </row>
    <row r="456" spans="1:5">
      <c r="A456" s="648" t="s">
        <v>314</v>
      </c>
      <c r="B456" s="648" t="s">
        <v>1031</v>
      </c>
      <c r="D456" s="648" t="s">
        <v>1378</v>
      </c>
      <c r="E456" s="648" t="s">
        <v>650</v>
      </c>
    </row>
    <row r="457" spans="1:5">
      <c r="A457" s="648" t="s">
        <v>315</v>
      </c>
      <c r="B457" s="648" t="s">
        <v>1032</v>
      </c>
      <c r="D457" s="648" t="s">
        <v>1379</v>
      </c>
      <c r="E457" s="648" t="s">
        <v>651</v>
      </c>
    </row>
    <row r="458" spans="1:5">
      <c r="A458" s="648" t="s">
        <v>316</v>
      </c>
      <c r="B458" s="648" t="s">
        <v>1033</v>
      </c>
      <c r="D458" s="648" t="s">
        <v>1380</v>
      </c>
      <c r="E458" s="648" t="s">
        <v>652</v>
      </c>
    </row>
    <row r="459" spans="1:5">
      <c r="A459" s="648" t="s">
        <v>317</v>
      </c>
      <c r="B459" s="648" t="s">
        <v>1034</v>
      </c>
      <c r="D459" s="648" t="s">
        <v>1381</v>
      </c>
      <c r="E459" s="648" t="s">
        <v>653</v>
      </c>
    </row>
    <row r="460" spans="1:5">
      <c r="A460" s="648" t="s">
        <v>318</v>
      </c>
      <c r="B460" s="648" t="s">
        <v>1035</v>
      </c>
      <c r="D460" s="648" t="s">
        <v>1382</v>
      </c>
      <c r="E460" s="648" t="s">
        <v>654</v>
      </c>
    </row>
    <row r="461" spans="1:5">
      <c r="A461" s="648" t="s">
        <v>319</v>
      </c>
      <c r="B461" s="648" t="s">
        <v>1036</v>
      </c>
      <c r="D461" s="648" t="s">
        <v>1383</v>
      </c>
      <c r="E461" s="648" t="s">
        <v>655</v>
      </c>
    </row>
    <row r="462" spans="1:5">
      <c r="A462" s="648" t="s">
        <v>320</v>
      </c>
      <c r="B462" s="648" t="s">
        <v>1037</v>
      </c>
      <c r="D462" s="648" t="s">
        <v>1384</v>
      </c>
      <c r="E462" s="648" t="s">
        <v>656</v>
      </c>
    </row>
    <row r="463" spans="1:5">
      <c r="A463" s="648" t="s">
        <v>321</v>
      </c>
      <c r="B463" s="648" t="s">
        <v>1038</v>
      </c>
      <c r="D463" s="648" t="s">
        <v>1385</v>
      </c>
      <c r="E463" s="648" t="s">
        <v>657</v>
      </c>
    </row>
    <row r="464" spans="1:5">
      <c r="A464" s="648" t="s">
        <v>797</v>
      </c>
      <c r="B464" s="648" t="s">
        <v>1039</v>
      </c>
      <c r="D464" s="648" t="s">
        <v>1386</v>
      </c>
      <c r="E464" s="648" t="s">
        <v>658</v>
      </c>
    </row>
    <row r="465" spans="1:5">
      <c r="A465" s="648" t="s">
        <v>322</v>
      </c>
      <c r="B465" s="648" t="s">
        <v>1040</v>
      </c>
      <c r="D465" s="648" t="s">
        <v>1387</v>
      </c>
      <c r="E465" s="648" t="s">
        <v>659</v>
      </c>
    </row>
    <row r="466" spans="1:5">
      <c r="A466" s="648" t="s">
        <v>323</v>
      </c>
      <c r="B466" s="648" t="s">
        <v>1041</v>
      </c>
      <c r="D466" s="648" t="s">
        <v>1388</v>
      </c>
      <c r="E466" s="648" t="s">
        <v>660</v>
      </c>
    </row>
    <row r="467" spans="1:5">
      <c r="A467" s="648" t="s">
        <v>324</v>
      </c>
      <c r="B467" s="648" t="s">
        <v>1042</v>
      </c>
      <c r="D467" s="648" t="s">
        <v>1389</v>
      </c>
      <c r="E467" s="648" t="s">
        <v>661</v>
      </c>
    </row>
    <row r="468" spans="1:5">
      <c r="A468" s="648" t="s">
        <v>325</v>
      </c>
      <c r="B468" s="648" t="s">
        <v>1043</v>
      </c>
      <c r="D468" s="648" t="s">
        <v>1390</v>
      </c>
      <c r="E468" s="648" t="s">
        <v>662</v>
      </c>
    </row>
    <row r="469" spans="1:5">
      <c r="A469" s="648" t="s">
        <v>326</v>
      </c>
      <c r="B469" s="648" t="s">
        <v>1044</v>
      </c>
      <c r="D469" s="648" t="s">
        <v>1391</v>
      </c>
      <c r="E469" s="648" t="s">
        <v>663</v>
      </c>
    </row>
    <row r="470" spans="1:5">
      <c r="A470" s="648" t="s">
        <v>327</v>
      </c>
      <c r="B470" s="648" t="s">
        <v>1045</v>
      </c>
      <c r="D470" s="648" t="s">
        <v>1392</v>
      </c>
      <c r="E470" s="648" t="s">
        <v>664</v>
      </c>
    </row>
    <row r="471" spans="1:5">
      <c r="A471" s="648" t="s">
        <v>424</v>
      </c>
      <c r="B471" s="648" t="s">
        <v>1143</v>
      </c>
      <c r="D471" s="648" t="s">
        <v>1393</v>
      </c>
      <c r="E471" s="648" t="s">
        <v>665</v>
      </c>
    </row>
    <row r="472" spans="1:5">
      <c r="A472" s="648" t="s">
        <v>425</v>
      </c>
      <c r="B472" s="648" t="s">
        <v>1144</v>
      </c>
      <c r="D472" s="648" t="s">
        <v>1394</v>
      </c>
      <c r="E472" s="648" t="s">
        <v>666</v>
      </c>
    </row>
    <row r="473" spans="1:5">
      <c r="A473" s="648" t="s">
        <v>426</v>
      </c>
      <c r="B473" s="648" t="s">
        <v>1145</v>
      </c>
      <c r="D473" s="648" t="s">
        <v>1395</v>
      </c>
      <c r="E473" s="648" t="s">
        <v>667</v>
      </c>
    </row>
    <row r="474" spans="1:5">
      <c r="A474" s="648" t="s">
        <v>427</v>
      </c>
      <c r="B474" s="648" t="s">
        <v>1146</v>
      </c>
      <c r="D474" s="648" t="s">
        <v>1396</v>
      </c>
      <c r="E474" s="648" t="s">
        <v>668</v>
      </c>
    </row>
    <row r="475" spans="1:5">
      <c r="A475" s="648" t="s">
        <v>428</v>
      </c>
      <c r="B475" s="648" t="s">
        <v>1147</v>
      </c>
      <c r="D475" s="648" t="s">
        <v>1397</v>
      </c>
      <c r="E475" s="648" t="s">
        <v>669</v>
      </c>
    </row>
    <row r="476" spans="1:5">
      <c r="A476" s="648" t="s">
        <v>429</v>
      </c>
      <c r="B476" s="648" t="s">
        <v>1148</v>
      </c>
      <c r="D476" s="648" t="s">
        <v>1398</v>
      </c>
      <c r="E476" s="648" t="s">
        <v>670</v>
      </c>
    </row>
    <row r="477" spans="1:5">
      <c r="A477" s="648" t="s">
        <v>430</v>
      </c>
      <c r="B477" s="648" t="s">
        <v>1149</v>
      </c>
      <c r="D477" s="648" t="s">
        <v>1399</v>
      </c>
      <c r="E477" s="648" t="s">
        <v>874</v>
      </c>
    </row>
    <row r="478" spans="1:5">
      <c r="A478" s="648" t="s">
        <v>431</v>
      </c>
      <c r="B478" s="648" t="s">
        <v>1150</v>
      </c>
      <c r="D478" s="648" t="s">
        <v>1400</v>
      </c>
      <c r="E478" s="648" t="s">
        <v>671</v>
      </c>
    </row>
    <row r="479" spans="1:5">
      <c r="A479" s="648" t="s">
        <v>432</v>
      </c>
      <c r="B479" s="648" t="s">
        <v>1151</v>
      </c>
      <c r="D479" s="648" t="s">
        <v>1401</v>
      </c>
      <c r="E479" s="648" t="s">
        <v>672</v>
      </c>
    </row>
    <row r="480" spans="1:5">
      <c r="A480" s="648" t="s">
        <v>433</v>
      </c>
      <c r="B480" s="648" t="s">
        <v>1152</v>
      </c>
      <c r="D480" s="648" t="s">
        <v>1402</v>
      </c>
      <c r="E480" s="648" t="s">
        <v>673</v>
      </c>
    </row>
    <row r="481" spans="1:5">
      <c r="A481" s="648" t="s">
        <v>434</v>
      </c>
      <c r="B481" s="648" t="s">
        <v>1153</v>
      </c>
      <c r="D481" s="648" t="s">
        <v>1403</v>
      </c>
      <c r="E481" s="648" t="s">
        <v>674</v>
      </c>
    </row>
    <row r="482" spans="1:5">
      <c r="A482" s="648" t="s">
        <v>435</v>
      </c>
      <c r="B482" s="648" t="s">
        <v>1154</v>
      </c>
      <c r="D482" s="648" t="s">
        <v>1404</v>
      </c>
      <c r="E482" s="648" t="s">
        <v>675</v>
      </c>
    </row>
    <row r="483" spans="1:5">
      <c r="A483" s="648" t="s">
        <v>436</v>
      </c>
      <c r="B483" s="648" t="s">
        <v>1155</v>
      </c>
      <c r="D483" s="648" t="s">
        <v>1405</v>
      </c>
      <c r="E483" s="648" t="s">
        <v>676</v>
      </c>
    </row>
    <row r="484" spans="1:5">
      <c r="A484" s="648" t="s">
        <v>437</v>
      </c>
      <c r="B484" s="648" t="s">
        <v>1156</v>
      </c>
      <c r="D484" s="648" t="s">
        <v>1406</v>
      </c>
      <c r="E484" s="648" t="s">
        <v>677</v>
      </c>
    </row>
    <row r="485" spans="1:5">
      <c r="A485" s="648" t="s">
        <v>438</v>
      </c>
      <c r="B485" s="648" t="s">
        <v>1157</v>
      </c>
      <c r="D485" s="648" t="s">
        <v>1407</v>
      </c>
      <c r="E485" s="648" t="s">
        <v>678</v>
      </c>
    </row>
    <row r="486" spans="1:5">
      <c r="A486" s="648" t="s">
        <v>439</v>
      </c>
      <c r="B486" s="648" t="s">
        <v>1158</v>
      </c>
      <c r="D486" s="648" t="s">
        <v>1408</v>
      </c>
      <c r="E486" s="648" t="s">
        <v>679</v>
      </c>
    </row>
    <row r="487" spans="1:5">
      <c r="A487" s="648" t="s">
        <v>813</v>
      </c>
      <c r="B487" s="648" t="s">
        <v>1159</v>
      </c>
      <c r="D487" s="648" t="s">
        <v>1409</v>
      </c>
      <c r="E487" s="648" t="s">
        <v>680</v>
      </c>
    </row>
    <row r="488" spans="1:5">
      <c r="A488" s="648" t="s">
        <v>875</v>
      </c>
      <c r="B488" s="648" t="s">
        <v>1160</v>
      </c>
      <c r="D488" s="648" t="s">
        <v>1410</v>
      </c>
      <c r="E488" s="648" t="s">
        <v>681</v>
      </c>
    </row>
    <row r="489" spans="1:5">
      <c r="A489" s="648" t="s">
        <v>876</v>
      </c>
      <c r="B489" s="648" t="s">
        <v>1161</v>
      </c>
      <c r="D489" s="648" t="s">
        <v>1411</v>
      </c>
      <c r="E489" s="648" t="s">
        <v>682</v>
      </c>
    </row>
  </sheetData>
  <sheetProtection algorithmName="SHA-512" hashValue="Rr7ExCaTsqKslaQMSnu1LasIKWw06xh3xREwyawwP36zHLGwERZyLBkE4tr6AgDHcHLE8omjDAjyQwwzS6Xg7A==" saltValue="bbZB7aRibQvbKFk8ZemLxA==" spinCount="100000" sheet="1" objects="1" scenarios="1"/>
  <pageMargins left="0.25" right="0.25" top="0.16" bottom="0.17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B1:T39"/>
  <sheetViews>
    <sheetView showGridLines="0" zoomScale="90" zoomScaleNormal="90" workbookViewId="0">
      <selection activeCell="S1" sqref="S1:T1"/>
    </sheetView>
  </sheetViews>
  <sheetFormatPr baseColWidth="10" defaultRowHeight="14.25"/>
  <cols>
    <col min="1" max="1" width="6.140625" style="192" customWidth="1"/>
    <col min="2" max="2" width="45.28515625" style="192" customWidth="1"/>
    <col min="3" max="20" width="8.28515625" style="192" customWidth="1"/>
    <col min="21" max="16384" width="11.42578125" style="192"/>
  </cols>
  <sheetData>
    <row r="1" spans="2:20" ht="18">
      <c r="B1" s="595" t="s">
        <v>691</v>
      </c>
      <c r="O1" s="644"/>
      <c r="P1" s="644"/>
      <c r="Q1" s="644"/>
      <c r="R1" s="644"/>
      <c r="S1" s="704" t="str">
        <f>+Portada!$L$2</f>
        <v/>
      </c>
      <c r="T1" s="705"/>
    </row>
    <row r="2" spans="2:20" ht="18.75" thickBot="1">
      <c r="B2" s="450" t="s">
        <v>766</v>
      </c>
      <c r="C2" s="128"/>
      <c r="D2" s="128"/>
      <c r="E2" s="128"/>
      <c r="F2" s="128"/>
      <c r="G2" s="128"/>
      <c r="H2" s="128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</row>
    <row r="3" spans="2:20" ht="21.75" customHeight="1" thickTop="1" thickBot="1">
      <c r="B3" s="773" t="str">
        <f>IF(AND(Portada!H25="Sí",(F7+L7)=0),"En la portada se indicó que tienen Servicios de Apoyo Educativo, pero en este cuadro (Parte 2) no indica cuántos estudiantes se benefician.",(IF(AND(OR(Portada!H25="No",Portada!H25=""),(F7+L7)&gt;=1),"En la portada no indicó que tienen Servicios de Apoyo Educativo, pero en la Parte (2) de este cuadro se están indicando datos.","")))</f>
        <v/>
      </c>
      <c r="C3" s="769" t="s">
        <v>773</v>
      </c>
      <c r="D3" s="770"/>
      <c r="E3" s="770"/>
      <c r="F3" s="770"/>
      <c r="G3" s="770"/>
      <c r="H3" s="770"/>
      <c r="I3" s="771" t="s">
        <v>774</v>
      </c>
      <c r="J3" s="770"/>
      <c r="K3" s="770"/>
      <c r="L3" s="770"/>
      <c r="M3" s="770"/>
      <c r="N3" s="770"/>
      <c r="O3" s="792" t="s">
        <v>853</v>
      </c>
      <c r="P3" s="793"/>
      <c r="Q3" s="793"/>
      <c r="R3" s="793"/>
      <c r="S3" s="793"/>
      <c r="T3" s="793"/>
    </row>
    <row r="4" spans="2:20" ht="45.75" customHeight="1" thickBot="1">
      <c r="B4" s="774"/>
      <c r="C4" s="780" t="s">
        <v>894</v>
      </c>
      <c r="D4" s="781"/>
      <c r="E4" s="781"/>
      <c r="F4" s="784" t="s">
        <v>895</v>
      </c>
      <c r="G4" s="781"/>
      <c r="H4" s="785"/>
      <c r="I4" s="788" t="s">
        <v>894</v>
      </c>
      <c r="J4" s="781"/>
      <c r="K4" s="781"/>
      <c r="L4" s="784" t="s">
        <v>895</v>
      </c>
      <c r="M4" s="781"/>
      <c r="N4" s="790"/>
      <c r="O4" s="794"/>
      <c r="P4" s="795"/>
      <c r="Q4" s="795"/>
      <c r="R4" s="795"/>
      <c r="S4" s="795"/>
      <c r="T4" s="795"/>
    </row>
    <row r="5" spans="2:20" ht="45.75" customHeight="1">
      <c r="B5" s="774"/>
      <c r="C5" s="782"/>
      <c r="D5" s="783"/>
      <c r="E5" s="783"/>
      <c r="F5" s="786"/>
      <c r="G5" s="783"/>
      <c r="H5" s="787"/>
      <c r="I5" s="789"/>
      <c r="J5" s="783"/>
      <c r="K5" s="783"/>
      <c r="L5" s="786"/>
      <c r="M5" s="783"/>
      <c r="N5" s="791"/>
      <c r="O5" s="777" t="s">
        <v>773</v>
      </c>
      <c r="P5" s="778"/>
      <c r="Q5" s="778"/>
      <c r="R5" s="779" t="s">
        <v>854</v>
      </c>
      <c r="S5" s="778"/>
      <c r="T5" s="778"/>
    </row>
    <row r="6" spans="2:20" ht="31.5" customHeight="1" thickBot="1">
      <c r="B6" s="366" t="s">
        <v>786</v>
      </c>
      <c r="C6" s="367" t="s">
        <v>0</v>
      </c>
      <c r="D6" s="368" t="s">
        <v>16</v>
      </c>
      <c r="E6" s="369" t="s">
        <v>15</v>
      </c>
      <c r="F6" s="370" t="s">
        <v>0</v>
      </c>
      <c r="G6" s="368" t="s">
        <v>16</v>
      </c>
      <c r="H6" s="371" t="s">
        <v>15</v>
      </c>
      <c r="I6" s="372" t="s">
        <v>0</v>
      </c>
      <c r="J6" s="368" t="s">
        <v>16</v>
      </c>
      <c r="K6" s="369" t="s">
        <v>15</v>
      </c>
      <c r="L6" s="373" t="s">
        <v>0</v>
      </c>
      <c r="M6" s="368" t="s">
        <v>16</v>
      </c>
      <c r="N6" s="374" t="s">
        <v>15</v>
      </c>
      <c r="O6" s="375" t="s">
        <v>0</v>
      </c>
      <c r="P6" s="368" t="s">
        <v>16</v>
      </c>
      <c r="Q6" s="369" t="s">
        <v>15</v>
      </c>
      <c r="R6" s="373" t="s">
        <v>0</v>
      </c>
      <c r="S6" s="368" t="s">
        <v>16</v>
      </c>
      <c r="T6" s="369" t="s">
        <v>15</v>
      </c>
    </row>
    <row r="7" spans="2:20" ht="23.25" customHeight="1" thickTop="1" thickBot="1">
      <c r="B7" s="376" t="s">
        <v>762</v>
      </c>
      <c r="C7" s="377">
        <f>+D7+E7</f>
        <v>0</v>
      </c>
      <c r="D7" s="378">
        <f>+D8+D9+D10+D11+D12+D13+D14+D18+D22+D23+D24+D25+D26+D27+D28</f>
        <v>0</v>
      </c>
      <c r="E7" s="379">
        <f>+E8+E9+E10+E11+E12+E13+E14+E18+E22+E23+E24+E25+E26+E27+E28</f>
        <v>0</v>
      </c>
      <c r="F7" s="380">
        <f>+G7+H7</f>
        <v>0</v>
      </c>
      <c r="G7" s="378">
        <f>+G8+G9+G10+G11+G12+G13+G14+G18+G22+G23+G24+G25+G26+G27+G28</f>
        <v>0</v>
      </c>
      <c r="H7" s="379">
        <f>+H8+H9+H10+H11+H12+H13+H14+H18+H22+H23+H24+H25+H26+H27+H28</f>
        <v>0</v>
      </c>
      <c r="I7" s="381">
        <f>+J7+K7</f>
        <v>0</v>
      </c>
      <c r="J7" s="378">
        <f>+J8+J9+J10+J11+J12+J13+J14+J18+J22+J23+J24+J25+J26+J27+J28</f>
        <v>0</v>
      </c>
      <c r="K7" s="379">
        <f>+K8+K9+K10+K11+K12+K13+K14+K18+K22+K23+K24+K25+K26+K27+K28</f>
        <v>0</v>
      </c>
      <c r="L7" s="380">
        <f>+M7+N7</f>
        <v>0</v>
      </c>
      <c r="M7" s="378">
        <f>+M8+M9+M10+M11+M12+M13+M14+M18+M22+M23+M24+M25+M26+M27+M28</f>
        <v>0</v>
      </c>
      <c r="N7" s="382">
        <f>+N8+N9+N10+N11+N12+N13+N14+N18+N22+N23+N24+N25+N26+N27+N28</f>
        <v>0</v>
      </c>
      <c r="O7" s="383">
        <f>+P7+Q7</f>
        <v>0</v>
      </c>
      <c r="P7" s="378">
        <f>+P8+P9+P10+P11+P12+P13+P14+P18+P22+P23+P24+P25+P26+P27+P28</f>
        <v>0</v>
      </c>
      <c r="Q7" s="379">
        <f>+Q8+Q9+Q10+Q11+Q12+Q13+Q14+Q18+Q22+Q23+Q24+Q25+Q26+Q27+Q28</f>
        <v>0</v>
      </c>
      <c r="R7" s="380">
        <f>+S7+T7</f>
        <v>0</v>
      </c>
      <c r="S7" s="378">
        <f>+S8+S9+S10+S11+S12+S13+S14+S18+S22+S23+S24+S25+S26+S27+S28</f>
        <v>0</v>
      </c>
      <c r="T7" s="379">
        <f>+T8+T9+T10+T11+T12+T13+T14+T18+T22+T23+T24+T25+T26+T27+T28</f>
        <v>0</v>
      </c>
    </row>
    <row r="8" spans="2:20" ht="25.5" customHeight="1">
      <c r="B8" s="384" t="s">
        <v>184</v>
      </c>
      <c r="C8" s="145">
        <f>+D8+E8</f>
        <v>0</v>
      </c>
      <c r="D8" s="282"/>
      <c r="E8" s="283"/>
      <c r="F8" s="385">
        <f>+G8+H8</f>
        <v>0</v>
      </c>
      <c r="G8" s="282"/>
      <c r="H8" s="283"/>
      <c r="I8" s="386">
        <f>+J8+K8</f>
        <v>0</v>
      </c>
      <c r="J8" s="282"/>
      <c r="K8" s="283"/>
      <c r="L8" s="385">
        <f>+M8+N8</f>
        <v>0</v>
      </c>
      <c r="M8" s="282"/>
      <c r="N8" s="387"/>
      <c r="O8" s="388">
        <f>+P8+Q8</f>
        <v>0</v>
      </c>
      <c r="P8" s="389"/>
      <c r="Q8" s="389"/>
      <c r="R8" s="385">
        <f>+S8+T8</f>
        <v>0</v>
      </c>
      <c r="S8" s="389"/>
      <c r="T8" s="390"/>
    </row>
    <row r="9" spans="2:20" ht="25.5" customHeight="1">
      <c r="B9" s="384" t="s">
        <v>70</v>
      </c>
      <c r="C9" s="285">
        <f>+D9+E9</f>
        <v>0</v>
      </c>
      <c r="D9" s="286"/>
      <c r="E9" s="287"/>
      <c r="F9" s="391">
        <f>+G9+H9</f>
        <v>0</v>
      </c>
      <c r="G9" s="286"/>
      <c r="H9" s="287"/>
      <c r="I9" s="392">
        <f>+J9+K9</f>
        <v>0</v>
      </c>
      <c r="J9" s="286"/>
      <c r="K9" s="287"/>
      <c r="L9" s="391">
        <f>+M9+N9</f>
        <v>0</v>
      </c>
      <c r="M9" s="286"/>
      <c r="N9" s="393"/>
      <c r="O9" s="394">
        <f>+P9+Q9</f>
        <v>0</v>
      </c>
      <c r="P9" s="286"/>
      <c r="Q9" s="286"/>
      <c r="R9" s="391">
        <f>+S9+T9</f>
        <v>0</v>
      </c>
      <c r="S9" s="286"/>
      <c r="T9" s="149"/>
    </row>
    <row r="10" spans="2:20" ht="25.5" customHeight="1">
      <c r="B10" s="384" t="s">
        <v>185</v>
      </c>
      <c r="C10" s="285">
        <f t="shared" ref="C10:C26" si="0">+D10+E10</f>
        <v>0</v>
      </c>
      <c r="D10" s="286"/>
      <c r="E10" s="287"/>
      <c r="F10" s="391">
        <f t="shared" ref="F10:F13" si="1">+G10+H10</f>
        <v>0</v>
      </c>
      <c r="G10" s="286"/>
      <c r="H10" s="287"/>
      <c r="I10" s="392">
        <f t="shared" ref="I10:I13" si="2">+J10+K10</f>
        <v>0</v>
      </c>
      <c r="J10" s="286"/>
      <c r="K10" s="287"/>
      <c r="L10" s="391">
        <f t="shared" ref="L10:L13" si="3">+M10+N10</f>
        <v>0</v>
      </c>
      <c r="M10" s="286"/>
      <c r="N10" s="393"/>
      <c r="O10" s="394">
        <f t="shared" ref="O10:O13" si="4">+P10+Q10</f>
        <v>0</v>
      </c>
      <c r="P10" s="286"/>
      <c r="Q10" s="286"/>
      <c r="R10" s="391">
        <f t="shared" ref="R10:R13" si="5">+S10+T10</f>
        <v>0</v>
      </c>
      <c r="S10" s="286"/>
      <c r="T10" s="149"/>
    </row>
    <row r="11" spans="2:20" ht="25.5" customHeight="1">
      <c r="B11" s="384" t="s">
        <v>186</v>
      </c>
      <c r="C11" s="285">
        <f t="shared" si="0"/>
        <v>0</v>
      </c>
      <c r="D11" s="286"/>
      <c r="E11" s="287"/>
      <c r="F11" s="391">
        <f t="shared" si="1"/>
        <v>0</v>
      </c>
      <c r="G11" s="286"/>
      <c r="H11" s="287"/>
      <c r="I11" s="392">
        <f t="shared" si="2"/>
        <v>0</v>
      </c>
      <c r="J11" s="286"/>
      <c r="K11" s="287"/>
      <c r="L11" s="391">
        <f t="shared" si="3"/>
        <v>0</v>
      </c>
      <c r="M11" s="286"/>
      <c r="N11" s="393"/>
      <c r="O11" s="394">
        <f t="shared" si="4"/>
        <v>0</v>
      </c>
      <c r="P11" s="286"/>
      <c r="Q11" s="286"/>
      <c r="R11" s="391">
        <f t="shared" si="5"/>
        <v>0</v>
      </c>
      <c r="S11" s="286"/>
      <c r="T11" s="149"/>
    </row>
    <row r="12" spans="2:20" ht="25.5" customHeight="1">
      <c r="B12" s="384" t="s">
        <v>896</v>
      </c>
      <c r="C12" s="285">
        <f t="shared" si="0"/>
        <v>0</v>
      </c>
      <c r="D12" s="286"/>
      <c r="E12" s="287"/>
      <c r="F12" s="391">
        <f t="shared" si="1"/>
        <v>0</v>
      </c>
      <c r="G12" s="286"/>
      <c r="H12" s="287"/>
      <c r="I12" s="392">
        <f t="shared" si="2"/>
        <v>0</v>
      </c>
      <c r="J12" s="286"/>
      <c r="K12" s="287"/>
      <c r="L12" s="391">
        <f t="shared" si="3"/>
        <v>0</v>
      </c>
      <c r="M12" s="286"/>
      <c r="N12" s="393"/>
      <c r="O12" s="394">
        <f t="shared" si="4"/>
        <v>0</v>
      </c>
      <c r="P12" s="286"/>
      <c r="Q12" s="286"/>
      <c r="R12" s="391">
        <f t="shared" si="5"/>
        <v>0</v>
      </c>
      <c r="S12" s="286"/>
      <c r="T12" s="149"/>
    </row>
    <row r="13" spans="2:20" ht="25.5" customHeight="1">
      <c r="B13" s="384" t="s">
        <v>848</v>
      </c>
      <c r="C13" s="285">
        <f t="shared" si="0"/>
        <v>0</v>
      </c>
      <c r="D13" s="286"/>
      <c r="E13" s="287"/>
      <c r="F13" s="391">
        <f t="shared" si="1"/>
        <v>0</v>
      </c>
      <c r="G13" s="286"/>
      <c r="H13" s="287"/>
      <c r="I13" s="392">
        <f t="shared" si="2"/>
        <v>0</v>
      </c>
      <c r="J13" s="286"/>
      <c r="K13" s="287"/>
      <c r="L13" s="391">
        <f t="shared" si="3"/>
        <v>0</v>
      </c>
      <c r="M13" s="286"/>
      <c r="N13" s="393"/>
      <c r="O13" s="394">
        <f t="shared" si="4"/>
        <v>0</v>
      </c>
      <c r="P13" s="282"/>
      <c r="Q13" s="282"/>
      <c r="R13" s="395">
        <f t="shared" si="5"/>
        <v>0</v>
      </c>
      <c r="S13" s="286"/>
      <c r="T13" s="149"/>
    </row>
    <row r="14" spans="2:20" ht="25.5" customHeight="1">
      <c r="B14" s="384" t="s">
        <v>73</v>
      </c>
      <c r="C14" s="396">
        <f>+D14+E14</f>
        <v>0</v>
      </c>
      <c r="D14" s="397">
        <f>SUM(D15:D17)</f>
        <v>0</v>
      </c>
      <c r="E14" s="398">
        <f>SUM(E15:E17)</f>
        <v>0</v>
      </c>
      <c r="F14" s="399">
        <f>+G14+H14</f>
        <v>0</v>
      </c>
      <c r="G14" s="397">
        <f>SUM(G15:G17)</f>
        <v>0</v>
      </c>
      <c r="H14" s="398">
        <f>SUM(H15:H17)</f>
        <v>0</v>
      </c>
      <c r="I14" s="400">
        <f>+J14+K14</f>
        <v>0</v>
      </c>
      <c r="J14" s="397">
        <f>SUM(J15:J17)</f>
        <v>0</v>
      </c>
      <c r="K14" s="398">
        <f>SUM(K15:K17)</f>
        <v>0</v>
      </c>
      <c r="L14" s="399">
        <f>+M14+N14</f>
        <v>0</v>
      </c>
      <c r="M14" s="397">
        <f>SUM(M15:M17)</f>
        <v>0</v>
      </c>
      <c r="N14" s="401">
        <f>SUM(N15:N17)</f>
        <v>0</v>
      </c>
      <c r="O14" s="402">
        <f>+P14+Q14</f>
        <v>0</v>
      </c>
      <c r="P14" s="403">
        <f>SUM(P15:P17)</f>
        <v>0</v>
      </c>
      <c r="Q14" s="403">
        <f>SUM(Q15:Q17)</f>
        <v>0</v>
      </c>
      <c r="R14" s="404">
        <f>+S14+T14</f>
        <v>0</v>
      </c>
      <c r="S14" s="403">
        <f>SUM(S15:S17)</f>
        <v>0</v>
      </c>
      <c r="T14" s="405">
        <f>SUM(T15:T17)</f>
        <v>0</v>
      </c>
    </row>
    <row r="15" spans="2:20" ht="25.5" customHeight="1">
      <c r="B15" s="406" t="s">
        <v>849</v>
      </c>
      <c r="C15" s="207">
        <f t="shared" si="0"/>
        <v>0</v>
      </c>
      <c r="D15" s="208"/>
      <c r="E15" s="254"/>
      <c r="F15" s="407">
        <f t="shared" ref="F15:F17" si="6">+G15+H15</f>
        <v>0</v>
      </c>
      <c r="G15" s="208"/>
      <c r="H15" s="254"/>
      <c r="I15" s="408">
        <f t="shared" ref="I15:I17" si="7">+J15+K15</f>
        <v>0</v>
      </c>
      <c r="J15" s="208"/>
      <c r="K15" s="254"/>
      <c r="L15" s="407">
        <f t="shared" ref="L15:L17" si="8">+M15+N15</f>
        <v>0</v>
      </c>
      <c r="M15" s="208"/>
      <c r="N15" s="409"/>
      <c r="O15" s="410">
        <f t="shared" ref="O15:O17" si="9">+P15+Q15</f>
        <v>0</v>
      </c>
      <c r="P15" s="208"/>
      <c r="Q15" s="208"/>
      <c r="R15" s="407">
        <f t="shared" ref="R15:R17" si="10">+S15+T15</f>
        <v>0</v>
      </c>
      <c r="S15" s="208"/>
      <c r="T15" s="100"/>
    </row>
    <row r="16" spans="2:20" ht="25.5" customHeight="1">
      <c r="B16" s="411" t="s">
        <v>850</v>
      </c>
      <c r="C16" s="207">
        <f t="shared" si="0"/>
        <v>0</v>
      </c>
      <c r="D16" s="208"/>
      <c r="E16" s="254"/>
      <c r="F16" s="407">
        <f t="shared" si="6"/>
        <v>0</v>
      </c>
      <c r="G16" s="208"/>
      <c r="H16" s="254"/>
      <c r="I16" s="408">
        <f t="shared" si="7"/>
        <v>0</v>
      </c>
      <c r="J16" s="208"/>
      <c r="K16" s="254"/>
      <c r="L16" s="407">
        <f t="shared" si="8"/>
        <v>0</v>
      </c>
      <c r="M16" s="208"/>
      <c r="N16" s="409"/>
      <c r="O16" s="410">
        <f t="shared" si="9"/>
        <v>0</v>
      </c>
      <c r="P16" s="208"/>
      <c r="Q16" s="208"/>
      <c r="R16" s="407">
        <f t="shared" si="10"/>
        <v>0</v>
      </c>
      <c r="S16" s="208"/>
      <c r="T16" s="100"/>
    </row>
    <row r="17" spans="2:20" ht="25.5" customHeight="1">
      <c r="B17" s="412" t="s">
        <v>851</v>
      </c>
      <c r="C17" s="145">
        <f t="shared" si="0"/>
        <v>0</v>
      </c>
      <c r="D17" s="282"/>
      <c r="E17" s="283"/>
      <c r="F17" s="385">
        <f t="shared" si="6"/>
        <v>0</v>
      </c>
      <c r="G17" s="282"/>
      <c r="H17" s="283"/>
      <c r="I17" s="386">
        <f t="shared" si="7"/>
        <v>0</v>
      </c>
      <c r="J17" s="282"/>
      <c r="K17" s="283"/>
      <c r="L17" s="385">
        <f t="shared" si="8"/>
        <v>0</v>
      </c>
      <c r="M17" s="282"/>
      <c r="N17" s="387"/>
      <c r="O17" s="388">
        <f t="shared" si="9"/>
        <v>0</v>
      </c>
      <c r="P17" s="282"/>
      <c r="Q17" s="282"/>
      <c r="R17" s="385">
        <f t="shared" si="10"/>
        <v>0</v>
      </c>
      <c r="S17" s="282"/>
      <c r="T17" s="413"/>
    </row>
    <row r="18" spans="2:20" ht="25.5" customHeight="1">
      <c r="B18" s="414" t="s">
        <v>869</v>
      </c>
      <c r="C18" s="396">
        <f>+D18+E18</f>
        <v>0</v>
      </c>
      <c r="D18" s="397">
        <f>SUM(D19:D21)</f>
        <v>0</v>
      </c>
      <c r="E18" s="398">
        <f>SUM(E19:E21)</f>
        <v>0</v>
      </c>
      <c r="F18" s="399">
        <f>+G18+H18</f>
        <v>0</v>
      </c>
      <c r="G18" s="397">
        <f>SUM(G19:G21)</f>
        <v>0</v>
      </c>
      <c r="H18" s="398">
        <f>SUM(H19:H21)</f>
        <v>0</v>
      </c>
      <c r="I18" s="400">
        <f>+J18+K18</f>
        <v>0</v>
      </c>
      <c r="J18" s="397">
        <f>SUM(J19:J21)</f>
        <v>0</v>
      </c>
      <c r="K18" s="398">
        <f>SUM(K19:K21)</f>
        <v>0</v>
      </c>
      <c r="L18" s="399">
        <f>+M18+N18</f>
        <v>0</v>
      </c>
      <c r="M18" s="397">
        <f>SUM(M19:M21)</f>
        <v>0</v>
      </c>
      <c r="N18" s="401">
        <f>SUM(N19:N21)</f>
        <v>0</v>
      </c>
      <c r="O18" s="402">
        <f>+P18+Q18</f>
        <v>0</v>
      </c>
      <c r="P18" s="403">
        <f>SUM(P19:P21)</f>
        <v>0</v>
      </c>
      <c r="Q18" s="403">
        <f>SUM(Q19:Q21)</f>
        <v>0</v>
      </c>
      <c r="R18" s="404">
        <f>+S18+T18</f>
        <v>0</v>
      </c>
      <c r="S18" s="403">
        <f>SUM(S19:S21)</f>
        <v>0</v>
      </c>
      <c r="T18" s="405">
        <f>SUM(T19:T21)</f>
        <v>0</v>
      </c>
    </row>
    <row r="19" spans="2:20" ht="25.5" customHeight="1">
      <c r="B19" s="406" t="s">
        <v>849</v>
      </c>
      <c r="C19" s="207">
        <f t="shared" ref="C19:C21" si="11">+D19+E19</f>
        <v>0</v>
      </c>
      <c r="D19" s="208"/>
      <c r="E19" s="254"/>
      <c r="F19" s="407">
        <f t="shared" ref="F19:F24" si="12">+G19+H19</f>
        <v>0</v>
      </c>
      <c r="G19" s="208"/>
      <c r="H19" s="254"/>
      <c r="I19" s="408">
        <f t="shared" ref="I19:I24" si="13">+J19+K19</f>
        <v>0</v>
      </c>
      <c r="J19" s="208"/>
      <c r="K19" s="254"/>
      <c r="L19" s="407">
        <f t="shared" ref="L19:L24" si="14">+M19+N19</f>
        <v>0</v>
      </c>
      <c r="M19" s="208"/>
      <c r="N19" s="409"/>
      <c r="O19" s="410">
        <f t="shared" ref="O19:O24" si="15">+P19+Q19</f>
        <v>0</v>
      </c>
      <c r="P19" s="208"/>
      <c r="Q19" s="208"/>
      <c r="R19" s="407">
        <f t="shared" ref="R19:R24" si="16">+S19+T19</f>
        <v>0</v>
      </c>
      <c r="S19" s="208"/>
      <c r="T19" s="100"/>
    </row>
    <row r="20" spans="2:20" ht="25.5" customHeight="1">
      <c r="B20" s="411" t="s">
        <v>850</v>
      </c>
      <c r="C20" s="207">
        <f t="shared" si="11"/>
        <v>0</v>
      </c>
      <c r="D20" s="208"/>
      <c r="E20" s="254"/>
      <c r="F20" s="407">
        <f t="shared" si="12"/>
        <v>0</v>
      </c>
      <c r="G20" s="208"/>
      <c r="H20" s="254"/>
      <c r="I20" s="408">
        <f t="shared" si="13"/>
        <v>0</v>
      </c>
      <c r="J20" s="208"/>
      <c r="K20" s="254"/>
      <c r="L20" s="407">
        <f t="shared" si="14"/>
        <v>0</v>
      </c>
      <c r="M20" s="208"/>
      <c r="N20" s="409"/>
      <c r="O20" s="410">
        <f t="shared" si="15"/>
        <v>0</v>
      </c>
      <c r="P20" s="208"/>
      <c r="Q20" s="208"/>
      <c r="R20" s="407">
        <f t="shared" si="16"/>
        <v>0</v>
      </c>
      <c r="S20" s="208"/>
      <c r="T20" s="100"/>
    </row>
    <row r="21" spans="2:20" ht="25.5" customHeight="1">
      <c r="B21" s="415" t="s">
        <v>851</v>
      </c>
      <c r="C21" s="145">
        <f t="shared" si="11"/>
        <v>0</v>
      </c>
      <c r="D21" s="282"/>
      <c r="E21" s="283"/>
      <c r="F21" s="385">
        <f t="shared" si="12"/>
        <v>0</v>
      </c>
      <c r="G21" s="282"/>
      <c r="H21" s="283"/>
      <c r="I21" s="386">
        <f t="shared" si="13"/>
        <v>0</v>
      </c>
      <c r="J21" s="282"/>
      <c r="K21" s="283"/>
      <c r="L21" s="385">
        <f t="shared" si="14"/>
        <v>0</v>
      </c>
      <c r="M21" s="282"/>
      <c r="N21" s="387"/>
      <c r="O21" s="388">
        <f t="shared" si="15"/>
        <v>0</v>
      </c>
      <c r="P21" s="282"/>
      <c r="Q21" s="282"/>
      <c r="R21" s="385">
        <f t="shared" si="16"/>
        <v>0</v>
      </c>
      <c r="S21" s="282"/>
      <c r="T21" s="413"/>
    </row>
    <row r="22" spans="2:20" ht="25.5" customHeight="1">
      <c r="B22" s="384" t="s">
        <v>74</v>
      </c>
      <c r="C22" s="285">
        <f t="shared" si="0"/>
        <v>0</v>
      </c>
      <c r="D22" s="286"/>
      <c r="E22" s="287"/>
      <c r="F22" s="391">
        <f t="shared" si="12"/>
        <v>0</v>
      </c>
      <c r="G22" s="286"/>
      <c r="H22" s="287"/>
      <c r="I22" s="392">
        <f t="shared" si="13"/>
        <v>0</v>
      </c>
      <c r="J22" s="286"/>
      <c r="K22" s="287"/>
      <c r="L22" s="391">
        <f t="shared" si="14"/>
        <v>0</v>
      </c>
      <c r="M22" s="286"/>
      <c r="N22" s="393"/>
      <c r="O22" s="394">
        <f t="shared" si="15"/>
        <v>0</v>
      </c>
      <c r="P22" s="286"/>
      <c r="Q22" s="286"/>
      <c r="R22" s="391">
        <f t="shared" si="16"/>
        <v>0</v>
      </c>
      <c r="S22" s="286"/>
      <c r="T22" s="149"/>
    </row>
    <row r="23" spans="2:20" ht="25.5" customHeight="1" thickBot="1">
      <c r="B23" s="384" t="s">
        <v>903</v>
      </c>
      <c r="C23" s="285">
        <f t="shared" si="0"/>
        <v>0</v>
      </c>
      <c r="D23" s="286"/>
      <c r="E23" s="287"/>
      <c r="F23" s="391">
        <f t="shared" si="12"/>
        <v>0</v>
      </c>
      <c r="G23" s="286"/>
      <c r="H23" s="287"/>
      <c r="I23" s="392">
        <f t="shared" si="13"/>
        <v>0</v>
      </c>
      <c r="J23" s="286"/>
      <c r="K23" s="287"/>
      <c r="L23" s="391">
        <f t="shared" si="14"/>
        <v>0</v>
      </c>
      <c r="M23" s="286"/>
      <c r="N23" s="393"/>
      <c r="O23" s="394">
        <f t="shared" si="15"/>
        <v>0</v>
      </c>
      <c r="P23" s="286"/>
      <c r="Q23" s="286"/>
      <c r="R23" s="391">
        <f t="shared" si="16"/>
        <v>0</v>
      </c>
      <c r="S23" s="286"/>
      <c r="T23" s="149"/>
    </row>
    <row r="24" spans="2:20" ht="25.5" hidden="1" customHeight="1" thickBot="1">
      <c r="B24" s="384" t="s">
        <v>852</v>
      </c>
      <c r="C24" s="285">
        <f t="shared" si="0"/>
        <v>0</v>
      </c>
      <c r="D24" s="286"/>
      <c r="E24" s="287"/>
      <c r="F24" s="391">
        <f t="shared" si="12"/>
        <v>0</v>
      </c>
      <c r="G24" s="286"/>
      <c r="H24" s="287"/>
      <c r="I24" s="392">
        <f t="shared" si="13"/>
        <v>0</v>
      </c>
      <c r="J24" s="286"/>
      <c r="K24" s="287"/>
      <c r="L24" s="391">
        <f t="shared" si="14"/>
        <v>0</v>
      </c>
      <c r="M24" s="286"/>
      <c r="N24" s="393"/>
      <c r="O24" s="416">
        <f t="shared" si="15"/>
        <v>0</v>
      </c>
      <c r="P24" s="417"/>
      <c r="Q24" s="417"/>
      <c r="R24" s="418">
        <f t="shared" si="16"/>
        <v>0</v>
      </c>
      <c r="S24" s="282"/>
      <c r="T24" s="413"/>
    </row>
    <row r="25" spans="2:20" ht="25.5" customHeight="1">
      <c r="B25" s="419" t="s">
        <v>897</v>
      </c>
      <c r="C25" s="420">
        <f>+D25+E25</f>
        <v>0</v>
      </c>
      <c r="D25" s="421"/>
      <c r="E25" s="422"/>
      <c r="F25" s="423">
        <f>+G25+H25</f>
        <v>0</v>
      </c>
      <c r="G25" s="421"/>
      <c r="H25" s="422"/>
      <c r="I25" s="424">
        <f>+J25+K25</f>
        <v>0</v>
      </c>
      <c r="J25" s="421"/>
      <c r="K25" s="422"/>
      <c r="L25" s="423">
        <f>+M25+N25</f>
        <v>0</v>
      </c>
      <c r="M25" s="421"/>
      <c r="N25" s="425"/>
      <c r="O25" s="608">
        <f>+P25+Q25</f>
        <v>0</v>
      </c>
      <c r="P25" s="421"/>
      <c r="Q25" s="421"/>
      <c r="R25" s="423">
        <f>+S25+T25</f>
        <v>0</v>
      </c>
      <c r="S25" s="426"/>
      <c r="T25" s="427"/>
    </row>
    <row r="26" spans="2:20" ht="25.5" customHeight="1">
      <c r="B26" s="428" t="s">
        <v>898</v>
      </c>
      <c r="C26" s="285">
        <f t="shared" si="0"/>
        <v>0</v>
      </c>
      <c r="D26" s="286"/>
      <c r="E26" s="287"/>
      <c r="F26" s="391">
        <f t="shared" ref="F26" si="17">+G26+H26</f>
        <v>0</v>
      </c>
      <c r="G26" s="286"/>
      <c r="H26" s="287"/>
      <c r="I26" s="392">
        <f t="shared" ref="I26" si="18">+J26+K26</f>
        <v>0</v>
      </c>
      <c r="J26" s="286"/>
      <c r="K26" s="287"/>
      <c r="L26" s="391">
        <f t="shared" ref="L26" si="19">+M26+N26</f>
        <v>0</v>
      </c>
      <c r="M26" s="286"/>
      <c r="N26" s="393"/>
      <c r="O26" s="394">
        <f t="shared" ref="O26" si="20">+P26+Q26</f>
        <v>0</v>
      </c>
      <c r="P26" s="286"/>
      <c r="Q26" s="286"/>
      <c r="R26" s="391">
        <f t="shared" ref="R26" si="21">+S26+T26</f>
        <v>0</v>
      </c>
      <c r="S26" s="286"/>
      <c r="T26" s="149"/>
    </row>
    <row r="27" spans="2:20" s="79" customFormat="1" ht="25.5" customHeight="1">
      <c r="B27" s="429" t="s">
        <v>867</v>
      </c>
      <c r="C27" s="285">
        <f>+D27+E27</f>
        <v>0</v>
      </c>
      <c r="D27" s="286"/>
      <c r="E27" s="287"/>
      <c r="F27" s="391">
        <f>+G27+H27</f>
        <v>0</v>
      </c>
      <c r="G27" s="286"/>
      <c r="H27" s="287"/>
      <c r="I27" s="392">
        <f>+J27+K27</f>
        <v>0</v>
      </c>
      <c r="J27" s="286"/>
      <c r="K27" s="287"/>
      <c r="L27" s="391">
        <f>+M27+N27</f>
        <v>0</v>
      </c>
      <c r="M27" s="286"/>
      <c r="N27" s="393"/>
      <c r="O27" s="394">
        <f>+P27+Q27</f>
        <v>0</v>
      </c>
      <c r="P27" s="286"/>
      <c r="Q27" s="286"/>
      <c r="R27" s="391">
        <f>+S27+T27</f>
        <v>0</v>
      </c>
      <c r="S27" s="286"/>
      <c r="T27" s="149"/>
    </row>
    <row r="28" spans="2:20" s="79" customFormat="1" ht="25.5" customHeight="1" thickBot="1">
      <c r="B28" s="430" t="s">
        <v>899</v>
      </c>
      <c r="C28" s="289">
        <f>+D28+E28</f>
        <v>0</v>
      </c>
      <c r="D28" s="290"/>
      <c r="E28" s="291"/>
      <c r="F28" s="431">
        <f>+G28+H28</f>
        <v>0</v>
      </c>
      <c r="G28" s="290"/>
      <c r="H28" s="291"/>
      <c r="I28" s="432">
        <f>+J28+K28</f>
        <v>0</v>
      </c>
      <c r="J28" s="290"/>
      <c r="K28" s="291"/>
      <c r="L28" s="431">
        <f>+M28+N28</f>
        <v>0</v>
      </c>
      <c r="M28" s="290"/>
      <c r="N28" s="433"/>
      <c r="O28" s="434">
        <f>+P28+Q28</f>
        <v>0</v>
      </c>
      <c r="P28" s="435"/>
      <c r="Q28" s="435"/>
      <c r="R28" s="436">
        <f>+S28+T28</f>
        <v>0</v>
      </c>
      <c r="S28" s="435"/>
      <c r="T28" s="437"/>
    </row>
    <row r="29" spans="2:20" ht="18" customHeight="1" thickTop="1">
      <c r="B29" s="61" t="s">
        <v>858</v>
      </c>
      <c r="C29" s="438"/>
      <c r="D29" s="439" t="str">
        <f>IF(D7&lt;=('CUADRO 1'!D6+'CUADRO 1'!D7+'CUADRO 1'!D8),"","XX")</f>
        <v/>
      </c>
      <c r="E29" s="439" t="str">
        <f>IF(E7&lt;=('CUADRO 1'!E6+'CUADRO 1'!E7+'CUADRO 1'!E8),"","XX")</f>
        <v/>
      </c>
      <c r="F29" s="438"/>
      <c r="G29" s="440" t="str">
        <f>IF(OR(G8&gt;D8,G9&gt;D9,G10&gt;D10,G11&gt;D11,G12&gt;D12,G13&gt;D13,G15&gt;D15,G16&gt;D16,G17&gt;D17,G19&gt;D19,G20&gt;D20,G21&gt;D21,G22&gt;D22,G23&gt;D23,G24&gt;D24,G25&gt;D25,G26&gt;D26,G27&gt;D27,G28&gt;D28),"XXX","")</f>
        <v/>
      </c>
      <c r="H29" s="440" t="str">
        <f>IF(OR(H8&gt;E8,H9&gt;E9,H10&gt;E10,H11&gt;E11,H12&gt;E12,H13&gt;E13,H15&gt;E15,H16&gt;E16,H17&gt;E17,H19&gt;E19,H20&gt;E20,H21&gt;E21,H22&gt;E22,H23&gt;E23,H24&gt;E24,H25&gt;E25,H26&gt;E26,H27&gt;E27,H28&gt;E28),"XXX","")</f>
        <v/>
      </c>
      <c r="I29" s="438"/>
      <c r="J29" s="439" t="str">
        <f>IF(J7&lt;=('CUADRO 1'!D9+'CUADRO 1'!D10),"","XX")</f>
        <v/>
      </c>
      <c r="K29" s="439" t="str">
        <f>IF(K7&lt;=('CUADRO 1'!E9+'CUADRO 1'!E10),"","XX")</f>
        <v/>
      </c>
      <c r="L29" s="438"/>
      <c r="M29" s="440" t="str">
        <f>IF(OR(M8&gt;J8,M9&gt;J9,M10&gt;J10,M11&gt;J11,M12&gt;J12,M13&gt;J13,M15&gt;J15,M16&gt;J16,M17&gt;J17,M19&gt;J19,M20&gt;J20,M21&gt;J21,M22&gt;J22,M23&gt;J23,M24&gt;J24,M25&gt;J25,M26&gt;J26,M27&gt;J27,M28&gt;J28),"XXX","")</f>
        <v/>
      </c>
      <c r="N29" s="440" t="str">
        <f>IF(OR(N8&gt;K8,N9&gt;K9,N10&gt;K10,N11&gt;K11,N12&gt;K12,N13&gt;K13,N15&gt;K15,N16&gt;K16,N17&gt;K17,N19&gt;K19,N20&gt;K20,N21&gt;K21,N22&gt;K22,N23&gt;K23,N24&gt;K24,N25&gt;K25,N26&gt;K26,N27&gt;K27,N28&gt;K28),"XXX","")</f>
        <v/>
      </c>
      <c r="O29" s="438"/>
      <c r="P29" s="441" t="str">
        <f>IF(OR(P8&gt;D8,P9&gt;D9,P10&gt;D10,P11&gt;D11,P12&gt;D12,P13&gt;D13,P15&gt;D15,P16&gt;D16,P17&gt;D17,P19&gt;D19,P20&gt;D20,P21&gt;D21,P22&gt;D22,P23&gt;D23,P24&gt;D24,P25&gt;D25,P26&gt;D26,P27&gt;D27,P28&gt;D28),"XXX","")</f>
        <v/>
      </c>
      <c r="Q29" s="441" t="str">
        <f>IF(OR(Q8&gt;E8,Q9&gt;E9,Q10&gt;E10,Q11&gt;E11,Q12&gt;E12,Q13&gt;E13,Q15&gt;E15,Q16&gt;E16,Q17&gt;E17,Q19&gt;E19,Q20&gt;E20,Q21&gt;E21,Q22&gt;E22,Q23&gt;E23,Q24&gt;E24,Q25&gt;E25,Q26&gt;E26,Q27&gt;E27,Q28&gt;E28),"XXX","")</f>
        <v/>
      </c>
      <c r="R29" s="438"/>
      <c r="S29" s="441" t="str">
        <f>IF(OR(S8&gt;J8,S9&gt;J9,S10&gt;J10,S11&gt;J11,S12&gt;J12,S13&gt;J13,S15&gt;J15,S16&gt;J16,S17&gt;J17,S19&gt;J19,S20&gt;J20,S21&gt;J21,S22&gt;J22,S23&gt;J23,S24&gt;J24,S25&gt;J25,S26&gt;J26,S27&gt;J27,S28&gt;J28),"XXX","")</f>
        <v/>
      </c>
      <c r="T29" s="441" t="str">
        <f>IF(OR(T8&gt;K8,T9&gt;K9,T10&gt;K10,T11&gt;K11,T12&gt;K12,T13&gt;K13,T15&gt;K15,T16&gt;K16,T17&gt;K17,T19&gt;K19,T20&gt;K20,T21&gt;K21,T22&gt;K22,T23&gt;K23,T24&gt;K24,T25&gt;K25,T26&gt;K26,T27&gt;K27,T28&gt;K28),"XXX","")</f>
        <v/>
      </c>
    </row>
    <row r="30" spans="2:20" ht="18" customHeight="1">
      <c r="B30" s="609" t="s">
        <v>900</v>
      </c>
      <c r="E30" s="442"/>
      <c r="F30" s="772" t="str">
        <f>IF(OR(D29="XX",E29="XX",J29="XX",K29="XX",),"XX = ¡VERIFICAR!.  El total de hombres o mujeres de la parte (1) de este Cuadro, es mayor a lo reportado en el Cuadro 1.","")</f>
        <v/>
      </c>
      <c r="G30" s="772"/>
      <c r="H30" s="772"/>
      <c r="I30" s="772"/>
      <c r="J30" s="772"/>
      <c r="K30" s="772"/>
      <c r="L30" s="772"/>
      <c r="M30" s="772"/>
      <c r="N30" s="772"/>
      <c r="P30" s="776" t="str">
        <f>IF(OR(P29="XXX",Q29="XXX",S29="XXX",T29="XXX"),"XXX = ¡VERIFICAR!.  En alguna Discapacidad o Condición se están indicando más estudiantes Alfabetizados que los reportados en la parte (1).","")</f>
        <v/>
      </c>
      <c r="Q30" s="776"/>
      <c r="R30" s="776"/>
      <c r="S30" s="776"/>
      <c r="T30" s="776"/>
    </row>
    <row r="31" spans="2:20" ht="18" customHeight="1">
      <c r="B31" s="609" t="s">
        <v>901</v>
      </c>
      <c r="D31" s="442"/>
      <c r="E31" s="442"/>
      <c r="F31" s="772"/>
      <c r="G31" s="772"/>
      <c r="H31" s="772"/>
      <c r="I31" s="772"/>
      <c r="J31" s="772"/>
      <c r="K31" s="772"/>
      <c r="L31" s="772"/>
      <c r="M31" s="772"/>
      <c r="N31" s="772"/>
      <c r="P31" s="776"/>
      <c r="Q31" s="776"/>
      <c r="R31" s="776"/>
      <c r="S31" s="776"/>
      <c r="T31" s="776"/>
    </row>
    <row r="32" spans="2:20" ht="18" customHeight="1">
      <c r="B32" s="610" t="s">
        <v>902</v>
      </c>
      <c r="C32" s="443"/>
      <c r="F32" s="772" t="str">
        <f>IF(OR(G29="XXX",H29="XXX",M29="XXX",N29="XXX"),"XXX = ¡VERIFICAR!.  En alguna Discapacidad o Condición se están indicando más estudiantes con Servicios de Apoyo que el total indicado con la Discapacidad o Condición.","")</f>
        <v/>
      </c>
      <c r="G32" s="772"/>
      <c r="H32" s="772"/>
      <c r="I32" s="772"/>
      <c r="J32" s="772"/>
      <c r="K32" s="772"/>
      <c r="L32" s="772"/>
      <c r="M32" s="772"/>
      <c r="N32" s="772"/>
      <c r="O32" s="443"/>
      <c r="P32" s="776"/>
      <c r="Q32" s="776"/>
      <c r="R32" s="776"/>
      <c r="S32" s="776"/>
      <c r="T32" s="776"/>
    </row>
    <row r="33" spans="2:20" ht="18" customHeight="1">
      <c r="B33" s="444"/>
      <c r="C33" s="445"/>
      <c r="E33" s="442"/>
      <c r="F33" s="772"/>
      <c r="G33" s="772"/>
      <c r="H33" s="772"/>
      <c r="I33" s="772"/>
      <c r="J33" s="772"/>
      <c r="K33" s="772"/>
      <c r="L33" s="772"/>
      <c r="M33" s="772"/>
      <c r="N33" s="772"/>
      <c r="P33" s="776"/>
      <c r="Q33" s="776"/>
      <c r="R33" s="776"/>
      <c r="S33" s="776"/>
      <c r="T33" s="776"/>
    </row>
    <row r="34" spans="2:20" ht="18" customHeight="1">
      <c r="B34" s="234" t="s">
        <v>173</v>
      </c>
      <c r="C34" s="446"/>
      <c r="D34" s="447"/>
      <c r="E34" s="447"/>
      <c r="F34" s="775"/>
      <c r="G34" s="775"/>
      <c r="H34" s="775"/>
      <c r="I34" s="775"/>
      <c r="J34" s="775"/>
      <c r="K34" s="775"/>
      <c r="L34" s="775"/>
      <c r="M34" s="775"/>
      <c r="N34" s="775"/>
      <c r="P34" s="776"/>
      <c r="Q34" s="776"/>
      <c r="R34" s="776"/>
      <c r="S34" s="776"/>
      <c r="T34" s="776"/>
    </row>
    <row r="35" spans="2:20" ht="14.25" customHeight="1">
      <c r="B35" s="709"/>
      <c r="C35" s="710"/>
      <c r="D35" s="710"/>
      <c r="E35" s="710"/>
      <c r="F35" s="710"/>
      <c r="G35" s="710"/>
      <c r="H35" s="710"/>
      <c r="I35" s="710"/>
      <c r="J35" s="710"/>
      <c r="K35" s="710"/>
      <c r="L35" s="710"/>
      <c r="M35" s="710"/>
      <c r="N35" s="711"/>
      <c r="P35" s="448"/>
      <c r="Q35" s="448"/>
    </row>
    <row r="36" spans="2:20" ht="14.25" customHeight="1">
      <c r="B36" s="712"/>
      <c r="C36" s="713"/>
      <c r="D36" s="713"/>
      <c r="E36" s="713"/>
      <c r="F36" s="713"/>
      <c r="G36" s="713"/>
      <c r="H36" s="713"/>
      <c r="I36" s="713"/>
      <c r="J36" s="713"/>
      <c r="K36" s="713"/>
      <c r="L36" s="713"/>
      <c r="M36" s="713"/>
      <c r="N36" s="714"/>
      <c r="P36" s="448"/>
      <c r="Q36" s="448"/>
    </row>
    <row r="37" spans="2:20" ht="14.25" customHeight="1">
      <c r="B37" s="712"/>
      <c r="C37" s="713"/>
      <c r="D37" s="713"/>
      <c r="E37" s="713"/>
      <c r="F37" s="713"/>
      <c r="G37" s="713"/>
      <c r="H37" s="713"/>
      <c r="I37" s="713"/>
      <c r="J37" s="713"/>
      <c r="K37" s="713"/>
      <c r="L37" s="713"/>
      <c r="M37" s="713"/>
      <c r="N37" s="714"/>
      <c r="P37" s="448"/>
      <c r="Q37" s="448"/>
    </row>
    <row r="38" spans="2:20" ht="14.25" customHeight="1">
      <c r="B38" s="715"/>
      <c r="C38" s="716"/>
      <c r="D38" s="716"/>
      <c r="E38" s="716"/>
      <c r="F38" s="716"/>
      <c r="G38" s="716"/>
      <c r="H38" s="716"/>
      <c r="I38" s="716"/>
      <c r="J38" s="716"/>
      <c r="K38" s="716"/>
      <c r="L38" s="716"/>
      <c r="M38" s="716"/>
      <c r="N38" s="717"/>
      <c r="P38" s="448"/>
      <c r="Q38" s="448"/>
    </row>
    <row r="39" spans="2:20" ht="8.25" customHeight="1"/>
  </sheetData>
  <sheetProtection algorithmName="SHA-512" hashValue="kTSURC87S/YA9h22ljpSb5yJ1AxP52HcrF3fJ0seXu6UPrsC1Yq/k2XF3ZWl5v6tvhDLUzBE9wjdEHdPe4J9vg==" saltValue="brtQfOreRRsIpbsEU/ooZQ==" spinCount="100000" sheet="1" objects="1" scenarios="1"/>
  <mergeCells count="15">
    <mergeCell ref="S1:T1"/>
    <mergeCell ref="P30:T34"/>
    <mergeCell ref="O5:Q5"/>
    <mergeCell ref="R5:T5"/>
    <mergeCell ref="C4:E5"/>
    <mergeCell ref="F4:H5"/>
    <mergeCell ref="I4:K5"/>
    <mergeCell ref="L4:N5"/>
    <mergeCell ref="O3:T4"/>
    <mergeCell ref="B35:N38"/>
    <mergeCell ref="C3:H3"/>
    <mergeCell ref="I3:N3"/>
    <mergeCell ref="F30:N31"/>
    <mergeCell ref="B3:B5"/>
    <mergeCell ref="F32:N34"/>
  </mergeCells>
  <conditionalFormatting sqref="F32:N34">
    <cfRule type="notContainsBlanks" dxfId="192" priority="359">
      <formula>LEN(TRIM(F32))&gt;0</formula>
    </cfRule>
  </conditionalFormatting>
  <conditionalFormatting sqref="F30:N31">
    <cfRule type="notContainsBlanks" dxfId="191" priority="358">
      <formula>LEN(TRIM(F30))&gt;0</formula>
    </cfRule>
  </conditionalFormatting>
  <conditionalFormatting sqref="C7:E7">
    <cfRule type="cellIs" dxfId="190" priority="343" operator="equal">
      <formula>0</formula>
    </cfRule>
  </conditionalFormatting>
  <conditionalFormatting sqref="F7:H7">
    <cfRule type="cellIs" dxfId="189" priority="332" operator="equal">
      <formula>0</formula>
    </cfRule>
  </conditionalFormatting>
  <conditionalFormatting sqref="I7:K7">
    <cfRule type="cellIs" dxfId="188" priority="321" operator="equal">
      <formula>0</formula>
    </cfRule>
  </conditionalFormatting>
  <conditionalFormatting sqref="L7:N7">
    <cfRule type="cellIs" dxfId="187" priority="310" operator="equal">
      <formula>0</formula>
    </cfRule>
  </conditionalFormatting>
  <conditionalFormatting sqref="O33:O34">
    <cfRule type="notContainsBlanks" dxfId="186" priority="309">
      <formula>LEN(TRIM(O33))&gt;0</formula>
    </cfRule>
  </conditionalFormatting>
  <conditionalFormatting sqref="O30:O31">
    <cfRule type="notContainsBlanks" dxfId="185" priority="308">
      <formula>LEN(TRIM(O30))&gt;0</formula>
    </cfRule>
  </conditionalFormatting>
  <conditionalFormatting sqref="O7:Q7">
    <cfRule type="cellIs" dxfId="184" priority="297" operator="equal">
      <formula>0</formula>
    </cfRule>
  </conditionalFormatting>
  <conditionalFormatting sqref="R7:T7">
    <cfRule type="cellIs" dxfId="183" priority="286" operator="equal">
      <formula>0</formula>
    </cfRule>
  </conditionalFormatting>
  <conditionalFormatting sqref="P30:T34">
    <cfRule type="notContainsBlanks" dxfId="182" priority="285">
      <formula>LEN(TRIM(P30))&gt;0</formula>
    </cfRule>
  </conditionalFormatting>
  <conditionalFormatting sqref="Q18">
    <cfRule type="cellIs" dxfId="181" priority="63" operator="equal">
      <formula>0</formula>
    </cfRule>
  </conditionalFormatting>
  <conditionalFormatting sqref="Q14">
    <cfRule type="cellIs" dxfId="180" priority="62" operator="equal">
      <formula>0</formula>
    </cfRule>
  </conditionalFormatting>
  <conditionalFormatting sqref="S18">
    <cfRule type="cellIs" dxfId="179" priority="42" operator="equal">
      <formula>0</formula>
    </cfRule>
  </conditionalFormatting>
  <conditionalFormatting sqref="S14">
    <cfRule type="cellIs" dxfId="178" priority="41" operator="equal">
      <formula>0</formula>
    </cfRule>
  </conditionalFormatting>
  <conditionalFormatting sqref="O18:O19 O21">
    <cfRule type="cellIs" dxfId="177" priority="101" operator="equal">
      <formula>0</formula>
    </cfRule>
  </conditionalFormatting>
  <conditionalFormatting sqref="O18:P18">
    <cfRule type="cellIs" dxfId="176" priority="100" operator="equal">
      <formula>0</formula>
    </cfRule>
  </conditionalFormatting>
  <conditionalFormatting sqref="O10:O13">
    <cfRule type="cellIs" dxfId="175" priority="99" operator="equal">
      <formula>0</formula>
    </cfRule>
  </conditionalFormatting>
  <conditionalFormatting sqref="O27">
    <cfRule type="cellIs" dxfId="174" priority="98" operator="equal">
      <formula>0</formula>
    </cfRule>
  </conditionalFormatting>
  <conditionalFormatting sqref="O20">
    <cfRule type="cellIs" dxfId="173" priority="97" operator="equal">
      <formula>0</formula>
    </cfRule>
  </conditionalFormatting>
  <conditionalFormatting sqref="O15 O17">
    <cfRule type="cellIs" dxfId="172" priority="96" operator="equal">
      <formula>0</formula>
    </cfRule>
  </conditionalFormatting>
  <conditionalFormatting sqref="O16">
    <cfRule type="cellIs" dxfId="171" priority="95" operator="equal">
      <formula>0</formula>
    </cfRule>
  </conditionalFormatting>
  <conditionalFormatting sqref="O14">
    <cfRule type="cellIs" dxfId="170" priority="94" operator="equal">
      <formula>0</formula>
    </cfRule>
  </conditionalFormatting>
  <conditionalFormatting sqref="O14:P14">
    <cfRule type="cellIs" dxfId="169" priority="93" operator="equal">
      <formula>0</formula>
    </cfRule>
  </conditionalFormatting>
  <conditionalFormatting sqref="R8:R9 R28 R22:R26">
    <cfRule type="cellIs" dxfId="168" priority="92" operator="equal">
      <formula>0</formula>
    </cfRule>
  </conditionalFormatting>
  <conditionalFormatting sqref="R18:R19 R21">
    <cfRule type="cellIs" dxfId="167" priority="91" operator="equal">
      <formula>0</formula>
    </cfRule>
  </conditionalFormatting>
  <conditionalFormatting sqref="R18">
    <cfRule type="cellIs" dxfId="166" priority="90" operator="equal">
      <formula>0</formula>
    </cfRule>
  </conditionalFormatting>
  <conditionalFormatting sqref="R10:R13">
    <cfRule type="cellIs" dxfId="165" priority="89" operator="equal">
      <formula>0</formula>
    </cfRule>
  </conditionalFormatting>
  <conditionalFormatting sqref="R27">
    <cfRule type="cellIs" dxfId="164" priority="88" operator="equal">
      <formula>0</formula>
    </cfRule>
  </conditionalFormatting>
  <conditionalFormatting sqref="R20">
    <cfRule type="cellIs" dxfId="163" priority="87" operator="equal">
      <formula>0</formula>
    </cfRule>
  </conditionalFormatting>
  <conditionalFormatting sqref="F8:F9 F28 F22:F26">
    <cfRule type="cellIs" dxfId="162" priority="132" operator="equal">
      <formula>0</formula>
    </cfRule>
  </conditionalFormatting>
  <conditionalFormatting sqref="F18:F19 F21">
    <cfRule type="cellIs" dxfId="161" priority="131" operator="equal">
      <formula>0</formula>
    </cfRule>
  </conditionalFormatting>
  <conditionalFormatting sqref="F18:H18">
    <cfRule type="cellIs" dxfId="160" priority="130" operator="equal">
      <formula>0</formula>
    </cfRule>
  </conditionalFormatting>
  <conditionalFormatting sqref="F10:F13">
    <cfRule type="cellIs" dxfId="159" priority="129" operator="equal">
      <formula>0</formula>
    </cfRule>
  </conditionalFormatting>
  <conditionalFormatting sqref="F27">
    <cfRule type="cellIs" dxfId="158" priority="128" operator="equal">
      <formula>0</formula>
    </cfRule>
  </conditionalFormatting>
  <conditionalFormatting sqref="F20">
    <cfRule type="cellIs" dxfId="157" priority="127" operator="equal">
      <formula>0</formula>
    </cfRule>
  </conditionalFormatting>
  <conditionalFormatting sqref="F15 F17">
    <cfRule type="cellIs" dxfId="156" priority="126" operator="equal">
      <formula>0</formula>
    </cfRule>
  </conditionalFormatting>
  <conditionalFormatting sqref="F16">
    <cfRule type="cellIs" dxfId="155" priority="125" operator="equal">
      <formula>0</formula>
    </cfRule>
  </conditionalFormatting>
  <conditionalFormatting sqref="C8:C9 C28 C22:C26">
    <cfRule type="cellIs" dxfId="154" priority="142" operator="equal">
      <formula>0</formula>
    </cfRule>
  </conditionalFormatting>
  <conditionalFormatting sqref="C18:C19 C21">
    <cfRule type="cellIs" dxfId="153" priority="141" operator="equal">
      <formula>0</formula>
    </cfRule>
  </conditionalFormatting>
  <conditionalFormatting sqref="C18:E18">
    <cfRule type="cellIs" dxfId="152" priority="140" operator="equal">
      <formula>0</formula>
    </cfRule>
  </conditionalFormatting>
  <conditionalFormatting sqref="C10:C13">
    <cfRule type="cellIs" dxfId="151" priority="139" operator="equal">
      <formula>0</formula>
    </cfRule>
  </conditionalFormatting>
  <conditionalFormatting sqref="C27">
    <cfRule type="cellIs" dxfId="150" priority="138" operator="equal">
      <formula>0</formula>
    </cfRule>
  </conditionalFormatting>
  <conditionalFormatting sqref="C20">
    <cfRule type="cellIs" dxfId="149" priority="137" operator="equal">
      <formula>0</formula>
    </cfRule>
  </conditionalFormatting>
  <conditionalFormatting sqref="C15 C17">
    <cfRule type="cellIs" dxfId="148" priority="136" operator="equal">
      <formula>0</formula>
    </cfRule>
  </conditionalFormatting>
  <conditionalFormatting sqref="C16">
    <cfRule type="cellIs" dxfId="147" priority="135" operator="equal">
      <formula>0</formula>
    </cfRule>
  </conditionalFormatting>
  <conditionalFormatting sqref="C14">
    <cfRule type="cellIs" dxfId="146" priority="134" operator="equal">
      <formula>0</formula>
    </cfRule>
  </conditionalFormatting>
  <conditionalFormatting sqref="C14:E14">
    <cfRule type="cellIs" dxfId="145" priority="133" operator="equal">
      <formula>0</formula>
    </cfRule>
  </conditionalFormatting>
  <conditionalFormatting sqref="F14">
    <cfRule type="cellIs" dxfId="144" priority="124" operator="equal">
      <formula>0</formula>
    </cfRule>
  </conditionalFormatting>
  <conditionalFormatting sqref="F14:H14">
    <cfRule type="cellIs" dxfId="143" priority="123" operator="equal">
      <formula>0</formula>
    </cfRule>
  </conditionalFormatting>
  <conditionalFormatting sqref="I8:I9 I28 I22:I26">
    <cfRule type="cellIs" dxfId="142" priority="122" operator="equal">
      <formula>0</formula>
    </cfRule>
  </conditionalFormatting>
  <conditionalFormatting sqref="I18:I19 I21">
    <cfRule type="cellIs" dxfId="141" priority="121" operator="equal">
      <formula>0</formula>
    </cfRule>
  </conditionalFormatting>
  <conditionalFormatting sqref="I18:K18">
    <cfRule type="cellIs" dxfId="140" priority="120" operator="equal">
      <formula>0</formula>
    </cfRule>
  </conditionalFormatting>
  <conditionalFormatting sqref="I10:I13">
    <cfRule type="cellIs" dxfId="139" priority="119" operator="equal">
      <formula>0</formula>
    </cfRule>
  </conditionalFormatting>
  <conditionalFormatting sqref="I27">
    <cfRule type="cellIs" dxfId="138" priority="118" operator="equal">
      <formula>0</formula>
    </cfRule>
  </conditionalFormatting>
  <conditionalFormatting sqref="I20">
    <cfRule type="cellIs" dxfId="137" priority="117" operator="equal">
      <formula>0</formula>
    </cfRule>
  </conditionalFormatting>
  <conditionalFormatting sqref="I15 I17">
    <cfRule type="cellIs" dxfId="136" priority="116" operator="equal">
      <formula>0</formula>
    </cfRule>
  </conditionalFormatting>
  <conditionalFormatting sqref="I16">
    <cfRule type="cellIs" dxfId="135" priority="115" operator="equal">
      <formula>0</formula>
    </cfRule>
  </conditionalFormatting>
  <conditionalFormatting sqref="I14">
    <cfRule type="cellIs" dxfId="134" priority="114" operator="equal">
      <formula>0</formula>
    </cfRule>
  </conditionalFormatting>
  <conditionalFormatting sqref="I14:K14">
    <cfRule type="cellIs" dxfId="133" priority="113" operator="equal">
      <formula>0</formula>
    </cfRule>
  </conditionalFormatting>
  <conditionalFormatting sqref="L8:L9 L28 L22:L26">
    <cfRule type="cellIs" dxfId="132" priority="112" operator="equal">
      <formula>0</formula>
    </cfRule>
  </conditionalFormatting>
  <conditionalFormatting sqref="L18:L19 L21">
    <cfRule type="cellIs" dxfId="131" priority="111" operator="equal">
      <formula>0</formula>
    </cfRule>
  </conditionalFormatting>
  <conditionalFormatting sqref="L18:N18">
    <cfRule type="cellIs" dxfId="130" priority="110" operator="equal">
      <formula>0</formula>
    </cfRule>
  </conditionalFormatting>
  <conditionalFormatting sqref="L10:L13">
    <cfRule type="cellIs" dxfId="129" priority="109" operator="equal">
      <formula>0</formula>
    </cfRule>
  </conditionalFormatting>
  <conditionalFormatting sqref="L27">
    <cfRule type="cellIs" dxfId="128" priority="108" operator="equal">
      <formula>0</formula>
    </cfRule>
  </conditionalFormatting>
  <conditionalFormatting sqref="L20">
    <cfRule type="cellIs" dxfId="127" priority="107" operator="equal">
      <formula>0</formula>
    </cfRule>
  </conditionalFormatting>
  <conditionalFormatting sqref="L15 L17">
    <cfRule type="cellIs" dxfId="126" priority="106" operator="equal">
      <formula>0</formula>
    </cfRule>
  </conditionalFormatting>
  <conditionalFormatting sqref="L16">
    <cfRule type="cellIs" dxfId="125" priority="105" operator="equal">
      <formula>0</formula>
    </cfRule>
  </conditionalFormatting>
  <conditionalFormatting sqref="L14">
    <cfRule type="cellIs" dxfId="124" priority="104" operator="equal">
      <formula>0</formula>
    </cfRule>
  </conditionalFormatting>
  <conditionalFormatting sqref="L14:N14">
    <cfRule type="cellIs" dxfId="123" priority="103" operator="equal">
      <formula>0</formula>
    </cfRule>
  </conditionalFormatting>
  <conditionalFormatting sqref="O8:O9 O28 O22:O26">
    <cfRule type="cellIs" dxfId="122" priority="102" operator="equal">
      <formula>0</formula>
    </cfRule>
  </conditionalFormatting>
  <conditionalFormatting sqref="R15 R17">
    <cfRule type="cellIs" dxfId="121" priority="86" operator="equal">
      <formula>0</formula>
    </cfRule>
  </conditionalFormatting>
  <conditionalFormatting sqref="R16">
    <cfRule type="cellIs" dxfId="120" priority="85" operator="equal">
      <formula>0</formula>
    </cfRule>
  </conditionalFormatting>
  <conditionalFormatting sqref="R14">
    <cfRule type="cellIs" dxfId="119" priority="84" operator="equal">
      <formula>0</formula>
    </cfRule>
  </conditionalFormatting>
  <conditionalFormatting sqref="R14">
    <cfRule type="cellIs" dxfId="118" priority="83" operator="equal">
      <formula>0</formula>
    </cfRule>
  </conditionalFormatting>
  <conditionalFormatting sqref="P8">
    <cfRule type="cellIs" dxfId="117" priority="82" operator="greaterThan">
      <formula>D8</formula>
    </cfRule>
  </conditionalFormatting>
  <conditionalFormatting sqref="P9">
    <cfRule type="cellIs" dxfId="116" priority="81" operator="greaterThan">
      <formula>D9</formula>
    </cfRule>
  </conditionalFormatting>
  <conditionalFormatting sqref="P10">
    <cfRule type="cellIs" dxfId="115" priority="80" operator="greaterThan">
      <formula>D10</formula>
    </cfRule>
  </conditionalFormatting>
  <conditionalFormatting sqref="P11">
    <cfRule type="cellIs" dxfId="114" priority="79" operator="greaterThan">
      <formula>D11</formula>
    </cfRule>
  </conditionalFormatting>
  <conditionalFormatting sqref="P12">
    <cfRule type="cellIs" dxfId="113" priority="78" operator="greaterThan">
      <formula>D12</formula>
    </cfRule>
  </conditionalFormatting>
  <conditionalFormatting sqref="P13">
    <cfRule type="cellIs" dxfId="112" priority="77" operator="greaterThan">
      <formula>D13</formula>
    </cfRule>
  </conditionalFormatting>
  <conditionalFormatting sqref="P15">
    <cfRule type="cellIs" dxfId="111" priority="76" operator="greaterThan">
      <formula>D15</formula>
    </cfRule>
  </conditionalFormatting>
  <conditionalFormatting sqref="P16">
    <cfRule type="cellIs" dxfId="110" priority="75" operator="greaterThan">
      <formula>D16</formula>
    </cfRule>
  </conditionalFormatting>
  <conditionalFormatting sqref="P17">
    <cfRule type="cellIs" dxfId="109" priority="74" operator="greaterThan">
      <formula>D17</formula>
    </cfRule>
  </conditionalFormatting>
  <conditionalFormatting sqref="P19">
    <cfRule type="cellIs" dxfId="108" priority="73" operator="greaterThan">
      <formula>D19</formula>
    </cfRule>
  </conditionalFormatting>
  <conditionalFormatting sqref="P20">
    <cfRule type="cellIs" dxfId="107" priority="72" operator="greaterThan">
      <formula>D20</formula>
    </cfRule>
  </conditionalFormatting>
  <conditionalFormatting sqref="P21">
    <cfRule type="cellIs" dxfId="106" priority="71" operator="greaterThan">
      <formula>D21</formula>
    </cfRule>
  </conditionalFormatting>
  <conditionalFormatting sqref="P22">
    <cfRule type="cellIs" dxfId="105" priority="70" operator="greaterThan">
      <formula>D22</formula>
    </cfRule>
  </conditionalFormatting>
  <conditionalFormatting sqref="P23">
    <cfRule type="cellIs" dxfId="104" priority="69" operator="greaterThan">
      <formula>D23</formula>
    </cfRule>
  </conditionalFormatting>
  <conditionalFormatting sqref="P24">
    <cfRule type="cellIs" dxfId="103" priority="68" operator="greaterThan">
      <formula>D24</formula>
    </cfRule>
  </conditionalFormatting>
  <conditionalFormatting sqref="P25">
    <cfRule type="cellIs" dxfId="102" priority="67" operator="greaterThan">
      <formula>D25</formula>
    </cfRule>
  </conditionalFormatting>
  <conditionalFormatting sqref="P26">
    <cfRule type="cellIs" dxfId="101" priority="66" operator="greaterThan">
      <formula>D26</formula>
    </cfRule>
  </conditionalFormatting>
  <conditionalFormatting sqref="P27">
    <cfRule type="cellIs" dxfId="100" priority="65" operator="greaterThan">
      <formula>D27</formula>
    </cfRule>
  </conditionalFormatting>
  <conditionalFormatting sqref="P28">
    <cfRule type="cellIs" dxfId="99" priority="64" operator="greaterThan">
      <formula>D28</formula>
    </cfRule>
  </conditionalFormatting>
  <conditionalFormatting sqref="Q8">
    <cfRule type="cellIs" dxfId="98" priority="61" operator="greaterThan">
      <formula>E8</formula>
    </cfRule>
  </conditionalFormatting>
  <conditionalFormatting sqref="Q9">
    <cfRule type="cellIs" dxfId="97" priority="60" operator="greaterThan">
      <formula>E9</formula>
    </cfRule>
  </conditionalFormatting>
  <conditionalFormatting sqref="Q10">
    <cfRule type="cellIs" dxfId="96" priority="59" operator="greaterThan">
      <formula>E10</formula>
    </cfRule>
  </conditionalFormatting>
  <conditionalFormatting sqref="Q11">
    <cfRule type="cellIs" dxfId="95" priority="58" operator="greaterThan">
      <formula>E11</formula>
    </cfRule>
  </conditionalFormatting>
  <conditionalFormatting sqref="Q12">
    <cfRule type="cellIs" dxfId="94" priority="57" operator="greaterThan">
      <formula>E12</formula>
    </cfRule>
  </conditionalFormatting>
  <conditionalFormatting sqref="Q13">
    <cfRule type="cellIs" dxfId="93" priority="56" operator="greaterThan">
      <formula>E13</formula>
    </cfRule>
  </conditionalFormatting>
  <conditionalFormatting sqref="Q15">
    <cfRule type="cellIs" dxfId="92" priority="55" operator="greaterThan">
      <formula>E15</formula>
    </cfRule>
  </conditionalFormatting>
  <conditionalFormatting sqref="Q16">
    <cfRule type="cellIs" dxfId="91" priority="54" operator="greaterThan">
      <formula>E16</formula>
    </cfRule>
  </conditionalFormatting>
  <conditionalFormatting sqref="Q17">
    <cfRule type="cellIs" dxfId="90" priority="53" operator="greaterThan">
      <formula>E17</formula>
    </cfRule>
  </conditionalFormatting>
  <conditionalFormatting sqref="Q19">
    <cfRule type="cellIs" dxfId="89" priority="52" operator="greaterThan">
      <formula>E19</formula>
    </cfRule>
  </conditionalFormatting>
  <conditionalFormatting sqref="Q20">
    <cfRule type="cellIs" dxfId="88" priority="51" operator="greaterThan">
      <formula>E20</formula>
    </cfRule>
  </conditionalFormatting>
  <conditionalFormatting sqref="Q21">
    <cfRule type="cellIs" dxfId="87" priority="50" operator="greaterThan">
      <formula>E21</formula>
    </cfRule>
  </conditionalFormatting>
  <conditionalFormatting sqref="Q22">
    <cfRule type="cellIs" dxfId="86" priority="49" operator="greaterThan">
      <formula>E22</formula>
    </cfRule>
  </conditionalFormatting>
  <conditionalFormatting sqref="Q23">
    <cfRule type="cellIs" dxfId="85" priority="48" operator="greaterThan">
      <formula>E23</formula>
    </cfRule>
  </conditionalFormatting>
  <conditionalFormatting sqref="Q24">
    <cfRule type="cellIs" dxfId="84" priority="47" operator="greaterThan">
      <formula>E24</formula>
    </cfRule>
  </conditionalFormatting>
  <conditionalFormatting sqref="Q25">
    <cfRule type="cellIs" dxfId="83" priority="46" operator="greaterThan">
      <formula>E25</formula>
    </cfRule>
  </conditionalFormatting>
  <conditionalFormatting sqref="Q26">
    <cfRule type="cellIs" dxfId="82" priority="45" operator="greaterThan">
      <formula>E26</formula>
    </cfRule>
  </conditionalFormatting>
  <conditionalFormatting sqref="Q27">
    <cfRule type="cellIs" dxfId="81" priority="44" operator="greaterThan">
      <formula>E27</formula>
    </cfRule>
  </conditionalFormatting>
  <conditionalFormatting sqref="Q28">
    <cfRule type="cellIs" dxfId="80" priority="43" operator="greaterThan">
      <formula>E28</formula>
    </cfRule>
  </conditionalFormatting>
  <conditionalFormatting sqref="S8">
    <cfRule type="cellIs" dxfId="79" priority="40" operator="greaterThan">
      <formula>J8</formula>
    </cfRule>
  </conditionalFormatting>
  <conditionalFormatting sqref="S9">
    <cfRule type="cellIs" dxfId="78" priority="39" operator="greaterThan">
      <formula>J9</formula>
    </cfRule>
  </conditionalFormatting>
  <conditionalFormatting sqref="S10">
    <cfRule type="cellIs" dxfId="77" priority="38" operator="greaterThan">
      <formula>J10</formula>
    </cfRule>
  </conditionalFormatting>
  <conditionalFormatting sqref="S11">
    <cfRule type="cellIs" dxfId="76" priority="37" operator="greaterThan">
      <formula>J11</formula>
    </cfRule>
  </conditionalFormatting>
  <conditionalFormatting sqref="S12">
    <cfRule type="cellIs" dxfId="75" priority="36" operator="greaterThan">
      <formula>J12</formula>
    </cfRule>
  </conditionalFormatting>
  <conditionalFormatting sqref="S13">
    <cfRule type="cellIs" dxfId="74" priority="35" operator="greaterThan">
      <formula>J13</formula>
    </cfRule>
  </conditionalFormatting>
  <conditionalFormatting sqref="S15">
    <cfRule type="cellIs" dxfId="73" priority="34" operator="greaterThan">
      <formula>J15</formula>
    </cfRule>
  </conditionalFormatting>
  <conditionalFormatting sqref="S16">
    <cfRule type="cellIs" dxfId="72" priority="33" operator="greaterThan">
      <formula>J16</formula>
    </cfRule>
  </conditionalFormatting>
  <conditionalFormatting sqref="S17">
    <cfRule type="cellIs" dxfId="71" priority="32" operator="greaterThan">
      <formula>J17</formula>
    </cfRule>
  </conditionalFormatting>
  <conditionalFormatting sqref="S19">
    <cfRule type="cellIs" dxfId="70" priority="31" operator="greaterThan">
      <formula>J19</formula>
    </cfRule>
  </conditionalFormatting>
  <conditionalFormatting sqref="S20">
    <cfRule type="cellIs" dxfId="69" priority="30" operator="greaterThan">
      <formula>J20</formula>
    </cfRule>
  </conditionalFormatting>
  <conditionalFormatting sqref="S21">
    <cfRule type="cellIs" dxfId="68" priority="29" operator="greaterThan">
      <formula>J21</formula>
    </cfRule>
  </conditionalFormatting>
  <conditionalFormatting sqref="S22">
    <cfRule type="cellIs" dxfId="67" priority="28" operator="greaterThan">
      <formula>J22</formula>
    </cfRule>
  </conditionalFormatting>
  <conditionalFormatting sqref="S23">
    <cfRule type="cellIs" dxfId="66" priority="27" operator="greaterThan">
      <formula>J23</formula>
    </cfRule>
  </conditionalFormatting>
  <conditionalFormatting sqref="S24">
    <cfRule type="cellIs" dxfId="65" priority="26" operator="greaterThan">
      <formula>J24</formula>
    </cfRule>
  </conditionalFormatting>
  <conditionalFormatting sqref="S25">
    <cfRule type="cellIs" dxfId="64" priority="25" operator="greaterThan">
      <formula>J25</formula>
    </cfRule>
  </conditionalFormatting>
  <conditionalFormatting sqref="S26">
    <cfRule type="cellIs" dxfId="63" priority="24" operator="greaterThan">
      <formula>J26</formula>
    </cfRule>
  </conditionalFormatting>
  <conditionalFormatting sqref="S27">
    <cfRule type="cellIs" dxfId="62" priority="23" operator="greaterThan">
      <formula>J27</formula>
    </cfRule>
  </conditionalFormatting>
  <conditionalFormatting sqref="S28">
    <cfRule type="cellIs" dxfId="61" priority="22" operator="greaterThan">
      <formula>J28</formula>
    </cfRule>
  </conditionalFormatting>
  <conditionalFormatting sqref="T18">
    <cfRule type="cellIs" dxfId="60" priority="21" operator="equal">
      <formula>0</formula>
    </cfRule>
  </conditionalFormatting>
  <conditionalFormatting sqref="T14">
    <cfRule type="cellIs" dxfId="59" priority="20" operator="equal">
      <formula>0</formula>
    </cfRule>
  </conditionalFormatting>
  <conditionalFormatting sqref="T8">
    <cfRule type="cellIs" dxfId="58" priority="19" operator="greaterThan">
      <formula>K8</formula>
    </cfRule>
  </conditionalFormatting>
  <conditionalFormatting sqref="T9">
    <cfRule type="cellIs" dxfId="57" priority="18" operator="greaterThan">
      <formula>K9</formula>
    </cfRule>
  </conditionalFormatting>
  <conditionalFormatting sqref="T10">
    <cfRule type="cellIs" dxfId="56" priority="17" operator="greaterThan">
      <formula>K10</formula>
    </cfRule>
  </conditionalFormatting>
  <conditionalFormatting sqref="T11">
    <cfRule type="cellIs" dxfId="55" priority="16" operator="greaterThan">
      <formula>K11</formula>
    </cfRule>
  </conditionalFormatting>
  <conditionalFormatting sqref="T12">
    <cfRule type="cellIs" dxfId="54" priority="15" operator="greaterThan">
      <formula>K12</formula>
    </cfRule>
  </conditionalFormatting>
  <conditionalFormatting sqref="T13">
    <cfRule type="cellIs" dxfId="53" priority="14" operator="greaterThan">
      <formula>K13</formula>
    </cfRule>
  </conditionalFormatting>
  <conditionalFormatting sqref="T15">
    <cfRule type="cellIs" dxfId="52" priority="13" operator="greaterThan">
      <formula>K15</formula>
    </cfRule>
  </conditionalFormatting>
  <conditionalFormatting sqref="T16">
    <cfRule type="cellIs" dxfId="51" priority="12" operator="greaterThan">
      <formula>K16</formula>
    </cfRule>
  </conditionalFormatting>
  <conditionalFormatting sqref="T17">
    <cfRule type="cellIs" dxfId="50" priority="11" operator="greaterThan">
      <formula>K17</formula>
    </cfRule>
  </conditionalFormatting>
  <conditionalFormatting sqref="T19">
    <cfRule type="cellIs" dxfId="49" priority="10" operator="greaterThan">
      <formula>K19</formula>
    </cfRule>
  </conditionalFormatting>
  <conditionalFormatting sqref="T20">
    <cfRule type="cellIs" dxfId="48" priority="9" operator="greaterThan">
      <formula>K20</formula>
    </cfRule>
  </conditionalFormatting>
  <conditionalFormatting sqref="T21">
    <cfRule type="cellIs" dxfId="47" priority="8" operator="greaterThan">
      <formula>K21</formula>
    </cfRule>
  </conditionalFormatting>
  <conditionalFormatting sqref="T22">
    <cfRule type="cellIs" dxfId="46" priority="7" operator="greaterThan">
      <formula>K22</formula>
    </cfRule>
  </conditionalFormatting>
  <conditionalFormatting sqref="T23">
    <cfRule type="cellIs" dxfId="45" priority="6" operator="greaterThan">
      <formula>K23</formula>
    </cfRule>
  </conditionalFormatting>
  <conditionalFormatting sqref="T24">
    <cfRule type="cellIs" dxfId="44" priority="5" operator="greaterThan">
      <formula>K24</formula>
    </cfRule>
  </conditionalFormatting>
  <conditionalFormatting sqref="T25">
    <cfRule type="cellIs" dxfId="43" priority="4" operator="greaterThan">
      <formula>K25</formula>
    </cfRule>
  </conditionalFormatting>
  <conditionalFormatting sqref="T26">
    <cfRule type="cellIs" dxfId="42" priority="3" operator="greaterThan">
      <formula>K26</formula>
    </cfRule>
  </conditionalFormatting>
  <conditionalFormatting sqref="T27">
    <cfRule type="cellIs" dxfId="41" priority="2" operator="greaterThan">
      <formula>K27</formula>
    </cfRule>
  </conditionalFormatting>
  <conditionalFormatting sqref="T28">
    <cfRule type="cellIs" dxfId="40" priority="1" operator="greaterThan">
      <formula>K28</formula>
    </cfRule>
  </conditionalFormatting>
  <dataValidations count="1">
    <dataValidation type="whole" operator="greaterThanOrEqual" allowBlank="1" showInputMessage="1" showErrorMessage="1" sqref="C7:T28">
      <formula1>0</formula1>
    </dataValidation>
  </dataValidations>
  <printOptions horizontalCentered="1" verticalCentered="1"/>
  <pageMargins left="0" right="0.15748031496062992" top="0.23622047244094491" bottom="0.17" header="0.18" footer="0.19685039370078741"/>
  <pageSetup scale="68" orientation="landscape" r:id="rId1"/>
  <headerFooter scaleWithDoc="0">
    <oddFooter>&amp;R&amp;"Goudy,Negrita Cursiva"Telesecundaria&amp;"Goudy,Cursiva", página 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FF0000"/>
  </sheetPr>
  <dimension ref="A1:AH8"/>
  <sheetViews>
    <sheetView zoomScale="90" zoomScaleNormal="90" workbookViewId="0">
      <pane ySplit="2" topLeftCell="A3" activePane="bottomLeft" state="frozen"/>
      <selection activeCell="B39" sqref="B39"/>
      <selection pane="bottomLeft" activeCell="A3" sqref="A3:AB8"/>
    </sheetView>
  </sheetViews>
  <sheetFormatPr baseColWidth="10" defaultRowHeight="15"/>
  <cols>
    <col min="1" max="1" width="12.85546875" style="2" bestFit="1" customWidth="1"/>
    <col min="2" max="2" width="13" style="2" bestFit="1" customWidth="1"/>
    <col min="3" max="3" width="11" style="2" bestFit="1" customWidth="1"/>
    <col min="4" max="4" width="10.7109375" style="2" bestFit="1" customWidth="1"/>
    <col min="5" max="5" width="7" style="2" bestFit="1" customWidth="1"/>
    <col min="6" max="6" width="9.140625" style="2" bestFit="1" customWidth="1"/>
    <col min="7" max="7" width="7.85546875" style="2" bestFit="1" customWidth="1"/>
    <col min="8" max="8" width="26.85546875" style="2" bestFit="1" customWidth="1"/>
    <col min="9" max="9" width="13" style="2" bestFit="1" customWidth="1"/>
    <col min="10" max="10" width="10.28515625" style="2" bestFit="1" customWidth="1"/>
    <col min="11" max="11" width="13.5703125" style="2" bestFit="1" customWidth="1"/>
    <col min="12" max="12" width="10.85546875" style="2" bestFit="1" customWidth="1"/>
    <col min="13" max="13" width="47.28515625" style="2" bestFit="1" customWidth="1"/>
    <col min="14" max="14" width="8.5703125" style="2" bestFit="1" customWidth="1"/>
    <col min="15" max="15" width="8.7109375" style="2" bestFit="1" customWidth="1"/>
    <col min="16" max="16" width="8.85546875" style="2" bestFit="1" customWidth="1"/>
    <col min="17" max="17" width="9.85546875" style="2" bestFit="1" customWidth="1"/>
    <col min="18" max="18" width="10" style="2" bestFit="1" customWidth="1"/>
    <col min="19" max="19" width="9.85546875" style="2" bestFit="1" customWidth="1"/>
    <col min="20" max="20" width="10" style="2" bestFit="1" customWidth="1"/>
    <col min="21" max="21" width="9.85546875" style="2" bestFit="1" customWidth="1"/>
    <col min="22" max="22" width="10" style="2" bestFit="1" customWidth="1"/>
    <col min="23" max="23" width="9.85546875" style="2" bestFit="1" customWidth="1"/>
    <col min="24" max="24" width="10" style="2" bestFit="1" customWidth="1"/>
    <col min="25" max="25" width="9.85546875" style="2" bestFit="1" customWidth="1"/>
    <col min="26" max="26" width="10" style="2" bestFit="1" customWidth="1"/>
    <col min="27" max="27" width="9.85546875" style="2" bestFit="1" customWidth="1"/>
    <col min="28" max="28" width="10" style="2" bestFit="1" customWidth="1"/>
    <col min="29" max="34" width="7.28515625" style="2" bestFit="1" customWidth="1"/>
    <col min="35" max="16384" width="11.42578125" style="2"/>
  </cols>
  <sheetData>
    <row r="1" spans="1:34" s="3" customFormat="1" ht="14.25">
      <c r="A1" s="3">
        <v>1</v>
      </c>
      <c r="B1" s="3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3">
        <v>8</v>
      </c>
      <c r="I1" s="3">
        <v>9</v>
      </c>
      <c r="J1" s="3">
        <v>10</v>
      </c>
      <c r="K1" s="3">
        <v>11</v>
      </c>
      <c r="L1" s="3">
        <v>12</v>
      </c>
      <c r="M1" s="3">
        <v>13</v>
      </c>
      <c r="N1" s="3">
        <v>14</v>
      </c>
      <c r="O1" s="3">
        <v>15</v>
      </c>
      <c r="P1" s="3">
        <v>16</v>
      </c>
      <c r="Q1" s="3">
        <v>17</v>
      </c>
      <c r="R1" s="3">
        <v>18</v>
      </c>
      <c r="S1" s="3">
        <v>19</v>
      </c>
      <c r="T1" s="3">
        <v>20</v>
      </c>
      <c r="U1" s="3">
        <v>21</v>
      </c>
      <c r="V1" s="3">
        <v>22</v>
      </c>
      <c r="W1" s="3">
        <v>23</v>
      </c>
      <c r="X1" s="3">
        <v>24</v>
      </c>
      <c r="Y1" s="3">
        <v>25</v>
      </c>
      <c r="Z1" s="3">
        <v>26</v>
      </c>
      <c r="AA1" s="3">
        <v>27</v>
      </c>
      <c r="AB1" s="3">
        <v>28</v>
      </c>
      <c r="AC1" s="3">
        <v>29</v>
      </c>
      <c r="AD1" s="3">
        <v>30</v>
      </c>
      <c r="AE1" s="3">
        <v>31</v>
      </c>
      <c r="AF1" s="3">
        <v>32</v>
      </c>
      <c r="AG1" s="3">
        <v>33</v>
      </c>
      <c r="AH1" s="3">
        <v>34</v>
      </c>
    </row>
    <row r="2" spans="1:34" s="6" customFormat="1" ht="14.25">
      <c r="A2" s="4" t="s">
        <v>17</v>
      </c>
      <c r="B2" s="4" t="s">
        <v>18</v>
      </c>
      <c r="C2" s="4" t="s">
        <v>698</v>
      </c>
      <c r="D2" s="4" t="s">
        <v>21</v>
      </c>
      <c r="E2" s="4" t="s">
        <v>22</v>
      </c>
      <c r="F2" s="4" t="s">
        <v>23</v>
      </c>
      <c r="G2" s="4" t="s">
        <v>24</v>
      </c>
      <c r="H2" s="4" t="s">
        <v>28</v>
      </c>
      <c r="I2" s="4" t="s">
        <v>29</v>
      </c>
      <c r="J2" s="4" t="s">
        <v>699</v>
      </c>
      <c r="K2" s="4" t="s">
        <v>700</v>
      </c>
      <c r="L2" s="4" t="s">
        <v>701</v>
      </c>
      <c r="M2" s="4" t="s">
        <v>19</v>
      </c>
      <c r="N2" s="5" t="s">
        <v>702</v>
      </c>
      <c r="O2" s="5" t="s">
        <v>703</v>
      </c>
      <c r="P2" s="5" t="s">
        <v>704</v>
      </c>
      <c r="Q2" s="4" t="s">
        <v>705</v>
      </c>
      <c r="R2" s="4" t="s">
        <v>706</v>
      </c>
      <c r="S2" s="4" t="s">
        <v>707</v>
      </c>
      <c r="T2" s="4" t="s">
        <v>708</v>
      </c>
      <c r="U2" s="4" t="s">
        <v>709</v>
      </c>
      <c r="V2" s="4" t="s">
        <v>710</v>
      </c>
      <c r="W2" s="4" t="s">
        <v>711</v>
      </c>
      <c r="X2" s="4" t="s">
        <v>712</v>
      </c>
      <c r="Y2" s="4" t="s">
        <v>713</v>
      </c>
      <c r="Z2" s="4" t="s">
        <v>714</v>
      </c>
      <c r="AA2" s="4" t="s">
        <v>715</v>
      </c>
      <c r="AB2" s="4" t="s">
        <v>716</v>
      </c>
      <c r="AC2" s="11" t="s">
        <v>717</v>
      </c>
      <c r="AD2" s="11" t="s">
        <v>718</v>
      </c>
      <c r="AE2" s="11" t="s">
        <v>719</v>
      </c>
      <c r="AF2" s="11" t="s">
        <v>720</v>
      </c>
      <c r="AG2" s="11" t="s">
        <v>721</v>
      </c>
      <c r="AH2" s="11" t="s">
        <v>722</v>
      </c>
    </row>
    <row r="3" spans="1:34">
      <c r="A3" s="614" t="s">
        <v>49</v>
      </c>
      <c r="B3" s="614" t="s">
        <v>725</v>
      </c>
      <c r="C3" s="614" t="s">
        <v>8</v>
      </c>
      <c r="D3" s="614" t="s">
        <v>3</v>
      </c>
      <c r="E3" s="614" t="s">
        <v>42</v>
      </c>
      <c r="F3" s="614" t="s">
        <v>10</v>
      </c>
      <c r="G3" s="614" t="s">
        <v>3</v>
      </c>
      <c r="H3" s="614" t="s">
        <v>48</v>
      </c>
      <c r="I3" s="614" t="s">
        <v>920</v>
      </c>
      <c r="J3" s="614" t="s">
        <v>920</v>
      </c>
      <c r="K3" s="614" t="s">
        <v>920</v>
      </c>
      <c r="L3" s="614" t="s">
        <v>1426</v>
      </c>
      <c r="M3" s="643" t="s">
        <v>726</v>
      </c>
      <c r="N3" s="614">
        <v>5</v>
      </c>
      <c r="O3" s="614">
        <v>3</v>
      </c>
      <c r="P3" s="614">
        <v>2</v>
      </c>
      <c r="Q3" s="614">
        <v>4</v>
      </c>
      <c r="R3" s="614">
        <v>2</v>
      </c>
      <c r="S3" s="614">
        <v>1</v>
      </c>
      <c r="T3" s="614">
        <v>1</v>
      </c>
      <c r="U3" s="614">
        <v>0</v>
      </c>
      <c r="V3" s="614">
        <v>0</v>
      </c>
      <c r="W3" s="614">
        <v>0</v>
      </c>
      <c r="X3" s="614">
        <v>0</v>
      </c>
      <c r="Y3" s="614">
        <v>0</v>
      </c>
      <c r="Z3" s="614">
        <v>0</v>
      </c>
      <c r="AA3" s="614">
        <v>0</v>
      </c>
      <c r="AB3" s="614">
        <v>0</v>
      </c>
      <c r="AC3" s="7">
        <f t="shared" ref="AC3:AC8" si="0">+Q3-R3</f>
        <v>2</v>
      </c>
      <c r="AD3" s="7">
        <f t="shared" ref="AD3:AD8" si="1">+S3-T3</f>
        <v>0</v>
      </c>
      <c r="AE3" s="7">
        <f t="shared" ref="AE3:AE8" si="2">+U3-V3</f>
        <v>0</v>
      </c>
      <c r="AF3" s="7">
        <f t="shared" ref="AF3:AF8" si="3">+W3-X3</f>
        <v>0</v>
      </c>
      <c r="AG3" s="7">
        <f t="shared" ref="AG3:AG8" si="4">+Y3-Z3</f>
        <v>0</v>
      </c>
      <c r="AH3" s="7">
        <f t="shared" ref="AH3:AH8" si="5">+AA3-AB3</f>
        <v>0</v>
      </c>
    </row>
    <row r="4" spans="1:34">
      <c r="A4" s="614" t="s">
        <v>45</v>
      </c>
      <c r="B4" s="614" t="s">
        <v>741</v>
      </c>
      <c r="C4" s="614" t="s">
        <v>5</v>
      </c>
      <c r="D4" s="614" t="s">
        <v>7</v>
      </c>
      <c r="E4" s="614" t="s">
        <v>36</v>
      </c>
      <c r="F4" s="614" t="s">
        <v>13</v>
      </c>
      <c r="G4" s="614" t="s">
        <v>5</v>
      </c>
      <c r="H4" s="614" t="s">
        <v>171</v>
      </c>
      <c r="I4" s="614" t="s">
        <v>920</v>
      </c>
      <c r="J4" s="614" t="s">
        <v>36</v>
      </c>
      <c r="K4" s="614" t="s">
        <v>920</v>
      </c>
      <c r="L4" s="614" t="s">
        <v>1426</v>
      </c>
      <c r="M4" s="643" t="s">
        <v>742</v>
      </c>
      <c r="N4" s="614">
        <v>2</v>
      </c>
      <c r="O4" s="614">
        <v>2</v>
      </c>
      <c r="P4" s="614">
        <v>0</v>
      </c>
      <c r="Q4" s="614">
        <v>0</v>
      </c>
      <c r="R4" s="614">
        <v>0</v>
      </c>
      <c r="S4" s="614">
        <v>0</v>
      </c>
      <c r="T4" s="614">
        <v>0</v>
      </c>
      <c r="U4" s="614">
        <v>1</v>
      </c>
      <c r="V4" s="614">
        <v>1</v>
      </c>
      <c r="W4" s="614">
        <v>1</v>
      </c>
      <c r="X4" s="614">
        <v>1</v>
      </c>
      <c r="Y4" s="614">
        <v>0</v>
      </c>
      <c r="Z4" s="614">
        <v>0</v>
      </c>
      <c r="AA4" s="614">
        <v>0</v>
      </c>
      <c r="AB4" s="614">
        <v>0</v>
      </c>
      <c r="AC4" s="7">
        <f t="shared" si="0"/>
        <v>0</v>
      </c>
      <c r="AD4" s="7">
        <f t="shared" si="1"/>
        <v>0</v>
      </c>
      <c r="AE4" s="7">
        <f t="shared" si="2"/>
        <v>0</v>
      </c>
      <c r="AF4" s="7">
        <f t="shared" si="3"/>
        <v>0</v>
      </c>
      <c r="AG4" s="7">
        <f t="shared" si="4"/>
        <v>0</v>
      </c>
      <c r="AH4" s="7">
        <f t="shared" si="5"/>
        <v>0</v>
      </c>
    </row>
    <row r="5" spans="1:34">
      <c r="A5" s="614" t="s">
        <v>47</v>
      </c>
      <c r="B5" s="614" t="s">
        <v>730</v>
      </c>
      <c r="C5" s="614" t="s">
        <v>39</v>
      </c>
      <c r="D5" s="614" t="s">
        <v>8</v>
      </c>
      <c r="E5" s="614" t="s">
        <v>36</v>
      </c>
      <c r="F5" s="614" t="s">
        <v>41</v>
      </c>
      <c r="G5" s="614" t="s">
        <v>5</v>
      </c>
      <c r="H5" s="614" t="s">
        <v>54</v>
      </c>
      <c r="I5" s="614" t="s">
        <v>920</v>
      </c>
      <c r="J5" s="614" t="s">
        <v>36</v>
      </c>
      <c r="K5" s="614" t="s">
        <v>920</v>
      </c>
      <c r="L5" s="614" t="s">
        <v>1426</v>
      </c>
      <c r="M5" s="643" t="s">
        <v>731</v>
      </c>
      <c r="N5" s="614">
        <v>12</v>
      </c>
      <c r="O5" s="614">
        <v>8</v>
      </c>
      <c r="P5" s="614">
        <v>4</v>
      </c>
      <c r="Q5" s="614">
        <v>5</v>
      </c>
      <c r="R5" s="614">
        <v>3</v>
      </c>
      <c r="S5" s="614">
        <v>2</v>
      </c>
      <c r="T5" s="614">
        <v>2</v>
      </c>
      <c r="U5" s="614">
        <v>5</v>
      </c>
      <c r="V5" s="614">
        <v>3</v>
      </c>
      <c r="W5" s="614">
        <v>0</v>
      </c>
      <c r="X5" s="614">
        <v>0</v>
      </c>
      <c r="Y5" s="614">
        <v>0</v>
      </c>
      <c r="Z5" s="614">
        <v>0</v>
      </c>
      <c r="AA5" s="614">
        <v>0</v>
      </c>
      <c r="AB5" s="614">
        <v>0</v>
      </c>
      <c r="AC5" s="7">
        <f t="shared" si="0"/>
        <v>2</v>
      </c>
      <c r="AD5" s="7">
        <f t="shared" si="1"/>
        <v>0</v>
      </c>
      <c r="AE5" s="7">
        <f t="shared" si="2"/>
        <v>2</v>
      </c>
      <c r="AF5" s="7">
        <f t="shared" si="3"/>
        <v>0</v>
      </c>
      <c r="AG5" s="7">
        <f t="shared" si="4"/>
        <v>0</v>
      </c>
      <c r="AH5" s="7">
        <f t="shared" si="5"/>
        <v>0</v>
      </c>
    </row>
    <row r="6" spans="1:34">
      <c r="A6" s="614" t="s">
        <v>51</v>
      </c>
      <c r="B6" s="614" t="s">
        <v>733</v>
      </c>
      <c r="C6" s="614" t="s">
        <v>4</v>
      </c>
      <c r="D6" s="614" t="s">
        <v>9</v>
      </c>
      <c r="E6" s="614" t="s">
        <v>36</v>
      </c>
      <c r="F6" s="614" t="s">
        <v>9</v>
      </c>
      <c r="G6" s="614" t="s">
        <v>6</v>
      </c>
      <c r="H6" s="614" t="s">
        <v>52</v>
      </c>
      <c r="I6" s="614" t="s">
        <v>920</v>
      </c>
      <c r="J6" s="614" t="s">
        <v>36</v>
      </c>
      <c r="K6" s="614" t="s">
        <v>920</v>
      </c>
      <c r="L6" s="614" t="s">
        <v>1426</v>
      </c>
      <c r="M6" s="643" t="s">
        <v>734</v>
      </c>
      <c r="N6" s="614">
        <v>16</v>
      </c>
      <c r="O6" s="614">
        <v>8</v>
      </c>
      <c r="P6" s="614">
        <v>8</v>
      </c>
      <c r="Q6" s="614">
        <v>0</v>
      </c>
      <c r="R6" s="614">
        <v>0</v>
      </c>
      <c r="S6" s="614">
        <v>13</v>
      </c>
      <c r="T6" s="614">
        <v>7</v>
      </c>
      <c r="U6" s="614">
        <v>3</v>
      </c>
      <c r="V6" s="614">
        <v>1</v>
      </c>
      <c r="W6" s="614">
        <v>0</v>
      </c>
      <c r="X6" s="614">
        <v>0</v>
      </c>
      <c r="Y6" s="614">
        <v>0</v>
      </c>
      <c r="Z6" s="614">
        <v>0</v>
      </c>
      <c r="AA6" s="614">
        <v>0</v>
      </c>
      <c r="AB6" s="614">
        <v>0</v>
      </c>
      <c r="AC6" s="7">
        <f t="shared" si="0"/>
        <v>0</v>
      </c>
      <c r="AD6" s="7">
        <f t="shared" si="1"/>
        <v>6</v>
      </c>
      <c r="AE6" s="7">
        <f t="shared" si="2"/>
        <v>2</v>
      </c>
      <c r="AF6" s="7">
        <f t="shared" si="3"/>
        <v>0</v>
      </c>
      <c r="AG6" s="7">
        <f t="shared" si="4"/>
        <v>0</v>
      </c>
      <c r="AH6" s="7">
        <f t="shared" si="5"/>
        <v>0</v>
      </c>
    </row>
    <row r="7" spans="1:34">
      <c r="A7" s="614" t="s">
        <v>684</v>
      </c>
      <c r="B7" s="614" t="s">
        <v>737</v>
      </c>
      <c r="C7" s="614" t="s">
        <v>4</v>
      </c>
      <c r="D7" s="614" t="s">
        <v>9</v>
      </c>
      <c r="E7" s="614" t="s">
        <v>36</v>
      </c>
      <c r="F7" s="614" t="s">
        <v>5</v>
      </c>
      <c r="G7" s="614" t="s">
        <v>3</v>
      </c>
      <c r="H7" s="614" t="s">
        <v>43</v>
      </c>
      <c r="I7" s="614" t="s">
        <v>920</v>
      </c>
      <c r="J7" s="614" t="s">
        <v>36</v>
      </c>
      <c r="K7" s="614" t="s">
        <v>920</v>
      </c>
      <c r="L7" s="614" t="s">
        <v>1426</v>
      </c>
      <c r="M7" s="643" t="s">
        <v>738</v>
      </c>
      <c r="N7" s="614">
        <v>0</v>
      </c>
      <c r="O7" s="614">
        <v>0</v>
      </c>
      <c r="P7" s="614">
        <v>0</v>
      </c>
      <c r="Q7" s="614">
        <v>0</v>
      </c>
      <c r="R7" s="614">
        <v>0</v>
      </c>
      <c r="S7" s="614">
        <v>0</v>
      </c>
      <c r="T7" s="614">
        <v>0</v>
      </c>
      <c r="U7" s="614">
        <v>0</v>
      </c>
      <c r="V7" s="614">
        <v>0</v>
      </c>
      <c r="W7" s="614">
        <v>0</v>
      </c>
      <c r="X7" s="614">
        <v>0</v>
      </c>
      <c r="Y7" s="614">
        <v>0</v>
      </c>
      <c r="Z7" s="614">
        <v>0</v>
      </c>
      <c r="AA7" s="614">
        <v>0</v>
      </c>
      <c r="AB7" s="614">
        <v>0</v>
      </c>
      <c r="AC7" s="7">
        <f t="shared" si="0"/>
        <v>0</v>
      </c>
      <c r="AD7" s="7">
        <f t="shared" si="1"/>
        <v>0</v>
      </c>
      <c r="AE7" s="7">
        <f t="shared" si="2"/>
        <v>0</v>
      </c>
      <c r="AF7" s="7">
        <f t="shared" si="3"/>
        <v>0</v>
      </c>
      <c r="AG7" s="7">
        <f t="shared" si="4"/>
        <v>0</v>
      </c>
      <c r="AH7" s="7">
        <f t="shared" si="5"/>
        <v>0</v>
      </c>
    </row>
    <row r="8" spans="1:34">
      <c r="A8" s="614" t="s">
        <v>50</v>
      </c>
      <c r="B8" s="614" t="s">
        <v>728</v>
      </c>
      <c r="C8" s="614" t="s">
        <v>46</v>
      </c>
      <c r="D8" s="614" t="s">
        <v>3</v>
      </c>
      <c r="E8" s="614" t="s">
        <v>36</v>
      </c>
      <c r="F8" s="614" t="s">
        <v>14</v>
      </c>
      <c r="G8" s="614" t="s">
        <v>6</v>
      </c>
      <c r="H8" s="614" t="s">
        <v>53</v>
      </c>
      <c r="I8" s="614" t="s">
        <v>920</v>
      </c>
      <c r="J8" s="614" t="s">
        <v>36</v>
      </c>
      <c r="K8" s="614" t="s">
        <v>920</v>
      </c>
      <c r="L8" s="614" t="s">
        <v>1426</v>
      </c>
      <c r="M8" s="643" t="s">
        <v>729</v>
      </c>
      <c r="N8" s="614">
        <v>53</v>
      </c>
      <c r="O8" s="614">
        <v>32</v>
      </c>
      <c r="P8" s="614">
        <v>21</v>
      </c>
      <c r="Q8" s="614">
        <v>21</v>
      </c>
      <c r="R8" s="614">
        <v>14</v>
      </c>
      <c r="S8" s="614">
        <v>20</v>
      </c>
      <c r="T8" s="614">
        <v>10</v>
      </c>
      <c r="U8" s="614">
        <v>12</v>
      </c>
      <c r="V8" s="614">
        <v>8</v>
      </c>
      <c r="W8" s="614">
        <v>0</v>
      </c>
      <c r="X8" s="614">
        <v>0</v>
      </c>
      <c r="Y8" s="614">
        <v>0</v>
      </c>
      <c r="Z8" s="614">
        <v>0</v>
      </c>
      <c r="AA8" s="614">
        <v>0</v>
      </c>
      <c r="AB8" s="614">
        <v>0</v>
      </c>
      <c r="AC8" s="7">
        <f t="shared" si="0"/>
        <v>7</v>
      </c>
      <c r="AD8" s="7">
        <f t="shared" si="1"/>
        <v>10</v>
      </c>
      <c r="AE8" s="7">
        <f t="shared" si="2"/>
        <v>4</v>
      </c>
      <c r="AF8" s="7">
        <f t="shared" si="3"/>
        <v>0</v>
      </c>
      <c r="AG8" s="7">
        <f t="shared" si="4"/>
        <v>0</v>
      </c>
      <c r="AH8" s="7">
        <f t="shared" si="5"/>
        <v>0</v>
      </c>
    </row>
  </sheetData>
  <sheetProtection algorithmName="SHA-512" hashValue="Zu9B/UfoSDQ8BX9+Ie8P6vp8Oo4jANbGUf+MQRMkfzP18W3dkOztog0QA0C1qksKjgX6sd5AAit6g3TQ2TeTCg==" saltValue="dlt89vzXMmOK49j3x/oNJw==" spinCount="100000" sheet="1" objects="1" scenarios="1"/>
  <autoFilter ref="A2:AB8"/>
  <sortState ref="A3:AH9">
    <sortCondition ref="A3:A9"/>
  </sortState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H20"/>
  <sheetViews>
    <sheetView showGridLines="0" showRuler="0" zoomScale="90" zoomScaleNormal="90" workbookViewId="0">
      <selection activeCell="B13" sqref="B13:G14"/>
    </sheetView>
  </sheetViews>
  <sheetFormatPr baseColWidth="10" defaultRowHeight="14.25"/>
  <cols>
    <col min="1" max="1" width="8.140625" style="13" customWidth="1"/>
    <col min="2" max="2" width="25.28515625" style="13" customWidth="1"/>
    <col min="3" max="3" width="14.7109375" style="13" customWidth="1"/>
    <col min="4" max="4" width="12.7109375" style="13" customWidth="1"/>
    <col min="5" max="5" width="8" style="13" customWidth="1"/>
    <col min="6" max="6" width="14.85546875" style="13" customWidth="1"/>
    <col min="7" max="7" width="8" style="13" customWidth="1"/>
    <col min="8" max="16384" width="11.42578125" style="13"/>
  </cols>
  <sheetData>
    <row r="1" spans="1:8" ht="18">
      <c r="B1" s="337" t="s">
        <v>697</v>
      </c>
      <c r="D1" s="644"/>
      <c r="E1" s="644"/>
      <c r="F1" s="704" t="str">
        <f>+Portada!$L$2</f>
        <v/>
      </c>
      <c r="G1" s="705"/>
      <c r="H1" s="42"/>
    </row>
    <row r="2" spans="1:8" ht="18">
      <c r="B2" s="337" t="s">
        <v>865</v>
      </c>
      <c r="C2" s="337"/>
      <c r="D2" s="337"/>
      <c r="E2" s="337"/>
      <c r="F2" s="337"/>
      <c r="G2" s="337"/>
    </row>
    <row r="3" spans="1:8" ht="18">
      <c r="B3" s="337" t="s">
        <v>1423</v>
      </c>
      <c r="C3" s="337"/>
      <c r="D3" s="337"/>
      <c r="E3" s="337"/>
      <c r="F3" s="337"/>
      <c r="G3" s="337"/>
    </row>
    <row r="4" spans="1:8" ht="18.75" thickBot="1">
      <c r="A4" s="339"/>
      <c r="B4" s="337" t="s">
        <v>889</v>
      </c>
      <c r="C4" s="339"/>
      <c r="D4" s="339"/>
      <c r="E4" s="339"/>
      <c r="F4" s="339"/>
      <c r="G4" s="339"/>
    </row>
    <row r="5" spans="1:8" ht="27" customHeight="1" thickTop="1" thickBot="1">
      <c r="B5" s="239" t="s">
        <v>172</v>
      </c>
      <c r="C5" s="340" t="s">
        <v>0</v>
      </c>
      <c r="D5" s="805" t="s">
        <v>60</v>
      </c>
      <c r="E5" s="806"/>
      <c r="F5" s="807" t="s">
        <v>61</v>
      </c>
      <c r="G5" s="807"/>
    </row>
    <row r="6" spans="1:8" ht="27.75" customHeight="1" thickTop="1" thickBot="1">
      <c r="B6" s="341" t="s">
        <v>762</v>
      </c>
      <c r="C6" s="342">
        <f>SUM(C7:C11)</f>
        <v>0</v>
      </c>
      <c r="D6" s="343">
        <f>SUM(D7:D11)</f>
        <v>0</v>
      </c>
      <c r="E6" s="344" t="s">
        <v>1422</v>
      </c>
      <c r="F6" s="343">
        <f>SUM(F7:F11)</f>
        <v>0</v>
      </c>
      <c r="G6" s="345" t="s">
        <v>1422</v>
      </c>
    </row>
    <row r="7" spans="1:8" ht="27.75" customHeight="1">
      <c r="B7" s="346" t="s">
        <v>890</v>
      </c>
      <c r="C7" s="347">
        <f>+D7+F7</f>
        <v>0</v>
      </c>
      <c r="D7" s="348"/>
      <c r="E7" s="349" t="str">
        <f>IFERROR(IF(Portada!$N$5="",VLOOKUP(Portada!$L$2,aplazados,18,FALSE),""),"")</f>
        <v/>
      </c>
      <c r="F7" s="348"/>
      <c r="G7" s="350" t="str">
        <f>IFERROR(IF(Portada!$N$5="",VLOOKUP(Portada!$L$2,aplazados,29,FALSE),""),"")</f>
        <v/>
      </c>
    </row>
    <row r="8" spans="1:8" ht="27.75" customHeight="1">
      <c r="B8" s="351" t="s">
        <v>891</v>
      </c>
      <c r="C8" s="310">
        <f t="shared" ref="C8:C11" si="0">+D8+F8</f>
        <v>0</v>
      </c>
      <c r="D8" s="352"/>
      <c r="E8" s="353" t="str">
        <f>IFERROR(IF(Portada!$N$5="",VLOOKUP(Portada!$L$2,aplazados,20,FALSE),""),"")</f>
        <v/>
      </c>
      <c r="F8" s="352"/>
      <c r="G8" s="354" t="str">
        <f>IFERROR(IF(Portada!$N$5="",VLOOKUP(Portada!$L$2,aplazados,30,FALSE),""),"")</f>
        <v/>
      </c>
    </row>
    <row r="9" spans="1:8" ht="27.75" customHeight="1">
      <c r="B9" s="351" t="s">
        <v>892</v>
      </c>
      <c r="C9" s="310">
        <f t="shared" si="0"/>
        <v>0</v>
      </c>
      <c r="D9" s="352"/>
      <c r="E9" s="353" t="str">
        <f>IFERROR(IF(Portada!$N$5="",VLOOKUP(Portada!$L$2,aplazados,22,FALSE),""),"")</f>
        <v/>
      </c>
      <c r="F9" s="352"/>
      <c r="G9" s="354" t="str">
        <f>IFERROR(IF(Portada!$N$5="",VLOOKUP(Portada!$L$2,aplazados,31,FALSE),""),"")</f>
        <v/>
      </c>
    </row>
    <row r="10" spans="1:8" ht="27.75" customHeight="1">
      <c r="B10" s="355" t="s">
        <v>751</v>
      </c>
      <c r="C10" s="310">
        <f t="shared" si="0"/>
        <v>0</v>
      </c>
      <c r="D10" s="352"/>
      <c r="E10" s="353" t="str">
        <f>IFERROR(IF(Portada!$N$5="",VLOOKUP(Portada!$L$2,aplazados,24,FALSE),""),"")</f>
        <v/>
      </c>
      <c r="F10" s="352"/>
      <c r="G10" s="354" t="str">
        <f>IFERROR(IF(Portada!$N$5="",VLOOKUP(Portada!$L$2,aplazados,32,FALSE),""),"")</f>
        <v/>
      </c>
    </row>
    <row r="11" spans="1:8" ht="27.75" customHeight="1" thickBot="1">
      <c r="B11" s="356" t="s">
        <v>893</v>
      </c>
      <c r="C11" s="357">
        <f t="shared" si="0"/>
        <v>0</v>
      </c>
      <c r="D11" s="358"/>
      <c r="E11" s="359" t="str">
        <f>IFERROR(IF(Portada!$N$5="",VLOOKUP(Portada!$L$2,aplazados,26,FALSE),""),"")</f>
        <v/>
      </c>
      <c r="F11" s="358"/>
      <c r="G11" s="360" t="str">
        <f>IFERROR(IF(Portada!$N$5="",VLOOKUP(Portada!$L$2,aplazados,33,FALSE),""),"")</f>
        <v/>
      </c>
    </row>
    <row r="12" spans="1:8" s="73" customFormat="1" ht="9.75" customHeight="1" thickTop="1">
      <c r="A12" s="361"/>
      <c r="B12" s="362"/>
      <c r="C12" s="361"/>
      <c r="D12" s="363" t="str">
        <f>IF(OR(D7&gt;E7,D8&gt;E8,D9&gt;E9,D10&gt;E10,D11&gt;E11),"XX","")</f>
        <v/>
      </c>
      <c r="E12" s="361"/>
      <c r="F12" s="363" t="str">
        <f>IF(OR(F7&gt;G7,F8&gt;G8,F9&gt;G9,F10&gt;G10,F11&gt;G11),"XX","")</f>
        <v/>
      </c>
      <c r="G12" s="361"/>
    </row>
    <row r="13" spans="1:8" ht="30" customHeight="1">
      <c r="B13" s="757" t="str">
        <f>IF(OR(D12="XX",F12="XX"),"¡VERIFICAR!.  El dato digitado es mayor a la cifra de aplazados reportada en el Censo Escolar 2022-Informe Final.","")</f>
        <v/>
      </c>
      <c r="C13" s="757"/>
      <c r="D13" s="757"/>
      <c r="E13" s="757"/>
      <c r="F13" s="757"/>
      <c r="G13" s="757"/>
    </row>
    <row r="14" spans="1:8" ht="30" customHeight="1">
      <c r="B14" s="757"/>
      <c r="C14" s="757"/>
      <c r="D14" s="757"/>
      <c r="E14" s="757"/>
      <c r="F14" s="757"/>
      <c r="G14" s="757"/>
    </row>
    <row r="15" spans="1:8" ht="15.75">
      <c r="B15" s="12" t="s">
        <v>173</v>
      </c>
    </row>
    <row r="16" spans="1:8">
      <c r="B16" s="796"/>
      <c r="C16" s="797"/>
      <c r="D16" s="797"/>
      <c r="E16" s="797"/>
      <c r="F16" s="797"/>
      <c r="G16" s="798"/>
    </row>
    <row r="17" spans="2:7">
      <c r="B17" s="799"/>
      <c r="C17" s="800"/>
      <c r="D17" s="800"/>
      <c r="E17" s="800"/>
      <c r="F17" s="800"/>
      <c r="G17" s="801"/>
    </row>
    <row r="18" spans="2:7">
      <c r="B18" s="799"/>
      <c r="C18" s="800"/>
      <c r="D18" s="800"/>
      <c r="E18" s="800"/>
      <c r="F18" s="800"/>
      <c r="G18" s="801"/>
    </row>
    <row r="19" spans="2:7">
      <c r="B19" s="799"/>
      <c r="C19" s="800"/>
      <c r="D19" s="800"/>
      <c r="E19" s="800"/>
      <c r="F19" s="800"/>
      <c r="G19" s="801"/>
    </row>
    <row r="20" spans="2:7">
      <c r="B20" s="802"/>
      <c r="C20" s="803"/>
      <c r="D20" s="803"/>
      <c r="E20" s="803"/>
      <c r="F20" s="803"/>
      <c r="G20" s="804"/>
    </row>
  </sheetData>
  <sheetProtection algorithmName="SHA-512" hashValue="IeLegN1bry+OnfF3LZ1K4k2SI/cvXXzR1X0cFTcvh+VvnSX5YJ70hLdQs5X7u2cHuR2HMRFAie1EGmb2bmw7kQ==" saltValue="cEC07UGjoNtJQle37bWkLg==" spinCount="100000" sheet="1" objects="1" scenarios="1"/>
  <mergeCells count="5">
    <mergeCell ref="B16:G20"/>
    <mergeCell ref="D5:E5"/>
    <mergeCell ref="F5:G5"/>
    <mergeCell ref="B13:G14"/>
    <mergeCell ref="F1:G1"/>
  </mergeCells>
  <conditionalFormatting sqref="D6 C6:C11">
    <cfRule type="cellIs" dxfId="39" priority="27" operator="equal">
      <formula>0</formula>
    </cfRule>
  </conditionalFormatting>
  <conditionalFormatting sqref="E7:E11">
    <cfRule type="cellIs" dxfId="38" priority="26" operator="equal">
      <formula>0</formula>
    </cfRule>
  </conditionalFormatting>
  <conditionalFormatting sqref="F6">
    <cfRule type="cellIs" dxfId="37" priority="25" operator="equal">
      <formula>0</formula>
    </cfRule>
  </conditionalFormatting>
  <conditionalFormatting sqref="D7">
    <cfRule type="expression" dxfId="36" priority="24">
      <formula>D7&gt;E7</formula>
    </cfRule>
  </conditionalFormatting>
  <conditionalFormatting sqref="G7:G11">
    <cfRule type="cellIs" dxfId="35" priority="15" operator="equal">
      <formula>0</formula>
    </cfRule>
  </conditionalFormatting>
  <conditionalFormatting sqref="D8">
    <cfRule type="expression" dxfId="34" priority="12">
      <formula>D8&gt;E8</formula>
    </cfRule>
  </conditionalFormatting>
  <conditionalFormatting sqref="D9">
    <cfRule type="expression" dxfId="33" priority="11">
      <formula>D9&gt;E9</formula>
    </cfRule>
  </conditionalFormatting>
  <conditionalFormatting sqref="D10">
    <cfRule type="expression" dxfId="32" priority="10">
      <formula>D10&gt;E10</formula>
    </cfRule>
  </conditionalFormatting>
  <conditionalFormatting sqref="D11">
    <cfRule type="expression" dxfId="31" priority="9">
      <formula>D11&gt;E11</formula>
    </cfRule>
  </conditionalFormatting>
  <conditionalFormatting sqref="F7">
    <cfRule type="expression" dxfId="30" priority="7">
      <formula>F7&gt;G7</formula>
    </cfRule>
  </conditionalFormatting>
  <conditionalFormatting sqref="F8">
    <cfRule type="expression" dxfId="29" priority="6">
      <formula>F8&gt;G8</formula>
    </cfRule>
  </conditionalFormatting>
  <conditionalFormatting sqref="F9">
    <cfRule type="expression" dxfId="28" priority="5">
      <formula>F9&gt;G9</formula>
    </cfRule>
  </conditionalFormatting>
  <conditionalFormatting sqref="F10">
    <cfRule type="expression" dxfId="27" priority="4">
      <formula>F10&gt;G10</formula>
    </cfRule>
  </conditionalFormatting>
  <conditionalFormatting sqref="F11">
    <cfRule type="expression" dxfId="26" priority="3">
      <formula>F11&gt;G11</formula>
    </cfRule>
  </conditionalFormatting>
  <conditionalFormatting sqref="B13:G14">
    <cfRule type="notContainsBlanks" dxfId="25" priority="1">
      <formula>LEN(TRIM(B13))&gt;0</formula>
    </cfRule>
  </conditionalFormatting>
  <dataValidations count="1">
    <dataValidation type="whole" operator="greaterThanOrEqual" allowBlank="1" showInputMessage="1" showErrorMessage="1" sqref="C6:D11 F6:F11">
      <formula1>0</formula1>
    </dataValidation>
  </dataValidations>
  <printOptions horizontalCentered="1" verticalCentered="1"/>
  <pageMargins left="0" right="0.15748031496062992" top="0.23622047244094491" bottom="0.51" header="0.43307086614173229" footer="0.19685039370078741"/>
  <pageSetup orientation="landscape" r:id="rId1"/>
  <headerFooter scaleWithDoc="0">
    <oddFooter>&amp;R&amp;"Goudy,Negrita Cursiva"Telesecundaria&amp;"Goudy,Cursiva", página 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1:T25"/>
  <sheetViews>
    <sheetView showGridLines="0" zoomScale="90" zoomScaleNormal="90" workbookViewId="0">
      <selection activeCell="S1" sqref="S1:T1"/>
    </sheetView>
  </sheetViews>
  <sheetFormatPr baseColWidth="10" defaultRowHeight="14.25"/>
  <cols>
    <col min="1" max="1" width="5.7109375" style="76" customWidth="1"/>
    <col min="2" max="2" width="46.5703125" style="76" customWidth="1"/>
    <col min="3" max="5" width="6.5703125" style="76" customWidth="1"/>
    <col min="6" max="20" width="6.28515625" style="76" customWidth="1"/>
    <col min="21" max="16384" width="11.42578125" style="76"/>
  </cols>
  <sheetData>
    <row r="1" spans="2:20" ht="18">
      <c r="B1" s="596" t="s">
        <v>724</v>
      </c>
      <c r="C1" s="293"/>
      <c r="D1" s="293"/>
      <c r="E1" s="293"/>
      <c r="F1" s="293"/>
      <c r="G1" s="293"/>
      <c r="H1" s="293"/>
      <c r="I1" s="293"/>
      <c r="J1" s="293"/>
      <c r="K1" s="293"/>
      <c r="M1" s="644"/>
      <c r="N1" s="644"/>
      <c r="O1" s="644"/>
      <c r="P1" s="644"/>
      <c r="Q1" s="644"/>
      <c r="R1" s="644"/>
      <c r="S1" s="704" t="str">
        <f>+Portada!$L$2</f>
        <v/>
      </c>
      <c r="T1" s="705"/>
    </row>
    <row r="2" spans="2:20" ht="18.75" thickBot="1">
      <c r="B2" s="597" t="s">
        <v>864</v>
      </c>
      <c r="C2" s="294"/>
      <c r="D2" s="294"/>
      <c r="E2" s="294"/>
      <c r="F2" s="294"/>
      <c r="G2" s="294"/>
      <c r="H2" s="294"/>
      <c r="I2" s="294"/>
      <c r="J2" s="294"/>
      <c r="K2" s="294"/>
    </row>
    <row r="3" spans="2:20" ht="24" customHeight="1" thickTop="1">
      <c r="B3" s="818" t="s">
        <v>174</v>
      </c>
      <c r="C3" s="820" t="s">
        <v>0</v>
      </c>
      <c r="D3" s="821"/>
      <c r="E3" s="822"/>
      <c r="F3" s="823" t="s">
        <v>781</v>
      </c>
      <c r="G3" s="764"/>
      <c r="H3" s="764"/>
      <c r="I3" s="823" t="s">
        <v>782</v>
      </c>
      <c r="J3" s="764"/>
      <c r="K3" s="764"/>
      <c r="L3" s="823" t="s">
        <v>783</v>
      </c>
      <c r="M3" s="764"/>
      <c r="N3" s="764"/>
      <c r="O3" s="823" t="s">
        <v>751</v>
      </c>
      <c r="P3" s="764"/>
      <c r="Q3" s="764"/>
      <c r="R3" s="823" t="s">
        <v>784</v>
      </c>
      <c r="S3" s="764"/>
      <c r="T3" s="764"/>
    </row>
    <row r="4" spans="2:20" ht="30" customHeight="1" thickBot="1">
      <c r="B4" s="819"/>
      <c r="C4" s="295" t="s">
        <v>0</v>
      </c>
      <c r="D4" s="296" t="s">
        <v>175</v>
      </c>
      <c r="E4" s="297" t="s">
        <v>176</v>
      </c>
      <c r="F4" s="298" t="s">
        <v>0</v>
      </c>
      <c r="G4" s="296" t="s">
        <v>175</v>
      </c>
      <c r="H4" s="299" t="s">
        <v>176</v>
      </c>
      <c r="I4" s="298" t="s">
        <v>0</v>
      </c>
      <c r="J4" s="296" t="s">
        <v>175</v>
      </c>
      <c r="K4" s="299" t="s">
        <v>176</v>
      </c>
      <c r="L4" s="298" t="s">
        <v>0</v>
      </c>
      <c r="M4" s="296" t="s">
        <v>175</v>
      </c>
      <c r="N4" s="299" t="s">
        <v>176</v>
      </c>
      <c r="O4" s="298" t="s">
        <v>0</v>
      </c>
      <c r="P4" s="296" t="s">
        <v>175</v>
      </c>
      <c r="Q4" s="299" t="s">
        <v>176</v>
      </c>
      <c r="R4" s="300" t="s">
        <v>0</v>
      </c>
      <c r="S4" s="296" t="s">
        <v>175</v>
      </c>
      <c r="T4" s="301" t="s">
        <v>176</v>
      </c>
    </row>
    <row r="5" spans="2:20" ht="27" customHeight="1" thickTop="1">
      <c r="B5" s="302" t="s">
        <v>177</v>
      </c>
      <c r="C5" s="303">
        <f t="shared" ref="C5:C18" si="0">D5+E5</f>
        <v>0</v>
      </c>
      <c r="D5" s="304">
        <f t="shared" ref="D5:D18" si="1">G5+J5+M5+P5+S5</f>
        <v>0</v>
      </c>
      <c r="E5" s="305">
        <f t="shared" ref="E5:E18" si="2">+H5+K5+N5+Q5+T5</f>
        <v>0</v>
      </c>
      <c r="F5" s="306">
        <f t="shared" ref="F5:F18" si="3">+G5+H5</f>
        <v>0</v>
      </c>
      <c r="G5" s="307"/>
      <c r="H5" s="307"/>
      <c r="I5" s="306">
        <f t="shared" ref="I5:I18" si="4">+J5+K5</f>
        <v>0</v>
      </c>
      <c r="J5" s="307"/>
      <c r="K5" s="307"/>
      <c r="L5" s="306">
        <f t="shared" ref="L5:L18" si="5">+M5+N5</f>
        <v>0</v>
      </c>
      <c r="M5" s="307"/>
      <c r="N5" s="307"/>
      <c r="O5" s="306">
        <f t="shared" ref="O5:O18" si="6">+P5+Q5</f>
        <v>0</v>
      </c>
      <c r="P5" s="307"/>
      <c r="Q5" s="307"/>
      <c r="R5" s="306">
        <f t="shared" ref="R5:R18" si="7">+S5+T5</f>
        <v>0</v>
      </c>
      <c r="S5" s="307"/>
      <c r="T5" s="308"/>
    </row>
    <row r="6" spans="2:20" ht="27" customHeight="1">
      <c r="B6" s="309" t="s">
        <v>178</v>
      </c>
      <c r="C6" s="310">
        <f t="shared" si="0"/>
        <v>0</v>
      </c>
      <c r="D6" s="311">
        <f t="shared" si="1"/>
        <v>0</v>
      </c>
      <c r="E6" s="312">
        <f t="shared" si="2"/>
        <v>0</v>
      </c>
      <c r="F6" s="313">
        <f t="shared" si="3"/>
        <v>0</v>
      </c>
      <c r="G6" s="314"/>
      <c r="H6" s="315"/>
      <c r="I6" s="313">
        <f t="shared" si="4"/>
        <v>0</v>
      </c>
      <c r="J6" s="314"/>
      <c r="K6" s="315"/>
      <c r="L6" s="313">
        <f t="shared" si="5"/>
        <v>0</v>
      </c>
      <c r="M6" s="314"/>
      <c r="N6" s="315"/>
      <c r="O6" s="313">
        <f t="shared" si="6"/>
        <v>0</v>
      </c>
      <c r="P6" s="314"/>
      <c r="Q6" s="315"/>
      <c r="R6" s="313">
        <f t="shared" si="7"/>
        <v>0</v>
      </c>
      <c r="S6" s="314"/>
      <c r="T6" s="316"/>
    </row>
    <row r="7" spans="2:20" ht="27" customHeight="1">
      <c r="B7" s="309" t="s">
        <v>179</v>
      </c>
      <c r="C7" s="310">
        <f t="shared" si="0"/>
        <v>0</v>
      </c>
      <c r="D7" s="311">
        <f t="shared" si="1"/>
        <v>0</v>
      </c>
      <c r="E7" s="312">
        <f t="shared" si="2"/>
        <v>0</v>
      </c>
      <c r="F7" s="313">
        <f t="shared" si="3"/>
        <v>0</v>
      </c>
      <c r="G7" s="314"/>
      <c r="H7" s="315"/>
      <c r="I7" s="313">
        <f t="shared" si="4"/>
        <v>0</v>
      </c>
      <c r="J7" s="314"/>
      <c r="K7" s="315"/>
      <c r="L7" s="313">
        <f t="shared" si="5"/>
        <v>0</v>
      </c>
      <c r="M7" s="314"/>
      <c r="N7" s="315"/>
      <c r="O7" s="313">
        <f t="shared" si="6"/>
        <v>0</v>
      </c>
      <c r="P7" s="314"/>
      <c r="Q7" s="315"/>
      <c r="R7" s="313">
        <f t="shared" si="7"/>
        <v>0</v>
      </c>
      <c r="S7" s="314"/>
      <c r="T7" s="316"/>
    </row>
    <row r="8" spans="2:20" ht="27" customHeight="1">
      <c r="B8" s="309" t="s">
        <v>744</v>
      </c>
      <c r="C8" s="310">
        <f t="shared" si="0"/>
        <v>0</v>
      </c>
      <c r="D8" s="311">
        <f t="shared" si="1"/>
        <v>0</v>
      </c>
      <c r="E8" s="312">
        <f t="shared" si="2"/>
        <v>0</v>
      </c>
      <c r="F8" s="313">
        <f t="shared" si="3"/>
        <v>0</v>
      </c>
      <c r="G8" s="314"/>
      <c r="H8" s="315"/>
      <c r="I8" s="313">
        <f t="shared" si="4"/>
        <v>0</v>
      </c>
      <c r="J8" s="314"/>
      <c r="K8" s="315"/>
      <c r="L8" s="313">
        <f t="shared" si="5"/>
        <v>0</v>
      </c>
      <c r="M8" s="314"/>
      <c r="N8" s="315"/>
      <c r="O8" s="313">
        <f t="shared" si="6"/>
        <v>0</v>
      </c>
      <c r="P8" s="314"/>
      <c r="Q8" s="315"/>
      <c r="R8" s="313">
        <f t="shared" si="7"/>
        <v>0</v>
      </c>
      <c r="S8" s="314"/>
      <c r="T8" s="316"/>
    </row>
    <row r="9" spans="2:20" ht="27" customHeight="1">
      <c r="B9" s="309" t="s">
        <v>745</v>
      </c>
      <c r="C9" s="310">
        <f t="shared" ref="C9:C11" si="8">D9+E9</f>
        <v>0</v>
      </c>
      <c r="D9" s="311">
        <f t="shared" si="1"/>
        <v>0</v>
      </c>
      <c r="E9" s="312">
        <f t="shared" si="2"/>
        <v>0</v>
      </c>
      <c r="F9" s="313">
        <f t="shared" ref="F9:F11" si="9">+G9+H9</f>
        <v>0</v>
      </c>
      <c r="G9" s="314"/>
      <c r="H9" s="315"/>
      <c r="I9" s="313">
        <f t="shared" ref="I9:I11" si="10">+J9+K9</f>
        <v>0</v>
      </c>
      <c r="J9" s="314"/>
      <c r="K9" s="315"/>
      <c r="L9" s="313">
        <f t="shared" ref="L9:L11" si="11">+M9+N9</f>
        <v>0</v>
      </c>
      <c r="M9" s="314"/>
      <c r="N9" s="315"/>
      <c r="O9" s="313">
        <f t="shared" ref="O9:O11" si="12">+P9+Q9</f>
        <v>0</v>
      </c>
      <c r="P9" s="314"/>
      <c r="Q9" s="315"/>
      <c r="R9" s="313">
        <f t="shared" ref="R9:R11" si="13">+S9+T9</f>
        <v>0</v>
      </c>
      <c r="S9" s="314"/>
      <c r="T9" s="316"/>
    </row>
    <row r="10" spans="2:20" ht="27" customHeight="1">
      <c r="B10" s="309" t="s">
        <v>746</v>
      </c>
      <c r="C10" s="310">
        <f t="shared" si="8"/>
        <v>0</v>
      </c>
      <c r="D10" s="311">
        <f t="shared" si="1"/>
        <v>0</v>
      </c>
      <c r="E10" s="312">
        <f t="shared" si="2"/>
        <v>0</v>
      </c>
      <c r="F10" s="313">
        <f t="shared" si="9"/>
        <v>0</v>
      </c>
      <c r="G10" s="314"/>
      <c r="H10" s="315"/>
      <c r="I10" s="313">
        <f t="shared" si="10"/>
        <v>0</v>
      </c>
      <c r="J10" s="314"/>
      <c r="K10" s="315"/>
      <c r="L10" s="313">
        <f t="shared" si="11"/>
        <v>0</v>
      </c>
      <c r="M10" s="314"/>
      <c r="N10" s="315"/>
      <c r="O10" s="313">
        <f t="shared" si="12"/>
        <v>0</v>
      </c>
      <c r="P10" s="314"/>
      <c r="Q10" s="315"/>
      <c r="R10" s="313">
        <f t="shared" si="13"/>
        <v>0</v>
      </c>
      <c r="S10" s="314"/>
      <c r="T10" s="316"/>
    </row>
    <row r="11" spans="2:20" ht="27" customHeight="1">
      <c r="B11" s="309" t="s">
        <v>67</v>
      </c>
      <c r="C11" s="310">
        <f t="shared" si="8"/>
        <v>0</v>
      </c>
      <c r="D11" s="311">
        <f t="shared" si="1"/>
        <v>0</v>
      </c>
      <c r="E11" s="312">
        <f t="shared" si="2"/>
        <v>0</v>
      </c>
      <c r="F11" s="313">
        <f t="shared" si="9"/>
        <v>0</v>
      </c>
      <c r="G11" s="314"/>
      <c r="H11" s="315"/>
      <c r="I11" s="313">
        <f t="shared" si="10"/>
        <v>0</v>
      </c>
      <c r="J11" s="314"/>
      <c r="K11" s="315"/>
      <c r="L11" s="313">
        <f t="shared" si="11"/>
        <v>0</v>
      </c>
      <c r="M11" s="314"/>
      <c r="N11" s="315"/>
      <c r="O11" s="313">
        <f t="shared" si="12"/>
        <v>0</v>
      </c>
      <c r="P11" s="314"/>
      <c r="Q11" s="315"/>
      <c r="R11" s="313">
        <f t="shared" si="13"/>
        <v>0</v>
      </c>
      <c r="S11" s="314"/>
      <c r="T11" s="316"/>
    </row>
    <row r="12" spans="2:20" ht="27" customHeight="1">
      <c r="B12" s="317" t="s">
        <v>802</v>
      </c>
      <c r="C12" s="310">
        <f t="shared" ref="C12" si="14">D12+E12</f>
        <v>0</v>
      </c>
      <c r="D12" s="311">
        <f t="shared" ref="D12" si="15">G12+J12+M12+P12+S12</f>
        <v>0</v>
      </c>
      <c r="E12" s="312">
        <f t="shared" ref="E12" si="16">+H12+K12+N12+Q12+T12</f>
        <v>0</v>
      </c>
      <c r="F12" s="313">
        <f t="shared" ref="F12" si="17">+G12+H12</f>
        <v>0</v>
      </c>
      <c r="G12" s="314"/>
      <c r="H12" s="315"/>
      <c r="I12" s="313">
        <f t="shared" ref="I12" si="18">+J12+K12</f>
        <v>0</v>
      </c>
      <c r="J12" s="314"/>
      <c r="K12" s="315"/>
      <c r="L12" s="313">
        <f t="shared" ref="L12" si="19">+M12+N12</f>
        <v>0</v>
      </c>
      <c r="M12" s="314"/>
      <c r="N12" s="315"/>
      <c r="O12" s="313">
        <f t="shared" ref="O12" si="20">+P12+Q12</f>
        <v>0</v>
      </c>
      <c r="P12" s="314"/>
      <c r="Q12" s="315"/>
      <c r="R12" s="313">
        <f t="shared" ref="R12" si="21">+S12+T12</f>
        <v>0</v>
      </c>
      <c r="S12" s="314"/>
      <c r="T12" s="316"/>
    </row>
    <row r="13" spans="2:20" ht="27" customHeight="1">
      <c r="B13" s="309" t="s">
        <v>747</v>
      </c>
      <c r="C13" s="310">
        <f t="shared" si="0"/>
        <v>0</v>
      </c>
      <c r="D13" s="311">
        <f t="shared" si="1"/>
        <v>0</v>
      </c>
      <c r="E13" s="312">
        <f t="shared" si="2"/>
        <v>0</v>
      </c>
      <c r="F13" s="313">
        <f t="shared" si="3"/>
        <v>0</v>
      </c>
      <c r="G13" s="314"/>
      <c r="H13" s="315"/>
      <c r="I13" s="313">
        <f t="shared" si="4"/>
        <v>0</v>
      </c>
      <c r="J13" s="314"/>
      <c r="K13" s="315"/>
      <c r="L13" s="313">
        <f t="shared" si="5"/>
        <v>0</v>
      </c>
      <c r="M13" s="314"/>
      <c r="N13" s="315"/>
      <c r="O13" s="313">
        <f t="shared" si="6"/>
        <v>0</v>
      </c>
      <c r="P13" s="314"/>
      <c r="Q13" s="315"/>
      <c r="R13" s="313">
        <f t="shared" si="7"/>
        <v>0</v>
      </c>
      <c r="S13" s="314"/>
      <c r="T13" s="316"/>
    </row>
    <row r="14" spans="2:20" ht="27" customHeight="1">
      <c r="B14" s="309" t="s">
        <v>763</v>
      </c>
      <c r="C14" s="310">
        <f t="shared" si="0"/>
        <v>0</v>
      </c>
      <c r="D14" s="311">
        <f t="shared" si="1"/>
        <v>0</v>
      </c>
      <c r="E14" s="312">
        <f t="shared" si="2"/>
        <v>0</v>
      </c>
      <c r="F14" s="313">
        <f t="shared" si="3"/>
        <v>0</v>
      </c>
      <c r="G14" s="314"/>
      <c r="H14" s="315"/>
      <c r="I14" s="313">
        <f t="shared" si="4"/>
        <v>0</v>
      </c>
      <c r="J14" s="314"/>
      <c r="K14" s="315"/>
      <c r="L14" s="313">
        <f t="shared" si="5"/>
        <v>0</v>
      </c>
      <c r="M14" s="314"/>
      <c r="N14" s="315"/>
      <c r="O14" s="313">
        <f t="shared" si="6"/>
        <v>0</v>
      </c>
      <c r="P14" s="314"/>
      <c r="Q14" s="315"/>
      <c r="R14" s="313">
        <f t="shared" si="7"/>
        <v>0</v>
      </c>
      <c r="S14" s="314"/>
      <c r="T14" s="316"/>
    </row>
    <row r="15" spans="2:20" ht="27" customHeight="1">
      <c r="B15" s="309" t="s">
        <v>767</v>
      </c>
      <c r="C15" s="310">
        <f t="shared" si="0"/>
        <v>0</v>
      </c>
      <c r="D15" s="311">
        <f t="shared" si="1"/>
        <v>0</v>
      </c>
      <c r="E15" s="312">
        <f t="shared" si="2"/>
        <v>0</v>
      </c>
      <c r="F15" s="313">
        <f t="shared" si="3"/>
        <v>0</v>
      </c>
      <c r="G15" s="314"/>
      <c r="H15" s="315"/>
      <c r="I15" s="313">
        <f t="shared" si="4"/>
        <v>0</v>
      </c>
      <c r="J15" s="314"/>
      <c r="K15" s="315"/>
      <c r="L15" s="313">
        <f t="shared" si="5"/>
        <v>0</v>
      </c>
      <c r="M15" s="314"/>
      <c r="N15" s="315"/>
      <c r="O15" s="313">
        <f t="shared" si="6"/>
        <v>0</v>
      </c>
      <c r="P15" s="314"/>
      <c r="Q15" s="315"/>
      <c r="R15" s="313">
        <f t="shared" si="7"/>
        <v>0</v>
      </c>
      <c r="S15" s="314"/>
      <c r="T15" s="316"/>
    </row>
    <row r="16" spans="2:20" ht="27" customHeight="1">
      <c r="B16" s="309" t="s">
        <v>765</v>
      </c>
      <c r="C16" s="310">
        <f t="shared" si="0"/>
        <v>0</v>
      </c>
      <c r="D16" s="311">
        <f t="shared" si="1"/>
        <v>0</v>
      </c>
      <c r="E16" s="312">
        <f t="shared" si="2"/>
        <v>0</v>
      </c>
      <c r="F16" s="313">
        <f t="shared" si="3"/>
        <v>0</v>
      </c>
      <c r="G16" s="314"/>
      <c r="H16" s="315"/>
      <c r="I16" s="313">
        <f t="shared" si="4"/>
        <v>0</v>
      </c>
      <c r="J16" s="314"/>
      <c r="K16" s="315"/>
      <c r="L16" s="313">
        <f t="shared" si="5"/>
        <v>0</v>
      </c>
      <c r="M16" s="314"/>
      <c r="N16" s="315"/>
      <c r="O16" s="313">
        <f t="shared" si="6"/>
        <v>0</v>
      </c>
      <c r="P16" s="314"/>
      <c r="Q16" s="315"/>
      <c r="R16" s="313">
        <f t="shared" si="7"/>
        <v>0</v>
      </c>
      <c r="S16" s="314"/>
      <c r="T16" s="316"/>
    </row>
    <row r="17" spans="2:20" ht="27" customHeight="1">
      <c r="B17" s="318" t="s">
        <v>59</v>
      </c>
      <c r="C17" s="319">
        <f t="shared" si="0"/>
        <v>0</v>
      </c>
      <c r="D17" s="320">
        <f t="shared" si="1"/>
        <v>0</v>
      </c>
      <c r="E17" s="321">
        <f t="shared" si="2"/>
        <v>0</v>
      </c>
      <c r="F17" s="322">
        <f t="shared" si="3"/>
        <v>0</v>
      </c>
      <c r="G17" s="323"/>
      <c r="H17" s="324"/>
      <c r="I17" s="322">
        <f t="shared" si="4"/>
        <v>0</v>
      </c>
      <c r="J17" s="323"/>
      <c r="K17" s="324"/>
      <c r="L17" s="322">
        <f t="shared" si="5"/>
        <v>0</v>
      </c>
      <c r="M17" s="323"/>
      <c r="N17" s="324"/>
      <c r="O17" s="322">
        <f t="shared" si="6"/>
        <v>0</v>
      </c>
      <c r="P17" s="323"/>
      <c r="Q17" s="324"/>
      <c r="R17" s="322">
        <f t="shared" si="7"/>
        <v>0</v>
      </c>
      <c r="S17" s="323"/>
      <c r="T17" s="325"/>
    </row>
    <row r="18" spans="2:20" ht="27" customHeight="1" thickBot="1">
      <c r="B18" s="326" t="s">
        <v>723</v>
      </c>
      <c r="C18" s="327">
        <f t="shared" si="0"/>
        <v>0</v>
      </c>
      <c r="D18" s="328">
        <f t="shared" si="1"/>
        <v>0</v>
      </c>
      <c r="E18" s="329">
        <f t="shared" si="2"/>
        <v>0</v>
      </c>
      <c r="F18" s="330">
        <f t="shared" si="3"/>
        <v>0</v>
      </c>
      <c r="G18" s="331"/>
      <c r="H18" s="332"/>
      <c r="I18" s="330">
        <f t="shared" si="4"/>
        <v>0</v>
      </c>
      <c r="J18" s="331"/>
      <c r="K18" s="332"/>
      <c r="L18" s="330">
        <f t="shared" si="5"/>
        <v>0</v>
      </c>
      <c r="M18" s="331"/>
      <c r="N18" s="332"/>
      <c r="O18" s="330">
        <f t="shared" si="6"/>
        <v>0</v>
      </c>
      <c r="P18" s="331"/>
      <c r="Q18" s="332"/>
      <c r="R18" s="330">
        <f t="shared" si="7"/>
        <v>0</v>
      </c>
      <c r="S18" s="331"/>
      <c r="T18" s="333"/>
    </row>
    <row r="19" spans="2:20" ht="18.75" thickTop="1">
      <c r="B19" s="334"/>
      <c r="C19" s="13"/>
      <c r="D19" s="42"/>
      <c r="E19" s="42"/>
      <c r="F19" s="335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</row>
    <row r="20" spans="2:20" ht="15.75">
      <c r="B20" s="78" t="s">
        <v>173</v>
      </c>
      <c r="G20" s="808"/>
      <c r="H20" s="808"/>
      <c r="I20" s="808"/>
      <c r="J20" s="808"/>
      <c r="K20" s="808"/>
      <c r="L20" s="808"/>
      <c r="M20" s="808"/>
      <c r="N20" s="808"/>
      <c r="O20" s="808"/>
      <c r="P20" s="808"/>
      <c r="Q20" s="808"/>
      <c r="R20" s="808"/>
      <c r="S20" s="808"/>
      <c r="T20" s="808"/>
    </row>
    <row r="21" spans="2:20" ht="18" customHeight="1">
      <c r="B21" s="809"/>
      <c r="C21" s="810"/>
      <c r="D21" s="810"/>
      <c r="E21" s="810"/>
      <c r="F21" s="810"/>
      <c r="G21" s="810"/>
      <c r="H21" s="810"/>
      <c r="I21" s="810"/>
      <c r="J21" s="810"/>
      <c r="K21" s="810"/>
      <c r="L21" s="810"/>
      <c r="M21" s="810"/>
      <c r="N21" s="810"/>
      <c r="O21" s="810"/>
      <c r="P21" s="810"/>
      <c r="Q21" s="810"/>
      <c r="R21" s="810"/>
      <c r="S21" s="810"/>
      <c r="T21" s="811"/>
    </row>
    <row r="22" spans="2:20" ht="18" customHeight="1">
      <c r="B22" s="812"/>
      <c r="C22" s="813"/>
      <c r="D22" s="813"/>
      <c r="E22" s="813"/>
      <c r="F22" s="813"/>
      <c r="G22" s="813"/>
      <c r="H22" s="813"/>
      <c r="I22" s="813"/>
      <c r="J22" s="813"/>
      <c r="K22" s="813"/>
      <c r="L22" s="813"/>
      <c r="M22" s="813"/>
      <c r="N22" s="813"/>
      <c r="O22" s="813"/>
      <c r="P22" s="813"/>
      <c r="Q22" s="813"/>
      <c r="R22" s="813"/>
      <c r="S22" s="813"/>
      <c r="T22" s="814"/>
    </row>
    <row r="23" spans="2:20" ht="18" customHeight="1">
      <c r="B23" s="812"/>
      <c r="C23" s="813"/>
      <c r="D23" s="813"/>
      <c r="E23" s="813"/>
      <c r="F23" s="813"/>
      <c r="G23" s="813"/>
      <c r="H23" s="813"/>
      <c r="I23" s="813"/>
      <c r="J23" s="813"/>
      <c r="K23" s="813"/>
      <c r="L23" s="813"/>
      <c r="M23" s="813"/>
      <c r="N23" s="813"/>
      <c r="O23" s="813"/>
      <c r="P23" s="813"/>
      <c r="Q23" s="813"/>
      <c r="R23" s="813"/>
      <c r="S23" s="813"/>
      <c r="T23" s="814"/>
    </row>
    <row r="24" spans="2:20" ht="18" customHeight="1">
      <c r="B24" s="812"/>
      <c r="C24" s="813"/>
      <c r="D24" s="813"/>
      <c r="E24" s="813"/>
      <c r="F24" s="813"/>
      <c r="G24" s="813"/>
      <c r="H24" s="813"/>
      <c r="I24" s="813"/>
      <c r="J24" s="813"/>
      <c r="K24" s="813"/>
      <c r="L24" s="813"/>
      <c r="M24" s="813"/>
      <c r="N24" s="813"/>
      <c r="O24" s="813"/>
      <c r="P24" s="813"/>
      <c r="Q24" s="813"/>
      <c r="R24" s="813"/>
      <c r="S24" s="813"/>
      <c r="T24" s="814"/>
    </row>
    <row r="25" spans="2:20" ht="18" customHeight="1">
      <c r="B25" s="815"/>
      <c r="C25" s="816"/>
      <c r="D25" s="816"/>
      <c r="E25" s="816"/>
      <c r="F25" s="816"/>
      <c r="G25" s="816"/>
      <c r="H25" s="816"/>
      <c r="I25" s="816"/>
      <c r="J25" s="816"/>
      <c r="K25" s="816"/>
      <c r="L25" s="816"/>
      <c r="M25" s="816"/>
      <c r="N25" s="816"/>
      <c r="O25" s="816"/>
      <c r="P25" s="816"/>
      <c r="Q25" s="816"/>
      <c r="R25" s="816"/>
      <c r="S25" s="816"/>
      <c r="T25" s="817"/>
    </row>
  </sheetData>
  <sheetProtection algorithmName="SHA-512" hashValue="wG2jWkU+C3auc6jp3lRQDnPuLYTCYdTgMu+h+NF0CMoRQ2jqbmu961Zwwq7XcbOlIf3PuP+F0Wc+KJ4vamxhxg==" saltValue="pVcAobOWwIyNzRAylUNdrQ==" spinCount="100000" sheet="1" objects="1" scenarios="1"/>
  <mergeCells count="10">
    <mergeCell ref="S1:T1"/>
    <mergeCell ref="G20:T20"/>
    <mergeCell ref="B21:T25"/>
    <mergeCell ref="B3:B4"/>
    <mergeCell ref="C3:E3"/>
    <mergeCell ref="F3:H3"/>
    <mergeCell ref="I3:K3"/>
    <mergeCell ref="L3:N3"/>
    <mergeCell ref="O3:Q3"/>
    <mergeCell ref="R3:T3"/>
  </mergeCells>
  <conditionalFormatting sqref="C5:F18 I5:I18 L5:L18 O5:O18 R5:R18">
    <cfRule type="cellIs" dxfId="24" priority="272" operator="equal">
      <formula>0</formula>
    </cfRule>
  </conditionalFormatting>
  <conditionalFormatting sqref="G19">
    <cfRule type="containsText" dxfId="23" priority="270" operator="containsText" text="¡VERIFICAR!">
      <formula>NOT(ISERROR(SEARCH("¡VERIFICAR!",G19)))</formula>
    </cfRule>
  </conditionalFormatting>
  <dataValidations count="1">
    <dataValidation type="whole" operator="greaterThanOrEqual" allowBlank="1" showInputMessage="1" showErrorMessage="1" sqref="C5:T18">
      <formula1>0</formula1>
    </dataValidation>
  </dataValidations>
  <printOptions horizontalCentered="1" verticalCentered="1"/>
  <pageMargins left="0" right="0.15748031496062992" top="0.23622047244094491" bottom="0.6692913385826772" header="0.43307086614173229" footer="0.19685039370078741"/>
  <pageSetup scale="84" orientation="landscape" r:id="rId1"/>
  <headerFooter scaleWithDoc="0">
    <oddFooter>&amp;R&amp;"Goudy,Negrita Cursiva"Telesecundaria&amp;"Goudy,Cursiva", página 10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B1:I15"/>
  <sheetViews>
    <sheetView showGridLines="0" zoomScale="90" zoomScaleNormal="90" workbookViewId="0">
      <selection activeCell="E1" sqref="E1:F1"/>
    </sheetView>
  </sheetViews>
  <sheetFormatPr baseColWidth="10" defaultRowHeight="14.25"/>
  <cols>
    <col min="1" max="1" width="2.42578125" style="192" customWidth="1"/>
    <col min="2" max="2" width="70.5703125" style="192" customWidth="1"/>
    <col min="3" max="3" width="4.42578125" style="192" customWidth="1"/>
    <col min="4" max="6" width="12.5703125" style="192" customWidth="1"/>
    <col min="7" max="9" width="12.7109375" style="192" customWidth="1"/>
    <col min="10" max="16384" width="11.42578125" style="192"/>
  </cols>
  <sheetData>
    <row r="1" spans="2:9" ht="18">
      <c r="B1" s="572" t="s">
        <v>750</v>
      </c>
      <c r="C1" s="644"/>
      <c r="D1" s="644"/>
      <c r="E1" s="704" t="str">
        <f>+Portada!$L$2</f>
        <v/>
      </c>
      <c r="F1" s="705"/>
    </row>
    <row r="2" spans="2:9" ht="18.75" thickBot="1">
      <c r="B2" s="128" t="s">
        <v>768</v>
      </c>
      <c r="C2" s="128"/>
      <c r="D2" s="128"/>
      <c r="E2" s="128"/>
      <c r="F2" s="128"/>
    </row>
    <row r="3" spans="2:9" ht="26.25" customHeight="1" thickTop="1" thickBot="1">
      <c r="B3" s="273" t="s">
        <v>62</v>
      </c>
      <c r="C3" s="274"/>
      <c r="D3" s="275" t="s">
        <v>0</v>
      </c>
      <c r="E3" s="276" t="s">
        <v>60</v>
      </c>
      <c r="F3" s="277" t="s">
        <v>61</v>
      </c>
    </row>
    <row r="4" spans="2:9" ht="34.5" customHeight="1" thickTop="1" thickBot="1">
      <c r="B4" s="278" t="s">
        <v>200</v>
      </c>
      <c r="C4" s="278"/>
      <c r="D4" s="279">
        <f t="shared" ref="D4:D9" si="0">+E4+F4</f>
        <v>0</v>
      </c>
      <c r="E4" s="196">
        <f>SUM(E5:E9)</f>
        <v>0</v>
      </c>
      <c r="F4" s="280">
        <f>SUM(F5:F9)</f>
        <v>0</v>
      </c>
    </row>
    <row r="5" spans="2:9" ht="36" customHeight="1">
      <c r="B5" s="281" t="s">
        <v>885</v>
      </c>
      <c r="C5" s="281"/>
      <c r="D5" s="145">
        <f t="shared" si="0"/>
        <v>0</v>
      </c>
      <c r="E5" s="282"/>
      <c r="F5" s="283"/>
    </row>
    <row r="6" spans="2:9" ht="36" customHeight="1">
      <c r="B6" s="284" t="s">
        <v>886</v>
      </c>
      <c r="C6" s="284"/>
      <c r="D6" s="285">
        <f t="shared" si="0"/>
        <v>0</v>
      </c>
      <c r="E6" s="286"/>
      <c r="F6" s="287"/>
    </row>
    <row r="7" spans="2:9" ht="36" customHeight="1">
      <c r="B7" s="284" t="s">
        <v>769</v>
      </c>
      <c r="C7" s="284"/>
      <c r="D7" s="285">
        <f t="shared" si="0"/>
        <v>0</v>
      </c>
      <c r="E7" s="286"/>
      <c r="F7" s="287"/>
    </row>
    <row r="8" spans="2:9" ht="36" customHeight="1">
      <c r="B8" s="284" t="s">
        <v>887</v>
      </c>
      <c r="C8" s="284"/>
      <c r="D8" s="285">
        <f t="shared" si="0"/>
        <v>0</v>
      </c>
      <c r="E8" s="286"/>
      <c r="F8" s="287"/>
      <c r="G8" s="825" t="str">
        <f>IF(AND(OR(D8=0),AND(('CUADRO 7'!F7+'CUADRO 7'!L7)&gt;0)),"¿Quién atiende los estudiantes que reciben Servicio de Apoyo Educativo?",(IF(AND(OR(D8&gt;0),AND(('CUADRO 7'!F7+'CUADRO 7'!L7)=0)),"¡No reportó datos en el Cuadro 7!","")))</f>
        <v/>
      </c>
      <c r="H8" s="825"/>
      <c r="I8" s="825"/>
    </row>
    <row r="9" spans="2:9" ht="36" customHeight="1" thickBot="1">
      <c r="B9" s="288" t="s">
        <v>888</v>
      </c>
      <c r="C9" s="288"/>
      <c r="D9" s="289">
        <f t="shared" si="0"/>
        <v>0</v>
      </c>
      <c r="E9" s="290"/>
      <c r="F9" s="291"/>
      <c r="G9" s="292"/>
      <c r="H9" s="292"/>
      <c r="I9" s="292"/>
    </row>
    <row r="10" spans="2:9" ht="31.5" customHeight="1" thickTop="1">
      <c r="B10" s="234" t="s">
        <v>173</v>
      </c>
      <c r="C10" s="234"/>
      <c r="E10" s="824"/>
      <c r="F10" s="824"/>
    </row>
    <row r="11" spans="2:9">
      <c r="B11" s="709"/>
      <c r="C11" s="710"/>
      <c r="D11" s="710"/>
      <c r="E11" s="710"/>
      <c r="F11" s="711"/>
    </row>
    <row r="12" spans="2:9">
      <c r="B12" s="712"/>
      <c r="C12" s="713"/>
      <c r="D12" s="713"/>
      <c r="E12" s="713"/>
      <c r="F12" s="714"/>
    </row>
    <row r="13" spans="2:9" ht="18" customHeight="1">
      <c r="B13" s="712"/>
      <c r="C13" s="713"/>
      <c r="D13" s="713"/>
      <c r="E13" s="713"/>
      <c r="F13" s="714"/>
    </row>
    <row r="14" spans="2:9" ht="18" customHeight="1">
      <c r="B14" s="712"/>
      <c r="C14" s="713"/>
      <c r="D14" s="713"/>
      <c r="E14" s="713"/>
      <c r="F14" s="714"/>
    </row>
    <row r="15" spans="2:9" ht="18" customHeight="1">
      <c r="B15" s="715"/>
      <c r="C15" s="716"/>
      <c r="D15" s="716"/>
      <c r="E15" s="716"/>
      <c r="F15" s="717"/>
    </row>
  </sheetData>
  <sheetProtection algorithmName="SHA-512" hashValue="icAT2RQSSc9vToISaBNqdWHnlRPvVPuIIwMn+nW78Cxqzb6c4e7YrdnYFU1ZyI1snx5TBS9xKkxuRCKn6qjFHg==" saltValue="VeIkV8xRRMW9ghxRP7UiTw==" spinCount="100000" sheet="1" objects="1" scenarios="1"/>
  <mergeCells count="4">
    <mergeCell ref="B11:F15"/>
    <mergeCell ref="E10:F10"/>
    <mergeCell ref="G8:I8"/>
    <mergeCell ref="E1:F1"/>
  </mergeCells>
  <conditionalFormatting sqref="D4:D9">
    <cfRule type="cellIs" dxfId="22" priority="4" operator="equal">
      <formula>0</formula>
    </cfRule>
  </conditionalFormatting>
  <conditionalFormatting sqref="D4:F4">
    <cfRule type="cellIs" dxfId="21" priority="3" operator="equal">
      <formula>0</formula>
    </cfRule>
  </conditionalFormatting>
  <dataValidations count="1">
    <dataValidation type="whole" operator="greaterThanOrEqual" allowBlank="1" showInputMessage="1" showErrorMessage="1" sqref="D4:F9">
      <formula1>0</formula1>
    </dataValidation>
  </dataValidations>
  <printOptions horizontalCentered="1" verticalCentered="1"/>
  <pageMargins left="0" right="0.15748031496062992" top="0.23622047244094491" bottom="0.6692913385826772" header="0.43307086614173229" footer="0.19685039370078741"/>
  <pageSetup scale="90" orientation="landscape" r:id="rId1"/>
  <headerFooter scaleWithDoc="0">
    <oddFooter>&amp;R&amp;"Goudy,Negrita Cursiva"Telesecundaria&amp;"Goudy,Cursiva", página 11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B1:O41"/>
  <sheetViews>
    <sheetView showGridLines="0" zoomScale="90" zoomScaleNormal="90" workbookViewId="0">
      <selection activeCell="I1" sqref="I1:J1"/>
    </sheetView>
  </sheetViews>
  <sheetFormatPr baseColWidth="10" defaultRowHeight="14.25"/>
  <cols>
    <col min="1" max="1" width="2" style="21" customWidth="1"/>
    <col min="2" max="2" width="60.140625" style="21" customWidth="1"/>
    <col min="3" max="5" width="11" style="21" customWidth="1"/>
    <col min="6" max="6" width="1.28515625" style="91" customWidth="1"/>
    <col min="7" max="7" width="59.85546875" style="21" customWidth="1"/>
    <col min="8" max="10" width="11" style="21" customWidth="1"/>
    <col min="11" max="16384" width="11.42578125" style="21"/>
  </cols>
  <sheetData>
    <row r="1" spans="2:10" s="66" customFormat="1" ht="18">
      <c r="B1" s="598" t="s">
        <v>692</v>
      </c>
      <c r="C1" s="236"/>
      <c r="D1" s="236"/>
      <c r="E1" s="236"/>
      <c r="F1" s="236"/>
      <c r="G1" s="646"/>
      <c r="H1" s="237"/>
      <c r="I1" s="704" t="str">
        <f>+Portada!$L$2</f>
        <v/>
      </c>
      <c r="J1" s="705"/>
    </row>
    <row r="2" spans="2:10" ht="18.75" thickBot="1">
      <c r="B2" s="599" t="s">
        <v>772</v>
      </c>
      <c r="C2" s="238"/>
      <c r="D2" s="238"/>
      <c r="E2" s="238"/>
      <c r="F2" s="238"/>
      <c r="G2" s="238"/>
      <c r="H2" s="238"/>
      <c r="I2" s="238"/>
      <c r="J2" s="238"/>
    </row>
    <row r="3" spans="2:10" s="66" customFormat="1" ht="30" customHeight="1" thickTop="1" thickBot="1">
      <c r="B3" s="239" t="s">
        <v>62</v>
      </c>
      <c r="C3" s="240" t="s">
        <v>0</v>
      </c>
      <c r="D3" s="241" t="s">
        <v>60</v>
      </c>
      <c r="E3" s="242" t="s">
        <v>61</v>
      </c>
      <c r="F3" s="243"/>
      <c r="G3" s="239" t="s">
        <v>62</v>
      </c>
      <c r="H3" s="240" t="s">
        <v>0</v>
      </c>
      <c r="I3" s="241" t="s">
        <v>60</v>
      </c>
      <c r="J3" s="242" t="s">
        <v>61</v>
      </c>
    </row>
    <row r="4" spans="2:10" s="66" customFormat="1" ht="19.5" customHeight="1" thickTop="1" thickBot="1">
      <c r="B4" s="244" t="s">
        <v>69</v>
      </c>
      <c r="C4" s="195">
        <f t="shared" ref="C4:C28" si="0">+D4+E4</f>
        <v>0</v>
      </c>
      <c r="D4" s="245">
        <f>D5+D11+D16+I5+I16</f>
        <v>0</v>
      </c>
      <c r="E4" s="246">
        <f>E5+E11+E16+J5+J16</f>
        <v>0</v>
      </c>
      <c r="F4" s="247"/>
      <c r="G4" s="830"/>
      <c r="H4" s="831"/>
      <c r="I4" s="831"/>
      <c r="J4" s="831"/>
    </row>
    <row r="5" spans="2:10" s="66" customFormat="1" ht="19.5" customHeight="1">
      <c r="B5" s="248" t="s">
        <v>752</v>
      </c>
      <c r="C5" s="249">
        <f t="shared" si="0"/>
        <v>0</v>
      </c>
      <c r="D5" s="250">
        <f>SUM(D6:D10)</f>
        <v>0</v>
      </c>
      <c r="E5" s="251">
        <f>SUM(E6:E10)</f>
        <v>0</v>
      </c>
      <c r="F5" s="247"/>
      <c r="G5" s="252" t="s">
        <v>187</v>
      </c>
      <c r="H5" s="221">
        <f t="shared" ref="H5:H10" si="1">+I5+J5</f>
        <v>0</v>
      </c>
      <c r="I5" s="201">
        <f>SUM(I6:I15)</f>
        <v>0</v>
      </c>
      <c r="J5" s="253">
        <f>SUM(J6:J15)</f>
        <v>0</v>
      </c>
    </row>
    <row r="6" spans="2:10" s="66" customFormat="1" ht="19.5" customHeight="1">
      <c r="B6" s="205" t="s">
        <v>63</v>
      </c>
      <c r="C6" s="207">
        <f t="shared" si="0"/>
        <v>0</v>
      </c>
      <c r="D6" s="208"/>
      <c r="E6" s="254"/>
      <c r="F6" s="247"/>
      <c r="G6" s="222" t="s">
        <v>79</v>
      </c>
      <c r="H6" s="207">
        <f t="shared" si="1"/>
        <v>0</v>
      </c>
      <c r="I6" s="208"/>
      <c r="J6" s="254"/>
    </row>
    <row r="7" spans="2:10" s="66" customFormat="1" ht="19.5" customHeight="1">
      <c r="B7" s="205" t="s">
        <v>775</v>
      </c>
      <c r="C7" s="207">
        <f t="shared" si="0"/>
        <v>0</v>
      </c>
      <c r="D7" s="208"/>
      <c r="E7" s="254"/>
      <c r="F7" s="247"/>
      <c r="G7" s="222" t="s">
        <v>70</v>
      </c>
      <c r="H7" s="207">
        <f t="shared" si="1"/>
        <v>0</v>
      </c>
      <c r="I7" s="208"/>
      <c r="J7" s="254"/>
    </row>
    <row r="8" spans="2:10" s="66" customFormat="1" ht="19.5" customHeight="1">
      <c r="B8" s="222" t="s">
        <v>64</v>
      </c>
      <c r="C8" s="207">
        <f t="shared" si="0"/>
        <v>0</v>
      </c>
      <c r="D8" s="208"/>
      <c r="E8" s="254"/>
      <c r="F8" s="247"/>
      <c r="G8" s="222" t="s">
        <v>71</v>
      </c>
      <c r="H8" s="207">
        <f t="shared" si="1"/>
        <v>0</v>
      </c>
      <c r="I8" s="208"/>
      <c r="J8" s="254"/>
    </row>
    <row r="9" spans="2:10" s="66" customFormat="1" ht="19.5" customHeight="1">
      <c r="B9" s="255" t="s">
        <v>188</v>
      </c>
      <c r="C9" s="256">
        <f t="shared" si="0"/>
        <v>0</v>
      </c>
      <c r="D9" s="257"/>
      <c r="E9" s="258"/>
      <c r="F9" s="247"/>
      <c r="G9" s="259" t="s">
        <v>855</v>
      </c>
      <c r="H9" s="207">
        <f t="shared" si="1"/>
        <v>0</v>
      </c>
      <c r="I9" s="208"/>
      <c r="J9" s="254"/>
    </row>
    <row r="10" spans="2:10" s="66" customFormat="1" ht="19.5" customHeight="1">
      <c r="B10" s="214" t="s">
        <v>777</v>
      </c>
      <c r="C10" s="215">
        <f t="shared" si="0"/>
        <v>0</v>
      </c>
      <c r="D10" s="216"/>
      <c r="E10" s="260"/>
      <c r="F10" s="247"/>
      <c r="G10" s="222" t="s">
        <v>77</v>
      </c>
      <c r="H10" s="207">
        <f t="shared" si="1"/>
        <v>0</v>
      </c>
      <c r="I10" s="208"/>
      <c r="J10" s="254"/>
    </row>
    <row r="11" spans="2:10" s="66" customFormat="1" ht="19.5" customHeight="1">
      <c r="B11" s="261" t="s">
        <v>753</v>
      </c>
      <c r="C11" s="145">
        <f t="shared" si="0"/>
        <v>0</v>
      </c>
      <c r="D11" s="262">
        <f>SUM(D12:D15)</f>
        <v>0</v>
      </c>
      <c r="E11" s="179">
        <f>SUM(E12:E15)</f>
        <v>0</v>
      </c>
      <c r="F11" s="247"/>
      <c r="G11" s="222" t="s">
        <v>72</v>
      </c>
      <c r="H11" s="207">
        <f t="shared" ref="H11:H28" si="2">+I11+J11</f>
        <v>0</v>
      </c>
      <c r="I11" s="208"/>
      <c r="J11" s="254"/>
    </row>
    <row r="12" spans="2:10" s="66" customFormat="1" ht="19.5" customHeight="1">
      <c r="B12" s="205" t="s">
        <v>189</v>
      </c>
      <c r="C12" s="207">
        <f t="shared" si="0"/>
        <v>0</v>
      </c>
      <c r="D12" s="208"/>
      <c r="E12" s="254"/>
      <c r="F12" s="247"/>
      <c r="G12" s="222" t="s">
        <v>75</v>
      </c>
      <c r="H12" s="207">
        <f t="shared" si="2"/>
        <v>0</v>
      </c>
      <c r="I12" s="208"/>
      <c r="J12" s="254"/>
    </row>
    <row r="13" spans="2:10" s="66" customFormat="1" ht="19.5" customHeight="1">
      <c r="B13" s="222" t="s">
        <v>190</v>
      </c>
      <c r="C13" s="207">
        <f t="shared" si="0"/>
        <v>0</v>
      </c>
      <c r="D13" s="208"/>
      <c r="E13" s="254"/>
      <c r="F13" s="247"/>
      <c r="G13" s="222" t="s">
        <v>76</v>
      </c>
      <c r="H13" s="207">
        <f t="shared" si="2"/>
        <v>0</v>
      </c>
      <c r="I13" s="208"/>
      <c r="J13" s="254"/>
    </row>
    <row r="14" spans="2:10" s="66" customFormat="1" ht="19.5" customHeight="1">
      <c r="B14" s="255" t="s">
        <v>191</v>
      </c>
      <c r="C14" s="256">
        <f t="shared" si="0"/>
        <v>0</v>
      </c>
      <c r="D14" s="257"/>
      <c r="E14" s="258"/>
      <c r="F14" s="247"/>
      <c r="G14" s="222" t="s">
        <v>780</v>
      </c>
      <c r="H14" s="207">
        <f t="shared" si="2"/>
        <v>0</v>
      </c>
      <c r="I14" s="208"/>
      <c r="J14" s="254"/>
    </row>
    <row r="15" spans="2:10" s="66" customFormat="1" ht="19.5" customHeight="1">
      <c r="B15" s="214" t="s">
        <v>778</v>
      </c>
      <c r="C15" s="215">
        <f t="shared" si="0"/>
        <v>0</v>
      </c>
      <c r="D15" s="216"/>
      <c r="E15" s="260"/>
      <c r="F15" s="247"/>
      <c r="G15" s="263" t="s">
        <v>192</v>
      </c>
      <c r="H15" s="215">
        <f t="shared" si="2"/>
        <v>0</v>
      </c>
      <c r="I15" s="216"/>
      <c r="J15" s="264"/>
    </row>
    <row r="16" spans="2:10" s="66" customFormat="1" ht="19.5" customHeight="1">
      <c r="B16" s="252" t="s">
        <v>66</v>
      </c>
      <c r="C16" s="221">
        <f t="shared" si="0"/>
        <v>0</v>
      </c>
      <c r="D16" s="201">
        <f>SUM(D17:D31)</f>
        <v>0</v>
      </c>
      <c r="E16" s="253">
        <f>SUM(E17:E31)</f>
        <v>0</v>
      </c>
      <c r="F16" s="247"/>
      <c r="G16" s="261" t="s">
        <v>68</v>
      </c>
      <c r="H16" s="145">
        <f t="shared" si="2"/>
        <v>0</v>
      </c>
      <c r="I16" s="262">
        <f>SUM(I17:I29)</f>
        <v>0</v>
      </c>
      <c r="J16" s="179">
        <f>SUM(J17:J29)</f>
        <v>0</v>
      </c>
    </row>
    <row r="17" spans="2:10" s="66" customFormat="1" ht="19.5" customHeight="1">
      <c r="B17" s="222" t="s">
        <v>177</v>
      </c>
      <c r="C17" s="207">
        <f t="shared" si="0"/>
        <v>0</v>
      </c>
      <c r="D17" s="208"/>
      <c r="E17" s="254"/>
      <c r="F17" s="247"/>
      <c r="G17" s="222" t="s">
        <v>761</v>
      </c>
      <c r="H17" s="207">
        <f t="shared" si="2"/>
        <v>0</v>
      </c>
      <c r="I17" s="208"/>
      <c r="J17" s="254"/>
    </row>
    <row r="18" spans="2:10" s="66" customFormat="1" ht="19.5" customHeight="1">
      <c r="B18" s="222" t="s">
        <v>178</v>
      </c>
      <c r="C18" s="207">
        <f t="shared" si="0"/>
        <v>0</v>
      </c>
      <c r="D18" s="208"/>
      <c r="E18" s="254"/>
      <c r="F18" s="247"/>
      <c r="G18" s="222" t="s">
        <v>159</v>
      </c>
      <c r="H18" s="207">
        <f t="shared" si="2"/>
        <v>0</v>
      </c>
      <c r="I18" s="208"/>
      <c r="J18" s="254"/>
    </row>
    <row r="19" spans="2:10" s="66" customFormat="1" ht="19.5" customHeight="1">
      <c r="B19" s="222" t="s">
        <v>179</v>
      </c>
      <c r="C19" s="207">
        <f t="shared" si="0"/>
        <v>0</v>
      </c>
      <c r="D19" s="208"/>
      <c r="E19" s="254"/>
      <c r="F19" s="247"/>
      <c r="G19" s="222" t="s">
        <v>160</v>
      </c>
      <c r="H19" s="207">
        <f t="shared" si="2"/>
        <v>0</v>
      </c>
      <c r="I19" s="208"/>
      <c r="J19" s="254"/>
    </row>
    <row r="20" spans="2:10" s="66" customFormat="1" ht="19.5" customHeight="1">
      <c r="B20" s="222" t="s">
        <v>744</v>
      </c>
      <c r="C20" s="207">
        <f t="shared" si="0"/>
        <v>0</v>
      </c>
      <c r="D20" s="208"/>
      <c r="E20" s="254"/>
      <c r="F20" s="247"/>
      <c r="G20" s="222" t="s">
        <v>78</v>
      </c>
      <c r="H20" s="207">
        <f t="shared" si="2"/>
        <v>0</v>
      </c>
      <c r="I20" s="208"/>
      <c r="J20" s="254"/>
    </row>
    <row r="21" spans="2:10" s="66" customFormat="1" ht="19.5" customHeight="1">
      <c r="B21" s="222" t="s">
        <v>745</v>
      </c>
      <c r="C21" s="207">
        <f t="shared" si="0"/>
        <v>0</v>
      </c>
      <c r="D21" s="208"/>
      <c r="E21" s="254"/>
      <c r="F21" s="247"/>
      <c r="G21" s="259" t="s">
        <v>856</v>
      </c>
      <c r="H21" s="207">
        <f t="shared" si="2"/>
        <v>0</v>
      </c>
      <c r="I21" s="208"/>
      <c r="J21" s="254"/>
    </row>
    <row r="22" spans="2:10" s="66" customFormat="1" ht="19.5" customHeight="1">
      <c r="B22" s="222" t="s">
        <v>746</v>
      </c>
      <c r="C22" s="207">
        <f t="shared" si="0"/>
        <v>0</v>
      </c>
      <c r="D22" s="208"/>
      <c r="E22" s="254"/>
      <c r="F22" s="247"/>
      <c r="G22" s="259" t="s">
        <v>857</v>
      </c>
      <c r="H22" s="207">
        <f t="shared" si="2"/>
        <v>0</v>
      </c>
      <c r="I22" s="208"/>
      <c r="J22" s="254"/>
    </row>
    <row r="23" spans="2:10" s="66" customFormat="1" ht="19.5" customHeight="1">
      <c r="B23" s="259" t="s">
        <v>67</v>
      </c>
      <c r="C23" s="207">
        <f t="shared" si="0"/>
        <v>0</v>
      </c>
      <c r="D23" s="208"/>
      <c r="E23" s="254"/>
      <c r="F23" s="247"/>
      <c r="G23" s="259" t="s">
        <v>760</v>
      </c>
      <c r="H23" s="207">
        <f t="shared" si="2"/>
        <v>0</v>
      </c>
      <c r="I23" s="208"/>
      <c r="J23" s="254"/>
    </row>
    <row r="24" spans="2:10" s="66" customFormat="1" ht="19.5" customHeight="1">
      <c r="B24" s="259" t="s">
        <v>747</v>
      </c>
      <c r="C24" s="207">
        <f t="shared" si="0"/>
        <v>0</v>
      </c>
      <c r="D24" s="208"/>
      <c r="E24" s="254"/>
      <c r="F24" s="247"/>
      <c r="G24" s="222" t="s">
        <v>759</v>
      </c>
      <c r="H24" s="207">
        <f t="shared" si="2"/>
        <v>0</v>
      </c>
      <c r="I24" s="208"/>
      <c r="J24" s="254"/>
    </row>
    <row r="25" spans="2:10" s="66" customFormat="1" ht="19.5" customHeight="1">
      <c r="B25" s="259" t="s">
        <v>763</v>
      </c>
      <c r="C25" s="207">
        <f t="shared" si="0"/>
        <v>0</v>
      </c>
      <c r="D25" s="208"/>
      <c r="E25" s="254"/>
      <c r="F25" s="247"/>
      <c r="G25" s="222" t="s">
        <v>758</v>
      </c>
      <c r="H25" s="207">
        <f t="shared" si="2"/>
        <v>0</v>
      </c>
      <c r="I25" s="208"/>
      <c r="J25" s="254"/>
    </row>
    <row r="26" spans="2:10" s="66" customFormat="1" ht="19.5" customHeight="1">
      <c r="B26" s="259" t="s">
        <v>764</v>
      </c>
      <c r="C26" s="207">
        <f t="shared" si="0"/>
        <v>0</v>
      </c>
      <c r="D26" s="208"/>
      <c r="E26" s="254"/>
      <c r="F26" s="247"/>
      <c r="G26" s="222" t="s">
        <v>757</v>
      </c>
      <c r="H26" s="207">
        <f t="shared" si="2"/>
        <v>0</v>
      </c>
      <c r="I26" s="208"/>
      <c r="J26" s="254"/>
    </row>
    <row r="27" spans="2:10" s="66" customFormat="1" ht="19.5" customHeight="1">
      <c r="B27" s="259" t="s">
        <v>765</v>
      </c>
      <c r="C27" s="207">
        <f t="shared" si="0"/>
        <v>0</v>
      </c>
      <c r="D27" s="208"/>
      <c r="E27" s="254"/>
      <c r="F27" s="247"/>
      <c r="G27" s="222" t="s">
        <v>756</v>
      </c>
      <c r="H27" s="207">
        <f t="shared" si="2"/>
        <v>0</v>
      </c>
      <c r="I27" s="208"/>
      <c r="J27" s="254"/>
    </row>
    <row r="28" spans="2:10" s="66" customFormat="1" ht="19.5" customHeight="1">
      <c r="B28" s="259" t="s">
        <v>802</v>
      </c>
      <c r="C28" s="207">
        <f t="shared" si="0"/>
        <v>0</v>
      </c>
      <c r="D28" s="208"/>
      <c r="E28" s="254"/>
      <c r="F28" s="247"/>
      <c r="G28" s="265" t="s">
        <v>755</v>
      </c>
      <c r="H28" s="207">
        <f t="shared" si="2"/>
        <v>0</v>
      </c>
      <c r="I28" s="208"/>
      <c r="J28" s="254"/>
    </row>
    <row r="29" spans="2:10" s="66" customFormat="1" ht="19.5" customHeight="1" thickBot="1">
      <c r="B29" s="259" t="s">
        <v>59</v>
      </c>
      <c r="C29" s="207">
        <f t="shared" ref="C29" si="3">+D29+E29</f>
        <v>0</v>
      </c>
      <c r="D29" s="208"/>
      <c r="E29" s="254"/>
      <c r="F29" s="247"/>
      <c r="G29" s="255" t="s">
        <v>754</v>
      </c>
      <c r="H29" s="256">
        <f>+I29+J29</f>
        <v>0</v>
      </c>
      <c r="I29" s="257"/>
      <c r="J29" s="258"/>
    </row>
    <row r="30" spans="2:10" s="66" customFormat="1" ht="19.5" customHeight="1">
      <c r="B30" s="222" t="s">
        <v>779</v>
      </c>
      <c r="C30" s="207">
        <f>+D30+E30</f>
        <v>0</v>
      </c>
      <c r="D30" s="208"/>
      <c r="E30" s="254"/>
      <c r="F30" s="247"/>
      <c r="G30" s="826"/>
      <c r="H30" s="827"/>
      <c r="I30" s="827"/>
      <c r="J30" s="827"/>
    </row>
    <row r="31" spans="2:10" s="66" customFormat="1" ht="19.5" customHeight="1" thickBot="1">
      <c r="B31" s="266" t="s">
        <v>193</v>
      </c>
      <c r="C31" s="225">
        <f>+D31+E31</f>
        <v>0</v>
      </c>
      <c r="D31" s="226"/>
      <c r="E31" s="267"/>
      <c r="F31" s="268"/>
      <c r="G31" s="828"/>
      <c r="H31" s="829"/>
      <c r="I31" s="829"/>
      <c r="J31" s="829"/>
    </row>
    <row r="32" spans="2:10" s="66" customFormat="1" ht="19.5" customHeight="1" thickTop="1">
      <c r="E32" s="27"/>
      <c r="F32" s="269"/>
      <c r="G32" s="27"/>
    </row>
    <row r="33" spans="2:15" s="66" customFormat="1" ht="21" customHeight="1">
      <c r="B33" s="234" t="s">
        <v>173</v>
      </c>
      <c r="C33" s="22"/>
      <c r="D33" s="270"/>
      <c r="E33" s="270"/>
      <c r="F33" s="270"/>
      <c r="G33" s="271"/>
      <c r="H33" s="271"/>
      <c r="I33" s="271"/>
      <c r="J33" s="271"/>
    </row>
    <row r="34" spans="2:15" s="66" customFormat="1" ht="21" customHeight="1">
      <c r="B34" s="809"/>
      <c r="C34" s="810"/>
      <c r="D34" s="810"/>
      <c r="E34" s="810"/>
      <c r="F34" s="810"/>
      <c r="G34" s="810"/>
      <c r="H34" s="810"/>
      <c r="I34" s="810"/>
      <c r="J34" s="811"/>
    </row>
    <row r="35" spans="2:15" s="66" customFormat="1" ht="21" customHeight="1">
      <c r="B35" s="812"/>
      <c r="C35" s="813"/>
      <c r="D35" s="813"/>
      <c r="E35" s="813"/>
      <c r="F35" s="813"/>
      <c r="G35" s="813"/>
      <c r="H35" s="813"/>
      <c r="I35" s="813"/>
      <c r="J35" s="814"/>
    </row>
    <row r="36" spans="2:15" s="66" customFormat="1" ht="21" customHeight="1">
      <c r="B36" s="812"/>
      <c r="C36" s="813"/>
      <c r="D36" s="813"/>
      <c r="E36" s="813"/>
      <c r="F36" s="813"/>
      <c r="G36" s="813"/>
      <c r="H36" s="813"/>
      <c r="I36" s="813"/>
      <c r="J36" s="814"/>
      <c r="O36" s="66" t="s">
        <v>807</v>
      </c>
    </row>
    <row r="37" spans="2:15" s="66" customFormat="1" ht="21" customHeight="1">
      <c r="B37" s="815"/>
      <c r="C37" s="816"/>
      <c r="D37" s="816"/>
      <c r="E37" s="816"/>
      <c r="F37" s="816"/>
      <c r="G37" s="816"/>
      <c r="H37" s="816"/>
      <c r="I37" s="816"/>
      <c r="J37" s="817"/>
    </row>
    <row r="38" spans="2:15" s="66" customFormat="1">
      <c r="B38" s="21"/>
      <c r="C38" s="21"/>
      <c r="D38" s="21"/>
      <c r="E38" s="21"/>
      <c r="F38" s="91"/>
      <c r="G38" s="21"/>
      <c r="H38" s="21"/>
      <c r="I38" s="21"/>
      <c r="J38" s="272"/>
    </row>
    <row r="39" spans="2:15" s="66" customFormat="1">
      <c r="B39" s="21"/>
      <c r="C39" s="21"/>
      <c r="D39" s="21"/>
      <c r="E39" s="21"/>
      <c r="F39" s="91"/>
      <c r="G39" s="21"/>
      <c r="H39" s="21"/>
      <c r="I39" s="21"/>
      <c r="J39" s="272"/>
    </row>
    <row r="40" spans="2:15" s="66" customFormat="1">
      <c r="B40" s="21"/>
      <c r="C40" s="21"/>
      <c r="D40" s="21"/>
      <c r="E40" s="21"/>
      <c r="F40" s="91"/>
      <c r="G40" s="21"/>
      <c r="H40" s="272"/>
      <c r="I40" s="272"/>
      <c r="J40" s="21"/>
    </row>
    <row r="41" spans="2:15">
      <c r="G41" s="272"/>
      <c r="H41" s="272"/>
      <c r="I41" s="272"/>
    </row>
  </sheetData>
  <sheetProtection algorithmName="SHA-512" hashValue="lDJOndBaq/sD+6lJgmlssXY6rx7PAUXvay1eS01zhODjmygGzZLTRY3Ib5DY2EXTPGX9IfI3x5ktB/yEJ3fmbQ==" saltValue="Bpx7LaxURHgleMpCQk7MKg==" spinCount="100000" sheet="1" objects="1" scenarios="1"/>
  <mergeCells count="4">
    <mergeCell ref="B34:J37"/>
    <mergeCell ref="G30:J31"/>
    <mergeCell ref="G4:J4"/>
    <mergeCell ref="I1:J1"/>
  </mergeCells>
  <conditionalFormatting sqref="C4:E5 D16:E16 D11:E11 I16:J16 I5:J5 H5:H10 H12:H29 C6:C27 C31">
    <cfRule type="cellIs" dxfId="20" priority="5" operator="equal">
      <formula>0</formula>
    </cfRule>
  </conditionalFormatting>
  <conditionalFormatting sqref="H11">
    <cfRule type="cellIs" dxfId="19" priority="4" operator="equal">
      <formula>0</formula>
    </cfRule>
  </conditionalFormatting>
  <conditionalFormatting sqref="C28:C30">
    <cfRule type="cellIs" dxfId="18" priority="1" operator="equal">
      <formula>0</formula>
    </cfRule>
  </conditionalFormatting>
  <dataValidations count="1">
    <dataValidation type="whole" operator="greaterThanOrEqual" allowBlank="1" showInputMessage="1" showErrorMessage="1" sqref="C4:E31 H5:J29">
      <formula1>0</formula1>
    </dataValidation>
  </dataValidations>
  <printOptions horizontalCentered="1" verticalCentered="1"/>
  <pageMargins left="0" right="0.15748031496062992" top="0.23622047244094491" bottom="0.6692913385826772" header="0.43307086614173229" footer="0.19685039370078741"/>
  <pageSetup scale="72" orientation="landscape" r:id="rId1"/>
  <headerFooter scaleWithDoc="0">
    <oddFooter>&amp;R&amp;"Goudy,Negrita Cursiva"Telesecundaria&amp;"Goudy,Cursiva", página 12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B1:L43"/>
  <sheetViews>
    <sheetView showGridLines="0" zoomScale="90" zoomScaleNormal="90" workbookViewId="0">
      <selection activeCell="K1" sqref="K1:L1"/>
    </sheetView>
  </sheetViews>
  <sheetFormatPr baseColWidth="10" defaultRowHeight="14.25"/>
  <cols>
    <col min="1" max="1" width="4.140625" style="21" customWidth="1"/>
    <col min="2" max="2" width="45.42578125" style="21" customWidth="1"/>
    <col min="3" max="3" width="7" style="91" customWidth="1"/>
    <col min="4" max="5" width="9.140625" style="21" customWidth="1"/>
    <col min="6" max="10" width="9.140625" style="66" customWidth="1"/>
    <col min="11" max="12" width="9.140625" style="21" customWidth="1"/>
    <col min="13" max="16384" width="11.42578125" style="21"/>
  </cols>
  <sheetData>
    <row r="1" spans="2:12" s="66" customFormat="1" ht="18">
      <c r="B1" s="77" t="s">
        <v>693</v>
      </c>
      <c r="C1" s="189"/>
      <c r="D1" s="189"/>
      <c r="H1" s="644"/>
      <c r="I1" s="644"/>
      <c r="J1" s="644"/>
      <c r="K1" s="704" t="str">
        <f>+Portada!$L$2</f>
        <v/>
      </c>
      <c r="L1" s="705"/>
    </row>
    <row r="2" spans="2:12" ht="18.75" thickBot="1">
      <c r="B2" s="600" t="s">
        <v>787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2:12" s="192" customFormat="1" ht="22.5" customHeight="1" thickTop="1">
      <c r="B3" s="832" t="s">
        <v>62</v>
      </c>
      <c r="C3" s="191"/>
      <c r="D3" s="834" t="s">
        <v>0</v>
      </c>
      <c r="E3" s="840" t="s">
        <v>879</v>
      </c>
      <c r="F3" s="840" t="s">
        <v>880</v>
      </c>
      <c r="G3" s="840" t="s">
        <v>881</v>
      </c>
      <c r="H3" s="840" t="s">
        <v>882</v>
      </c>
      <c r="I3" s="840" t="s">
        <v>883</v>
      </c>
      <c r="J3" s="840" t="s">
        <v>884</v>
      </c>
      <c r="K3" s="836" t="s">
        <v>194</v>
      </c>
      <c r="L3" s="838" t="s">
        <v>65</v>
      </c>
    </row>
    <row r="4" spans="2:12" s="66" customFormat="1" ht="22.5" customHeight="1" thickBot="1">
      <c r="B4" s="833"/>
      <c r="C4" s="193"/>
      <c r="D4" s="835"/>
      <c r="E4" s="841"/>
      <c r="F4" s="841"/>
      <c r="G4" s="841"/>
      <c r="H4" s="841"/>
      <c r="I4" s="841"/>
      <c r="J4" s="841"/>
      <c r="K4" s="837"/>
      <c r="L4" s="839"/>
    </row>
    <row r="5" spans="2:12" s="66" customFormat="1" ht="22.5" customHeight="1" thickTop="1" thickBot="1">
      <c r="B5" s="194" t="s">
        <v>770</v>
      </c>
      <c r="C5" s="194"/>
      <c r="D5" s="195">
        <f t="shared" ref="D5:L5" si="0">+D6+D22</f>
        <v>0</v>
      </c>
      <c r="E5" s="196">
        <f t="shared" si="0"/>
        <v>0</v>
      </c>
      <c r="F5" s="197">
        <f t="shared" si="0"/>
        <v>0</v>
      </c>
      <c r="G5" s="197">
        <f t="shared" si="0"/>
        <v>0</v>
      </c>
      <c r="H5" s="197">
        <f t="shared" si="0"/>
        <v>0</v>
      </c>
      <c r="I5" s="197">
        <f t="shared" si="0"/>
        <v>0</v>
      </c>
      <c r="J5" s="197">
        <f t="shared" si="0"/>
        <v>0</v>
      </c>
      <c r="K5" s="196">
        <f t="shared" si="0"/>
        <v>0</v>
      </c>
      <c r="L5" s="198">
        <f t="shared" si="0"/>
        <v>0</v>
      </c>
    </row>
    <row r="6" spans="2:12" s="66" customFormat="1" ht="22.5" customHeight="1">
      <c r="B6" s="199" t="s">
        <v>66</v>
      </c>
      <c r="C6" s="602"/>
      <c r="D6" s="200">
        <f t="shared" ref="D6:L6" si="1">SUM(D7:D21)</f>
        <v>0</v>
      </c>
      <c r="E6" s="201">
        <f t="shared" si="1"/>
        <v>0</v>
      </c>
      <c r="F6" s="202">
        <f t="shared" si="1"/>
        <v>0</v>
      </c>
      <c r="G6" s="202">
        <f t="shared" si="1"/>
        <v>0</v>
      </c>
      <c r="H6" s="202">
        <f t="shared" si="1"/>
        <v>0</v>
      </c>
      <c r="I6" s="202">
        <f t="shared" si="1"/>
        <v>0</v>
      </c>
      <c r="J6" s="202">
        <f t="shared" si="1"/>
        <v>0</v>
      </c>
      <c r="K6" s="203">
        <f t="shared" si="1"/>
        <v>0</v>
      </c>
      <c r="L6" s="204">
        <f t="shared" si="1"/>
        <v>0</v>
      </c>
    </row>
    <row r="7" spans="2:12" s="66" customFormat="1" ht="22.5" customHeight="1">
      <c r="B7" s="205" t="s">
        <v>177</v>
      </c>
      <c r="C7" s="206" t="str">
        <f>IF(AND(D7&lt;&gt;'CUADRO 11'!C17),"**","")</f>
        <v/>
      </c>
      <c r="D7" s="207">
        <f>SUM(E7:L7)</f>
        <v>0</v>
      </c>
      <c r="E7" s="208"/>
      <c r="F7" s="209"/>
      <c r="G7" s="209"/>
      <c r="H7" s="209"/>
      <c r="I7" s="209"/>
      <c r="J7" s="209"/>
      <c r="K7" s="208"/>
      <c r="L7" s="210"/>
    </row>
    <row r="8" spans="2:12" s="66" customFormat="1" ht="22.5" customHeight="1">
      <c r="B8" s="205" t="s">
        <v>178</v>
      </c>
      <c r="C8" s="206" t="str">
        <f>IF(AND(D8&lt;&gt;'CUADRO 11'!C18),"**","")</f>
        <v/>
      </c>
      <c r="D8" s="207">
        <f t="shared" ref="D8:D21" si="2">SUM(E8:L8)</f>
        <v>0</v>
      </c>
      <c r="E8" s="208"/>
      <c r="F8" s="209"/>
      <c r="G8" s="209"/>
      <c r="H8" s="209"/>
      <c r="I8" s="209"/>
      <c r="J8" s="209"/>
      <c r="K8" s="208"/>
      <c r="L8" s="210"/>
    </row>
    <row r="9" spans="2:12" s="66" customFormat="1" ht="22.5" customHeight="1">
      <c r="B9" s="205" t="s">
        <v>179</v>
      </c>
      <c r="C9" s="206" t="str">
        <f>IF(AND(D9&lt;&gt;'CUADRO 11'!C19),"**","")</f>
        <v/>
      </c>
      <c r="D9" s="207">
        <f t="shared" si="2"/>
        <v>0</v>
      </c>
      <c r="E9" s="208"/>
      <c r="F9" s="209"/>
      <c r="G9" s="209"/>
      <c r="H9" s="209"/>
      <c r="I9" s="209"/>
      <c r="J9" s="209"/>
      <c r="K9" s="208"/>
      <c r="L9" s="210"/>
    </row>
    <row r="10" spans="2:12" s="66" customFormat="1" ht="22.5" customHeight="1">
      <c r="B10" s="205" t="s">
        <v>744</v>
      </c>
      <c r="C10" s="206" t="str">
        <f>IF(AND(D10&lt;&gt;'CUADRO 11'!C20),"**","")</f>
        <v/>
      </c>
      <c r="D10" s="207">
        <f t="shared" si="2"/>
        <v>0</v>
      </c>
      <c r="E10" s="208"/>
      <c r="F10" s="209"/>
      <c r="G10" s="209"/>
      <c r="H10" s="209"/>
      <c r="I10" s="209"/>
      <c r="J10" s="209"/>
      <c r="K10" s="208"/>
      <c r="L10" s="210"/>
    </row>
    <row r="11" spans="2:12" s="66" customFormat="1" ht="22.5" customHeight="1">
      <c r="B11" s="205" t="s">
        <v>745</v>
      </c>
      <c r="C11" s="206" t="str">
        <f>IF(AND(D11&lt;&gt;'CUADRO 11'!C21),"**","")</f>
        <v/>
      </c>
      <c r="D11" s="207">
        <f t="shared" si="2"/>
        <v>0</v>
      </c>
      <c r="E11" s="208"/>
      <c r="F11" s="209"/>
      <c r="G11" s="209"/>
      <c r="H11" s="209"/>
      <c r="I11" s="209"/>
      <c r="J11" s="209"/>
      <c r="K11" s="208"/>
      <c r="L11" s="210"/>
    </row>
    <row r="12" spans="2:12" s="66" customFormat="1" ht="22.5" customHeight="1">
      <c r="B12" s="205" t="s">
        <v>746</v>
      </c>
      <c r="C12" s="206" t="str">
        <f>IF(AND(D12&lt;&gt;'CUADRO 11'!C22),"**","")</f>
        <v/>
      </c>
      <c r="D12" s="207">
        <f t="shared" si="2"/>
        <v>0</v>
      </c>
      <c r="E12" s="208"/>
      <c r="F12" s="211"/>
      <c r="G12" s="211"/>
      <c r="H12" s="211"/>
      <c r="I12" s="211"/>
      <c r="J12" s="211"/>
      <c r="K12" s="208"/>
      <c r="L12" s="210"/>
    </row>
    <row r="13" spans="2:12" s="66" customFormat="1" ht="22.5" customHeight="1">
      <c r="B13" s="205" t="s">
        <v>67</v>
      </c>
      <c r="C13" s="206" t="str">
        <f>IF(AND(D13&lt;&gt;'CUADRO 11'!C23),"**","")</f>
        <v/>
      </c>
      <c r="D13" s="207">
        <f t="shared" si="2"/>
        <v>0</v>
      </c>
      <c r="E13" s="208"/>
      <c r="F13" s="211"/>
      <c r="G13" s="211"/>
      <c r="H13" s="211"/>
      <c r="I13" s="211"/>
      <c r="J13" s="211"/>
      <c r="K13" s="208"/>
      <c r="L13" s="210"/>
    </row>
    <row r="14" spans="2:12" s="66" customFormat="1" ht="22.5" customHeight="1">
      <c r="B14" s="205" t="s">
        <v>747</v>
      </c>
      <c r="C14" s="206" t="str">
        <f>IF(AND(D14&lt;&gt;'CUADRO 11'!C24),"**","")</f>
        <v/>
      </c>
      <c r="D14" s="207">
        <f t="shared" si="2"/>
        <v>0</v>
      </c>
      <c r="E14" s="208"/>
      <c r="F14" s="211"/>
      <c r="G14" s="212"/>
      <c r="H14" s="211"/>
      <c r="I14" s="212"/>
      <c r="J14" s="212"/>
      <c r="K14" s="208"/>
      <c r="L14" s="213"/>
    </row>
    <row r="15" spans="2:12" s="66" customFormat="1" ht="22.5" customHeight="1">
      <c r="B15" s="205" t="s">
        <v>763</v>
      </c>
      <c r="C15" s="206" t="str">
        <f>IF(AND(D15&lt;&gt;'CUADRO 11'!C25),"**","")</f>
        <v/>
      </c>
      <c r="D15" s="207">
        <f t="shared" si="2"/>
        <v>0</v>
      </c>
      <c r="E15" s="208"/>
      <c r="F15" s="211"/>
      <c r="G15" s="212"/>
      <c r="H15" s="211"/>
      <c r="I15" s="212"/>
      <c r="J15" s="212"/>
      <c r="K15" s="208"/>
      <c r="L15" s="213"/>
    </row>
    <row r="16" spans="2:12" s="66" customFormat="1" ht="22.5" customHeight="1">
      <c r="B16" s="205" t="s">
        <v>764</v>
      </c>
      <c r="C16" s="206" t="str">
        <f>IF(AND(D16&lt;&gt;'CUADRO 11'!C26),"**","")</f>
        <v/>
      </c>
      <c r="D16" s="207">
        <f t="shared" si="2"/>
        <v>0</v>
      </c>
      <c r="E16" s="208"/>
      <c r="F16" s="209"/>
      <c r="G16" s="209"/>
      <c r="H16" s="209"/>
      <c r="I16" s="209"/>
      <c r="J16" s="209"/>
      <c r="K16" s="208"/>
      <c r="L16" s="210"/>
    </row>
    <row r="17" spans="2:12" s="66" customFormat="1" ht="22.5" customHeight="1">
      <c r="B17" s="205" t="s">
        <v>765</v>
      </c>
      <c r="C17" s="206" t="str">
        <f>IF(AND(D17&lt;&gt;'CUADRO 11'!C27),"**","")</f>
        <v/>
      </c>
      <c r="D17" s="207">
        <f t="shared" si="2"/>
        <v>0</v>
      </c>
      <c r="E17" s="208"/>
      <c r="F17" s="209"/>
      <c r="G17" s="209"/>
      <c r="H17" s="209"/>
      <c r="I17" s="209"/>
      <c r="J17" s="209"/>
      <c r="K17" s="208"/>
      <c r="L17" s="210"/>
    </row>
    <row r="18" spans="2:12" s="66" customFormat="1" ht="22.5" customHeight="1">
      <c r="B18" s="205" t="s">
        <v>802</v>
      </c>
      <c r="C18" s="206" t="str">
        <f>IF(AND(D18&lt;&gt;'CUADRO 11'!C28),"**","")</f>
        <v/>
      </c>
      <c r="D18" s="207">
        <f t="shared" si="2"/>
        <v>0</v>
      </c>
      <c r="E18" s="208"/>
      <c r="F18" s="209"/>
      <c r="G18" s="209"/>
      <c r="H18" s="209"/>
      <c r="I18" s="209"/>
      <c r="J18" s="209"/>
      <c r="K18" s="208"/>
      <c r="L18" s="210"/>
    </row>
    <row r="19" spans="2:12" s="66" customFormat="1" ht="22.5" customHeight="1">
      <c r="B19" s="205" t="s">
        <v>59</v>
      </c>
      <c r="C19" s="206" t="str">
        <f>IF(AND(D19&lt;&gt;'CUADRO 11'!C29),"**","")</f>
        <v/>
      </c>
      <c r="D19" s="207">
        <f t="shared" si="2"/>
        <v>0</v>
      </c>
      <c r="E19" s="208"/>
      <c r="F19" s="209"/>
      <c r="G19" s="209"/>
      <c r="H19" s="209"/>
      <c r="I19" s="209"/>
      <c r="J19" s="209"/>
      <c r="K19" s="208"/>
      <c r="L19" s="210"/>
    </row>
    <row r="20" spans="2:12" s="66" customFormat="1" ht="22.5" customHeight="1">
      <c r="B20" s="205" t="s">
        <v>779</v>
      </c>
      <c r="C20" s="603" t="str">
        <f>IF(AND(D20&lt;&gt;'CUADRO 11'!C30),"**","")</f>
        <v/>
      </c>
      <c r="D20" s="207">
        <f t="shared" si="2"/>
        <v>0</v>
      </c>
      <c r="E20" s="208"/>
      <c r="F20" s="209"/>
      <c r="G20" s="209"/>
      <c r="H20" s="209"/>
      <c r="I20" s="209"/>
      <c r="J20" s="209"/>
      <c r="K20" s="208"/>
      <c r="L20" s="210"/>
    </row>
    <row r="21" spans="2:12" s="66" customFormat="1" ht="22.5" customHeight="1">
      <c r="B21" s="214" t="s">
        <v>193</v>
      </c>
      <c r="C21" s="604" t="str">
        <f>IF(AND(D21&lt;&gt;'CUADRO 11'!C31),"**","")</f>
        <v/>
      </c>
      <c r="D21" s="215">
        <f t="shared" si="2"/>
        <v>0</v>
      </c>
      <c r="E21" s="216"/>
      <c r="F21" s="217"/>
      <c r="G21" s="218"/>
      <c r="H21" s="217"/>
      <c r="I21" s="218"/>
      <c r="J21" s="218"/>
      <c r="K21" s="216"/>
      <c r="L21" s="219"/>
    </row>
    <row r="22" spans="2:12" s="66" customFormat="1" ht="22.5" customHeight="1">
      <c r="B22" s="220" t="s">
        <v>187</v>
      </c>
      <c r="C22" s="605"/>
      <c r="D22" s="221">
        <f t="shared" ref="D22:L22" si="3">SUM(D23:D32)</f>
        <v>0</v>
      </c>
      <c r="E22" s="201">
        <f t="shared" si="3"/>
        <v>0</v>
      </c>
      <c r="F22" s="202">
        <f t="shared" si="3"/>
        <v>0</v>
      </c>
      <c r="G22" s="202">
        <f t="shared" si="3"/>
        <v>0</v>
      </c>
      <c r="H22" s="202">
        <f t="shared" si="3"/>
        <v>0</v>
      </c>
      <c r="I22" s="202">
        <f t="shared" si="3"/>
        <v>0</v>
      </c>
      <c r="J22" s="202">
        <f t="shared" si="3"/>
        <v>0</v>
      </c>
      <c r="K22" s="201">
        <f t="shared" si="3"/>
        <v>0</v>
      </c>
      <c r="L22" s="204">
        <f t="shared" si="3"/>
        <v>0</v>
      </c>
    </row>
    <row r="23" spans="2:12" s="66" customFormat="1" ht="22.5" customHeight="1">
      <c r="B23" s="205" t="s">
        <v>79</v>
      </c>
      <c r="C23" s="606" t="str">
        <f>IF(AND(D23&lt;&gt;'CUADRO 11'!H6),"**","")</f>
        <v/>
      </c>
      <c r="D23" s="207">
        <f t="shared" ref="D23:D32" si="4">SUM(E23:L23)</f>
        <v>0</v>
      </c>
      <c r="E23" s="208"/>
      <c r="F23" s="209"/>
      <c r="G23" s="209"/>
      <c r="H23" s="209"/>
      <c r="I23" s="209"/>
      <c r="J23" s="209"/>
      <c r="K23" s="208"/>
      <c r="L23" s="210"/>
    </row>
    <row r="24" spans="2:12" s="66" customFormat="1" ht="22.5" customHeight="1">
      <c r="B24" s="205" t="s">
        <v>70</v>
      </c>
      <c r="C24" s="606" t="str">
        <f>IF(AND(D24&lt;&gt;'CUADRO 11'!H7),"**","")</f>
        <v/>
      </c>
      <c r="D24" s="207">
        <f t="shared" si="4"/>
        <v>0</v>
      </c>
      <c r="E24" s="208"/>
      <c r="F24" s="209"/>
      <c r="G24" s="209"/>
      <c r="H24" s="209"/>
      <c r="I24" s="209"/>
      <c r="J24" s="209"/>
      <c r="K24" s="208"/>
      <c r="L24" s="210"/>
    </row>
    <row r="25" spans="2:12" s="66" customFormat="1" ht="22.5" customHeight="1">
      <c r="B25" s="205" t="s">
        <v>71</v>
      </c>
      <c r="C25" s="606" t="str">
        <f>IF(AND(D25&lt;&gt;'CUADRO 11'!H8),"**","")</f>
        <v/>
      </c>
      <c r="D25" s="207">
        <f t="shared" si="4"/>
        <v>0</v>
      </c>
      <c r="E25" s="208"/>
      <c r="F25" s="209"/>
      <c r="G25" s="209"/>
      <c r="H25" s="209"/>
      <c r="I25" s="209"/>
      <c r="J25" s="209"/>
      <c r="K25" s="208"/>
      <c r="L25" s="210"/>
    </row>
    <row r="26" spans="2:12" s="66" customFormat="1" ht="22.5" customHeight="1">
      <c r="B26" s="223" t="s">
        <v>855</v>
      </c>
      <c r="C26" s="606" t="str">
        <f>IF(AND(D26&lt;&gt;'CUADRO 11'!H9),"**","")</f>
        <v/>
      </c>
      <c r="D26" s="207">
        <f t="shared" si="4"/>
        <v>0</v>
      </c>
      <c r="E26" s="208"/>
      <c r="F26" s="209"/>
      <c r="G26" s="209"/>
      <c r="H26" s="209"/>
      <c r="I26" s="209"/>
      <c r="J26" s="209"/>
      <c r="K26" s="208"/>
      <c r="L26" s="210"/>
    </row>
    <row r="27" spans="2:12" s="66" customFormat="1" ht="22.5" customHeight="1">
      <c r="B27" s="205" t="s">
        <v>77</v>
      </c>
      <c r="C27" s="606" t="str">
        <f>IF(AND(D27&lt;&gt;'CUADRO 11'!H10),"**","")</f>
        <v/>
      </c>
      <c r="D27" s="207">
        <f t="shared" si="4"/>
        <v>0</v>
      </c>
      <c r="E27" s="208"/>
      <c r="F27" s="209"/>
      <c r="G27" s="209"/>
      <c r="H27" s="209"/>
      <c r="I27" s="209"/>
      <c r="J27" s="209"/>
      <c r="K27" s="208"/>
      <c r="L27" s="210"/>
    </row>
    <row r="28" spans="2:12" s="66" customFormat="1" ht="22.5" customHeight="1">
      <c r="B28" s="205" t="s">
        <v>72</v>
      </c>
      <c r="C28" s="606" t="str">
        <f>IF(AND(D28&lt;&gt;'CUADRO 11'!H11),"**","")</f>
        <v/>
      </c>
      <c r="D28" s="207">
        <f t="shared" si="4"/>
        <v>0</v>
      </c>
      <c r="E28" s="208"/>
      <c r="F28" s="209"/>
      <c r="G28" s="209"/>
      <c r="H28" s="209"/>
      <c r="I28" s="209"/>
      <c r="J28" s="209"/>
      <c r="K28" s="208"/>
      <c r="L28" s="210"/>
    </row>
    <row r="29" spans="2:12" s="66" customFormat="1" ht="22.5" customHeight="1">
      <c r="B29" s="205" t="s">
        <v>75</v>
      </c>
      <c r="C29" s="606" t="str">
        <f>IF(AND(D29&lt;&gt;'CUADRO 11'!H12),"**","")</f>
        <v/>
      </c>
      <c r="D29" s="207">
        <f t="shared" si="4"/>
        <v>0</v>
      </c>
      <c r="E29" s="208"/>
      <c r="F29" s="209"/>
      <c r="G29" s="209"/>
      <c r="H29" s="209"/>
      <c r="I29" s="209"/>
      <c r="J29" s="209"/>
      <c r="K29" s="208"/>
      <c r="L29" s="210"/>
    </row>
    <row r="30" spans="2:12" s="66" customFormat="1" ht="22.5" customHeight="1">
      <c r="B30" s="205" t="s">
        <v>76</v>
      </c>
      <c r="C30" s="606" t="str">
        <f>IF(AND(D30&lt;&gt;'CUADRO 11'!H13),"**","")</f>
        <v/>
      </c>
      <c r="D30" s="207">
        <f t="shared" si="4"/>
        <v>0</v>
      </c>
      <c r="E30" s="208"/>
      <c r="F30" s="209"/>
      <c r="G30" s="209"/>
      <c r="H30" s="209"/>
      <c r="I30" s="209"/>
      <c r="J30" s="209"/>
      <c r="K30" s="208"/>
      <c r="L30" s="210"/>
    </row>
    <row r="31" spans="2:12" s="66" customFormat="1" ht="22.5" customHeight="1">
      <c r="B31" s="205" t="s">
        <v>780</v>
      </c>
      <c r="C31" s="606" t="str">
        <f>IF(AND(D31&lt;&gt;'CUADRO 11'!H14),"**","")</f>
        <v/>
      </c>
      <c r="D31" s="207">
        <f t="shared" si="4"/>
        <v>0</v>
      </c>
      <c r="E31" s="208"/>
      <c r="F31" s="209"/>
      <c r="G31" s="209"/>
      <c r="H31" s="209"/>
      <c r="I31" s="209"/>
      <c r="J31" s="209"/>
      <c r="K31" s="208"/>
      <c r="L31" s="210"/>
    </row>
    <row r="32" spans="2:12" s="66" customFormat="1" ht="22.5" customHeight="1" thickBot="1">
      <c r="B32" s="224" t="s">
        <v>192</v>
      </c>
      <c r="C32" s="607" t="str">
        <f>IF(AND(D32&lt;&gt;'CUADRO 11'!H15),"**","")</f>
        <v/>
      </c>
      <c r="D32" s="225">
        <f t="shared" si="4"/>
        <v>0</v>
      </c>
      <c r="E32" s="226"/>
      <c r="F32" s="227"/>
      <c r="G32" s="227"/>
      <c r="H32" s="227"/>
      <c r="I32" s="227"/>
      <c r="J32" s="227"/>
      <c r="K32" s="226"/>
      <c r="L32" s="228"/>
    </row>
    <row r="33" spans="2:12" s="192" customFormat="1" ht="15.75" customHeight="1" thickTop="1">
      <c r="B33" s="229"/>
      <c r="C33" s="150"/>
      <c r="D33" s="230" t="str">
        <f>IF(OR(D7&lt;&gt;'CUADRO 11'!C17,D8&lt;&gt;'CUADRO 11'!C18,D9&lt;&gt;'CUADRO 11'!C19,D10&lt;&gt;'CUADRO 11'!C20,D11&lt;&gt;'CUADRO 11'!C21,D12&lt;&gt;'CUADRO 11'!C22,D13&lt;&gt;'CUADRO 11'!C23,D14&lt;&gt;'CUADRO 11'!C24,D15&lt;&gt;'CUADRO 11'!C25,D16&lt;&gt;'CUADRO 11'!C26,D17&lt;&gt;'CUADRO 11'!C27,D18&lt;&gt;'CUADRO 11'!C28,D19&lt;&gt;'CUADRO 11'!C29,D20&lt;&gt;'CUADRO 11'!C30,D21&lt;&gt;'CUADRO 11'!C31,D23&lt;&gt;'CUADRO 11'!H6,D24&lt;&gt;'CUADRO 11'!H7,D25&lt;&gt;'CUADRO 11'!H8,D26&lt;&gt;'CUADRO 11'!H9,D27&lt;&gt;'CUADRO 11'!H10,D28&lt;&gt;'CUADRO 11'!H11,D29&lt;&gt;'CUADRO 11'!H12,D30&lt;&gt;'CUADRO 11'!H13,D31&lt;&gt;'CUADRO 11'!H14,D32&lt;&gt;'CUADRO 11'!H15),"**","")</f>
        <v/>
      </c>
      <c r="E33" s="842" t="str">
        <f>IF(D33="**","** ¡VERIFICAR!.  La cifra digitada en alguno de los Cargos es diferente a la que se reportó en el Cuadro 11.","")</f>
        <v/>
      </c>
      <c r="F33" s="842"/>
      <c r="G33" s="842"/>
      <c r="H33" s="842"/>
      <c r="I33" s="842"/>
      <c r="J33" s="842"/>
      <c r="K33" s="842"/>
      <c r="L33" s="842"/>
    </row>
    <row r="34" spans="2:12" s="192" customFormat="1" ht="17.25" customHeight="1">
      <c r="B34" s="231"/>
      <c r="C34" s="232"/>
      <c r="D34" s="233"/>
      <c r="E34" s="843"/>
      <c r="F34" s="843"/>
      <c r="G34" s="843"/>
      <c r="H34" s="843"/>
      <c r="I34" s="843"/>
      <c r="J34" s="843"/>
      <c r="K34" s="843"/>
      <c r="L34" s="843"/>
    </row>
    <row r="35" spans="2:12" s="66" customFormat="1" ht="17.25" customHeight="1">
      <c r="B35" s="234" t="s">
        <v>173</v>
      </c>
      <c r="C35" s="235"/>
      <c r="D35" s="22"/>
      <c r="E35" s="844"/>
      <c r="F35" s="844"/>
      <c r="G35" s="844"/>
      <c r="H35" s="844"/>
      <c r="I35" s="844"/>
      <c r="J35" s="844"/>
      <c r="K35" s="844"/>
      <c r="L35" s="844"/>
    </row>
    <row r="36" spans="2:12" s="66" customFormat="1" ht="21.75" customHeight="1">
      <c r="B36" s="809"/>
      <c r="C36" s="810"/>
      <c r="D36" s="810"/>
      <c r="E36" s="810"/>
      <c r="F36" s="810"/>
      <c r="G36" s="810"/>
      <c r="H36" s="810"/>
      <c r="I36" s="810"/>
      <c r="J36" s="810"/>
      <c r="K36" s="810"/>
      <c r="L36" s="811"/>
    </row>
    <row r="37" spans="2:12" s="66" customFormat="1" ht="21.75" customHeight="1">
      <c r="B37" s="812"/>
      <c r="C37" s="813"/>
      <c r="D37" s="813"/>
      <c r="E37" s="813"/>
      <c r="F37" s="813"/>
      <c r="G37" s="813"/>
      <c r="H37" s="813"/>
      <c r="I37" s="813"/>
      <c r="J37" s="813"/>
      <c r="K37" s="813"/>
      <c r="L37" s="814"/>
    </row>
    <row r="38" spans="2:12" s="66" customFormat="1" ht="21.75" customHeight="1">
      <c r="B38" s="812"/>
      <c r="C38" s="813"/>
      <c r="D38" s="813"/>
      <c r="E38" s="813"/>
      <c r="F38" s="813"/>
      <c r="G38" s="813"/>
      <c r="H38" s="813"/>
      <c r="I38" s="813"/>
      <c r="J38" s="813"/>
      <c r="K38" s="813"/>
      <c r="L38" s="814"/>
    </row>
    <row r="39" spans="2:12" s="66" customFormat="1" ht="21.75" customHeight="1">
      <c r="B39" s="815"/>
      <c r="C39" s="816"/>
      <c r="D39" s="816"/>
      <c r="E39" s="816"/>
      <c r="F39" s="816"/>
      <c r="G39" s="816"/>
      <c r="H39" s="816"/>
      <c r="I39" s="816"/>
      <c r="J39" s="816"/>
      <c r="K39" s="816"/>
      <c r="L39" s="817"/>
    </row>
    <row r="40" spans="2:12" s="66" customFormat="1">
      <c r="B40" s="21"/>
      <c r="C40" s="91"/>
      <c r="D40" s="21"/>
      <c r="E40" s="21"/>
      <c r="K40" s="21"/>
    </row>
    <row r="41" spans="2:12" s="66" customFormat="1">
      <c r="B41" s="21"/>
      <c r="C41" s="91"/>
      <c r="D41" s="21"/>
      <c r="E41" s="21"/>
      <c r="K41" s="21"/>
    </row>
    <row r="42" spans="2:12" s="66" customFormat="1">
      <c r="B42" s="21"/>
      <c r="C42" s="91"/>
      <c r="D42" s="21"/>
      <c r="E42" s="21"/>
      <c r="K42" s="21"/>
    </row>
    <row r="43" spans="2:12" s="66" customFormat="1">
      <c r="B43" s="21"/>
      <c r="C43" s="91"/>
      <c r="D43" s="21"/>
      <c r="E43" s="21"/>
      <c r="K43" s="21"/>
    </row>
  </sheetData>
  <sheetProtection algorithmName="SHA-512" hashValue="p2snohu+XPVLLPY97FyXYjJL23YeNqE6zkW3s2cxhTvAckNPqw/AhKSlWp8L2y9v9QLWL4nKJRp6shGEKlixWQ==" saltValue="AT1MZmt1HRPSgWexrRMRRg==" spinCount="100000" sheet="1" objects="1" scenarios="1"/>
  <mergeCells count="13">
    <mergeCell ref="K1:L1"/>
    <mergeCell ref="B36:L39"/>
    <mergeCell ref="B3:B4"/>
    <mergeCell ref="D3:D4"/>
    <mergeCell ref="K3:K4"/>
    <mergeCell ref="L3:L4"/>
    <mergeCell ref="E3:E4"/>
    <mergeCell ref="F3:F4"/>
    <mergeCell ref="G3:G4"/>
    <mergeCell ref="H3:H4"/>
    <mergeCell ref="I3:I4"/>
    <mergeCell ref="J3:J4"/>
    <mergeCell ref="E33:L35"/>
  </mergeCells>
  <conditionalFormatting sqref="D5:D9 D12:D14 D21:D32 K22:L22 K5:L6">
    <cfRule type="cellIs" dxfId="17" priority="11" operator="equal">
      <formula>0</formula>
    </cfRule>
  </conditionalFormatting>
  <conditionalFormatting sqref="D10:D11">
    <cfRule type="cellIs" dxfId="16" priority="7" operator="equal">
      <formula>0</formula>
    </cfRule>
  </conditionalFormatting>
  <conditionalFormatting sqref="E22 E5:E6 H5:J6 H22:J22">
    <cfRule type="cellIs" dxfId="15" priority="6" operator="equal">
      <formula>0</formula>
    </cfRule>
  </conditionalFormatting>
  <conditionalFormatting sqref="F5:G6 F22:G22">
    <cfRule type="cellIs" dxfId="14" priority="5" operator="equal">
      <formula>0</formula>
    </cfRule>
  </conditionalFormatting>
  <conditionalFormatting sqref="D15:D19">
    <cfRule type="cellIs" dxfId="13" priority="2" operator="equal">
      <formula>0</formula>
    </cfRule>
  </conditionalFormatting>
  <conditionalFormatting sqref="D20">
    <cfRule type="cellIs" dxfId="12" priority="1" operator="equal">
      <formula>0</formula>
    </cfRule>
  </conditionalFormatting>
  <dataValidations count="1">
    <dataValidation type="whole" operator="greaterThanOrEqual" allowBlank="1" showInputMessage="1" showErrorMessage="1" sqref="D5:L32">
      <formula1>0</formula1>
    </dataValidation>
  </dataValidations>
  <printOptions horizontalCentered="1" verticalCentered="1"/>
  <pageMargins left="0" right="0.15748031496062992" top="0.23622047244094491" bottom="0.5" header="0.43307086614173229" footer="0.19685039370078741"/>
  <pageSetup scale="68" orientation="landscape" r:id="rId1"/>
  <headerFooter scaleWithDoc="0">
    <oddFooter>&amp;R&amp;"Goudy,Negrita Cursiva"Telesecundaria&amp;"Goudy,Cursiva", página 13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Q54"/>
  <sheetViews>
    <sheetView showGridLines="0" showRuler="0" zoomScale="90" zoomScaleNormal="90" zoomScaleSheetLayoutView="90" zoomScalePageLayoutView="86" workbookViewId="0">
      <selection activeCell="O1" sqref="O1:P1"/>
    </sheetView>
  </sheetViews>
  <sheetFormatPr baseColWidth="10" defaultRowHeight="14.25"/>
  <cols>
    <col min="1" max="1" width="2.7109375" style="21" customWidth="1"/>
    <col min="2" max="2" width="6" style="21" customWidth="1"/>
    <col min="3" max="3" width="5" style="76" customWidth="1"/>
    <col min="4" max="4" width="6.85546875" style="76" customWidth="1"/>
    <col min="5" max="5" width="11.5703125" style="76" customWidth="1"/>
    <col min="6" max="6" width="15.5703125" style="76" customWidth="1"/>
    <col min="7" max="7" width="11.42578125" style="76" customWidth="1"/>
    <col min="8" max="10" width="11.42578125" style="21" customWidth="1"/>
    <col min="11" max="11" width="11.7109375" style="21" customWidth="1"/>
    <col min="12" max="12" width="5.28515625" style="21" customWidth="1"/>
    <col min="13" max="13" width="58.7109375" style="21" customWidth="1"/>
    <col min="14" max="14" width="6.85546875" style="21" customWidth="1"/>
    <col min="15" max="15" width="12.42578125" style="118" customWidth="1"/>
    <col min="16" max="16" width="12.42578125" style="21" customWidth="1"/>
    <col min="17" max="17" width="26.28515625" style="91" customWidth="1"/>
    <col min="18" max="16384" width="11.42578125" style="21"/>
  </cols>
  <sheetData>
    <row r="1" spans="2:17" ht="18">
      <c r="B1" s="77" t="s">
        <v>749</v>
      </c>
      <c r="H1" s="27"/>
      <c r="M1" s="646"/>
      <c r="N1" s="646"/>
      <c r="O1" s="704" t="str">
        <f>+Portada!$L$2</f>
        <v/>
      </c>
      <c r="P1" s="705"/>
      <c r="Q1" s="21"/>
    </row>
    <row r="2" spans="2:17" s="91" customFormat="1" ht="18">
      <c r="B2" s="873" t="s">
        <v>1419</v>
      </c>
      <c r="C2" s="873"/>
      <c r="D2" s="873"/>
      <c r="E2" s="873"/>
      <c r="F2" s="873"/>
      <c r="G2" s="873"/>
      <c r="H2" s="873"/>
      <c r="I2" s="873"/>
      <c r="J2" s="873"/>
      <c r="K2" s="873"/>
      <c r="L2" s="873"/>
      <c r="M2" s="873"/>
      <c r="N2" s="873"/>
      <c r="O2" s="873"/>
      <c r="P2" s="873"/>
      <c r="Q2" s="128"/>
    </row>
    <row r="3" spans="2:17" s="91" customFormat="1" ht="25.5" customHeight="1">
      <c r="B3" s="87" t="s">
        <v>828</v>
      </c>
      <c r="C3" s="88"/>
      <c r="D3" s="88"/>
      <c r="E3" s="88"/>
      <c r="F3" s="88"/>
      <c r="G3" s="88"/>
      <c r="H3" s="47"/>
      <c r="I3" s="47"/>
      <c r="J3" s="47"/>
      <c r="K3" s="47"/>
      <c r="L3" s="88"/>
      <c r="M3" s="89"/>
      <c r="N3" s="89"/>
      <c r="O3" s="89"/>
      <c r="P3" s="89"/>
      <c r="Q3" s="89"/>
    </row>
    <row r="4" spans="2:17" s="66" customFormat="1" ht="18.75" thickBot="1">
      <c r="B4" s="129"/>
      <c r="C4" s="91"/>
      <c r="D4" s="91"/>
      <c r="E4" s="91"/>
      <c r="F4" s="91"/>
      <c r="G4" s="91"/>
      <c r="H4" s="27"/>
      <c r="I4" s="27"/>
      <c r="J4" s="27"/>
      <c r="K4" s="27"/>
      <c r="L4" s="130" t="s">
        <v>90</v>
      </c>
      <c r="M4" s="131" t="s">
        <v>829</v>
      </c>
      <c r="N4" s="131"/>
      <c r="O4" s="132"/>
      <c r="P4" s="133"/>
      <c r="Q4" s="27"/>
    </row>
    <row r="5" spans="2:17" ht="18.75" customHeight="1" thickTop="1">
      <c r="B5" s="134" t="s">
        <v>872</v>
      </c>
      <c r="C5" s="879" t="s">
        <v>871</v>
      </c>
      <c r="D5" s="879"/>
      <c r="E5" s="879"/>
      <c r="F5" s="879"/>
      <c r="G5" s="879"/>
      <c r="H5" s="879"/>
      <c r="I5" s="879"/>
      <c r="J5" s="879"/>
      <c r="K5" s="27"/>
      <c r="M5" s="874" t="s">
        <v>830</v>
      </c>
      <c r="N5" s="630"/>
      <c r="O5" s="876" t="s">
        <v>195</v>
      </c>
      <c r="P5" s="878" t="s">
        <v>161</v>
      </c>
      <c r="Q5" s="27"/>
    </row>
    <row r="6" spans="2:17" ht="18.75" customHeight="1" thickBot="1">
      <c r="B6" s="135"/>
      <c r="C6" s="879"/>
      <c r="D6" s="879"/>
      <c r="E6" s="879"/>
      <c r="F6" s="879"/>
      <c r="G6" s="879"/>
      <c r="H6" s="879"/>
      <c r="I6" s="879"/>
      <c r="J6" s="879"/>
      <c r="K6" s="27"/>
      <c r="M6" s="875"/>
      <c r="N6" s="631"/>
      <c r="O6" s="877"/>
      <c r="P6" s="872"/>
    </row>
    <row r="7" spans="2:17" ht="18.75" customHeight="1" thickTop="1">
      <c r="B7" s="135"/>
      <c r="C7" s="879"/>
      <c r="D7" s="879"/>
      <c r="E7" s="879"/>
      <c r="F7" s="879"/>
      <c r="G7" s="879"/>
      <c r="H7" s="879"/>
      <c r="I7" s="879"/>
      <c r="J7" s="879"/>
      <c r="K7" s="27"/>
      <c r="M7" s="136" t="s">
        <v>831</v>
      </c>
      <c r="N7" s="632"/>
      <c r="O7" s="137">
        <f>+O8+O9</f>
        <v>0</v>
      </c>
      <c r="P7" s="138">
        <f>+P8+P9</f>
        <v>0</v>
      </c>
      <c r="Q7" s="139"/>
    </row>
    <row r="8" spans="2:17" ht="18.75" customHeight="1">
      <c r="B8" s="135"/>
      <c r="C8" s="879"/>
      <c r="D8" s="879"/>
      <c r="E8" s="879"/>
      <c r="F8" s="879"/>
      <c r="G8" s="879"/>
      <c r="H8" s="879"/>
      <c r="I8" s="879"/>
      <c r="J8" s="879"/>
      <c r="K8" s="27"/>
      <c r="M8" s="642" t="s">
        <v>771</v>
      </c>
      <c r="N8" s="140"/>
      <c r="O8" s="141"/>
      <c r="P8" s="100"/>
      <c r="Q8" s="142" t="str">
        <f>IF(AND(OR(O8&gt;0),AND(P8="")),"¿Nada en buen estado?",IF(AND(OR(O8&gt;=0),AND(P8&gt;O8)),"Verifique la cantidad total",""))</f>
        <v/>
      </c>
    </row>
    <row r="9" spans="2:17" ht="18.75" customHeight="1">
      <c r="B9" s="130"/>
      <c r="C9" s="80" t="str">
        <f>IF((D9="Sí"),"1",(IF(D9="No","2","")))</f>
        <v/>
      </c>
      <c r="D9" s="83"/>
      <c r="E9" s="143"/>
      <c r="F9" s="143"/>
      <c r="G9" s="143"/>
      <c r="H9" s="27"/>
      <c r="I9" s="27"/>
      <c r="J9" s="27"/>
      <c r="K9" s="27"/>
      <c r="M9" s="144" t="s">
        <v>694</v>
      </c>
      <c r="N9" s="633"/>
      <c r="O9" s="145">
        <f>+O10+O11+O12</f>
        <v>0</v>
      </c>
      <c r="P9" s="146">
        <f>+P10+P11+P12</f>
        <v>0</v>
      </c>
      <c r="Q9" s="142"/>
    </row>
    <row r="10" spans="2:17" ht="19.5" customHeight="1">
      <c r="C10" s="143"/>
      <c r="D10" s="143"/>
      <c r="E10" s="143"/>
      <c r="F10" s="143"/>
      <c r="G10" s="143"/>
      <c r="H10" s="27"/>
      <c r="I10" s="27"/>
      <c r="J10" s="27"/>
      <c r="K10" s="27"/>
      <c r="M10" s="147"/>
      <c r="N10" s="634"/>
      <c r="O10" s="148"/>
      <c r="P10" s="149"/>
      <c r="Q10" s="142" t="str">
        <f t="shared" ref="Q10:Q27" si="0">IF(AND(OR(O10&gt;0),AND(P10="")),"¿Nada en buen estado?",IF(AND(OR(O10&gt;=0),AND(P10&gt;O10)),"Verifique la cantidad total",""))</f>
        <v/>
      </c>
    </row>
    <row r="11" spans="2:17" ht="18.75" customHeight="1">
      <c r="B11" s="130" t="s">
        <v>86</v>
      </c>
      <c r="C11" s="150" t="s">
        <v>832</v>
      </c>
      <c r="D11" s="151"/>
      <c r="E11" s="92"/>
      <c r="F11" s="92"/>
      <c r="G11" s="92"/>
      <c r="H11" s="27"/>
      <c r="I11" s="27"/>
      <c r="J11" s="27"/>
      <c r="K11" s="27"/>
      <c r="M11" s="147"/>
      <c r="N11" s="634"/>
      <c r="O11" s="148"/>
      <c r="P11" s="149"/>
      <c r="Q11" s="142" t="str">
        <f t="shared" si="0"/>
        <v/>
      </c>
    </row>
    <row r="12" spans="2:17" ht="18.75" customHeight="1">
      <c r="B12" s="152"/>
      <c r="C12" s="80" t="str">
        <f>IF((D12="Sí"),"1",(IF(D12="No","2","")))</f>
        <v/>
      </c>
      <c r="D12" s="83"/>
      <c r="E12" s="84" t="s">
        <v>156</v>
      </c>
      <c r="F12" s="84"/>
      <c r="G12" s="91"/>
      <c r="H12" s="27"/>
      <c r="I12" s="27"/>
      <c r="J12" s="27"/>
      <c r="K12" s="27"/>
      <c r="L12" s="66"/>
      <c r="M12" s="147"/>
      <c r="N12" s="634"/>
      <c r="O12" s="148"/>
      <c r="P12" s="149"/>
      <c r="Q12" s="142" t="str">
        <f t="shared" si="0"/>
        <v/>
      </c>
    </row>
    <row r="13" spans="2:17" ht="18.75" customHeight="1">
      <c r="B13" s="80"/>
      <c r="C13" s="80" t="str">
        <f>IF((D13="Sí"),"1",(IF(D13="No","2","")))</f>
        <v/>
      </c>
      <c r="D13" s="83"/>
      <c r="E13" s="85" t="s">
        <v>820</v>
      </c>
      <c r="F13" s="85"/>
      <c r="G13" s="91"/>
      <c r="H13" s="27"/>
      <c r="I13" s="27"/>
      <c r="J13" s="27"/>
      <c r="K13" s="27"/>
      <c r="M13" s="153" t="s">
        <v>196</v>
      </c>
      <c r="N13" s="635"/>
      <c r="O13" s="148"/>
      <c r="P13" s="154"/>
      <c r="Q13" s="142" t="str">
        <f t="shared" si="0"/>
        <v/>
      </c>
    </row>
    <row r="14" spans="2:17" ht="18.75" customHeight="1">
      <c r="B14" s="29"/>
      <c r="C14" s="80" t="str">
        <f>IF((D14="Sí"),"1",(IF(D14="No","2","")))</f>
        <v/>
      </c>
      <c r="D14" s="83"/>
      <c r="E14" s="85" t="s">
        <v>157</v>
      </c>
      <c r="F14" s="85"/>
      <c r="G14" s="91"/>
      <c r="M14" s="153" t="s">
        <v>138</v>
      </c>
      <c r="N14" s="635"/>
      <c r="O14" s="148"/>
      <c r="P14" s="154"/>
      <c r="Q14" s="142" t="str">
        <f t="shared" si="0"/>
        <v/>
      </c>
    </row>
    <row r="15" spans="2:17" s="66" customFormat="1" ht="18.75" customHeight="1">
      <c r="B15" s="89"/>
      <c r="C15" s="80" t="str">
        <f>IF((D15="Sí"),"1",(IF(D15="No","2","")))</f>
        <v/>
      </c>
      <c r="D15" s="83"/>
      <c r="E15" s="85" t="s">
        <v>806</v>
      </c>
      <c r="F15" s="85"/>
      <c r="G15" s="91"/>
      <c r="H15" s="21"/>
      <c r="I15" s="21"/>
      <c r="J15" s="21"/>
      <c r="K15" s="21"/>
      <c r="L15" s="21"/>
      <c r="M15" s="153" t="s">
        <v>748</v>
      </c>
      <c r="N15" s="635"/>
      <c r="O15" s="148"/>
      <c r="P15" s="154"/>
      <c r="Q15" s="142" t="str">
        <f t="shared" si="0"/>
        <v/>
      </c>
    </row>
    <row r="16" spans="2:17" ht="18.75" customHeight="1">
      <c r="C16" s="91"/>
      <c r="D16" s="91"/>
      <c r="E16" s="91"/>
      <c r="F16" s="91"/>
      <c r="G16" s="91"/>
      <c r="M16" s="153" t="s">
        <v>695</v>
      </c>
      <c r="N16" s="635"/>
      <c r="O16" s="148"/>
      <c r="P16" s="154"/>
      <c r="Q16" s="142" t="str">
        <f t="shared" si="0"/>
        <v/>
      </c>
    </row>
    <row r="17" spans="2:17" ht="18.75" customHeight="1" thickBot="1">
      <c r="B17" s="130" t="s">
        <v>87</v>
      </c>
      <c r="C17" s="131" t="s">
        <v>833</v>
      </c>
      <c r="D17" s="131"/>
      <c r="E17" s="131"/>
      <c r="F17" s="131"/>
      <c r="G17" s="155"/>
      <c r="H17" s="155"/>
      <c r="I17" s="155"/>
      <c r="K17" s="27"/>
      <c r="M17" s="153" t="s">
        <v>810</v>
      </c>
      <c r="N17" s="635"/>
      <c r="O17" s="148"/>
      <c r="P17" s="154"/>
      <c r="Q17" s="142" t="str">
        <f t="shared" si="0"/>
        <v/>
      </c>
    </row>
    <row r="18" spans="2:17" ht="18.75" customHeight="1" thickTop="1">
      <c r="B18" s="89"/>
      <c r="C18" s="847" t="s">
        <v>168</v>
      </c>
      <c r="D18" s="847"/>
      <c r="E18" s="847"/>
      <c r="F18" s="848"/>
      <c r="G18" s="853" t="s">
        <v>167</v>
      </c>
      <c r="H18" s="854"/>
      <c r="I18" s="857" t="s">
        <v>199</v>
      </c>
      <c r="J18" s="858"/>
      <c r="K18" s="27"/>
      <c r="L18" s="27"/>
      <c r="M18" s="153" t="s">
        <v>139</v>
      </c>
      <c r="N18" s="635"/>
      <c r="O18" s="148"/>
      <c r="P18" s="154"/>
      <c r="Q18" s="142" t="str">
        <f t="shared" si="0"/>
        <v/>
      </c>
    </row>
    <row r="19" spans="2:17" ht="18.75" customHeight="1">
      <c r="B19" s="89"/>
      <c r="C19" s="849"/>
      <c r="D19" s="849"/>
      <c r="E19" s="849"/>
      <c r="F19" s="850"/>
      <c r="G19" s="855"/>
      <c r="H19" s="856"/>
      <c r="I19" s="859"/>
      <c r="J19" s="860"/>
      <c r="K19" s="27"/>
      <c r="L19" s="27"/>
      <c r="M19" s="153" t="s">
        <v>170</v>
      </c>
      <c r="N19" s="635"/>
      <c r="O19" s="148"/>
      <c r="P19" s="154"/>
      <c r="Q19" s="142" t="str">
        <f t="shared" si="0"/>
        <v/>
      </c>
    </row>
    <row r="20" spans="2:17" s="27" customFormat="1" ht="18.75" customHeight="1">
      <c r="B20" s="89"/>
      <c r="C20" s="849"/>
      <c r="D20" s="849"/>
      <c r="E20" s="849"/>
      <c r="F20" s="850"/>
      <c r="G20" s="861" t="s">
        <v>169</v>
      </c>
      <c r="H20" s="864" t="s">
        <v>162</v>
      </c>
      <c r="I20" s="867" t="s">
        <v>169</v>
      </c>
      <c r="J20" s="870" t="s">
        <v>162</v>
      </c>
      <c r="M20" s="153" t="s">
        <v>180</v>
      </c>
      <c r="N20" s="636" t="str">
        <f>IF(AND(D12="Sí",OR(O20="",O20=0)),"**","")</f>
        <v/>
      </c>
      <c r="O20" s="148"/>
      <c r="P20" s="154"/>
      <c r="Q20" s="142" t="str">
        <f t="shared" si="0"/>
        <v/>
      </c>
    </row>
    <row r="21" spans="2:17" s="27" customFormat="1" ht="18.75" customHeight="1">
      <c r="B21" s="89"/>
      <c r="C21" s="849"/>
      <c r="D21" s="849"/>
      <c r="E21" s="849"/>
      <c r="F21" s="850"/>
      <c r="G21" s="862"/>
      <c r="H21" s="865"/>
      <c r="I21" s="868"/>
      <c r="J21" s="871"/>
      <c r="M21" s="153" t="s">
        <v>183</v>
      </c>
      <c r="N21" s="635"/>
      <c r="O21" s="148"/>
      <c r="P21" s="154"/>
      <c r="Q21" s="142" t="str">
        <f t="shared" si="0"/>
        <v/>
      </c>
    </row>
    <row r="22" spans="2:17" s="27" customFormat="1" ht="18.75" customHeight="1" thickBot="1">
      <c r="B22" s="156"/>
      <c r="C22" s="851"/>
      <c r="D22" s="851"/>
      <c r="E22" s="851"/>
      <c r="F22" s="852"/>
      <c r="G22" s="863"/>
      <c r="H22" s="866"/>
      <c r="I22" s="869"/>
      <c r="J22" s="872"/>
      <c r="M22" s="153" t="s">
        <v>788</v>
      </c>
      <c r="N22" s="635"/>
      <c r="O22" s="148"/>
      <c r="P22" s="154"/>
      <c r="Q22" s="142" t="str">
        <f t="shared" si="0"/>
        <v/>
      </c>
    </row>
    <row r="23" spans="2:17" s="27" customFormat="1" ht="18.75" customHeight="1" thickTop="1">
      <c r="B23" s="66"/>
      <c r="C23" s="157" t="s">
        <v>163</v>
      </c>
      <c r="D23" s="157"/>
      <c r="E23" s="157"/>
      <c r="F23" s="157"/>
      <c r="G23" s="158">
        <f>SUM(G24:G26)</f>
        <v>0</v>
      </c>
      <c r="H23" s="159">
        <f>SUM(H24:H26)</f>
        <v>0</v>
      </c>
      <c r="I23" s="160">
        <f>SUM(I24:I26)</f>
        <v>0</v>
      </c>
      <c r="J23" s="161">
        <f>SUM(J24:J26)</f>
        <v>0</v>
      </c>
      <c r="M23" s="153" t="s">
        <v>181</v>
      </c>
      <c r="N23" s="635"/>
      <c r="O23" s="148"/>
      <c r="P23" s="154"/>
      <c r="Q23" s="142" t="str">
        <f t="shared" si="0"/>
        <v/>
      </c>
    </row>
    <row r="24" spans="2:17" s="27" customFormat="1" ht="18.75" customHeight="1">
      <c r="B24" s="66"/>
      <c r="C24" s="845" t="s">
        <v>164</v>
      </c>
      <c r="D24" s="845"/>
      <c r="E24" s="845"/>
      <c r="F24" s="846"/>
      <c r="G24" s="162"/>
      <c r="H24" s="163"/>
      <c r="I24" s="164"/>
      <c r="J24" s="165"/>
      <c r="M24" s="153" t="s">
        <v>182</v>
      </c>
      <c r="N24" s="635"/>
      <c r="O24" s="148"/>
      <c r="P24" s="154"/>
      <c r="Q24" s="142" t="str">
        <f t="shared" si="0"/>
        <v/>
      </c>
    </row>
    <row r="25" spans="2:17" s="27" customFormat="1" ht="18.75" customHeight="1">
      <c r="B25" s="21"/>
      <c r="C25" s="845" t="s">
        <v>165</v>
      </c>
      <c r="D25" s="845"/>
      <c r="E25" s="845"/>
      <c r="F25" s="846"/>
      <c r="G25" s="162"/>
      <c r="H25" s="163"/>
      <c r="I25" s="164"/>
      <c r="J25" s="165"/>
      <c r="M25" s="166" t="s">
        <v>696</v>
      </c>
      <c r="N25" s="637"/>
      <c r="O25" s="167"/>
      <c r="P25" s="168"/>
      <c r="Q25" s="142" t="str">
        <f t="shared" si="0"/>
        <v/>
      </c>
    </row>
    <row r="26" spans="2:17" s="27" customFormat="1" ht="18.75" customHeight="1" thickBot="1">
      <c r="B26" s="21"/>
      <c r="C26" s="884" t="s">
        <v>166</v>
      </c>
      <c r="D26" s="884"/>
      <c r="E26" s="884"/>
      <c r="F26" s="885"/>
      <c r="G26" s="169"/>
      <c r="H26" s="170"/>
      <c r="I26" s="171"/>
      <c r="J26" s="172"/>
      <c r="M26" s="166" t="s">
        <v>873</v>
      </c>
      <c r="N26" s="638" t="str">
        <f>IF(AND(D37="Sí",OR(O26="",O26=0)),"***",IF(AND(O26&gt;0,OR(D37="No",D37="")),"++",""))</f>
        <v/>
      </c>
      <c r="O26" s="167"/>
      <c r="P26" s="168"/>
      <c r="Q26" s="142" t="str">
        <f t="shared" si="0"/>
        <v/>
      </c>
    </row>
    <row r="27" spans="2:17" s="27" customFormat="1" ht="18.75" customHeight="1" thickTop="1" thickBot="1">
      <c r="B27" s="21"/>
      <c r="C27" s="886" t="str">
        <f>IF(AND(D14="No",OR(G23&gt;0,I23&gt;0)),"Indicó que NO cuentan con Servicio de Internet en el punto 2.",(IF(AND(D14="",OR(G23&gt;0,I23&gt;0)),"Indicar que tienen Servicio de  Internet en el punto 2.",(IF(AND(D14="Sí",OR(H23&gt;0,J23&gt;0),AND(G23=0,I23=0)),"Indicó que cuentan con Servicio de Internet en el punto 2, pero ninguna computadora conectada a Internet.","")))))</f>
        <v/>
      </c>
      <c r="D27" s="886"/>
      <c r="E27" s="886"/>
      <c r="F27" s="886"/>
      <c r="G27" s="886"/>
      <c r="H27" s="886"/>
      <c r="I27" s="886"/>
      <c r="J27" s="886"/>
      <c r="M27" s="173" t="s">
        <v>834</v>
      </c>
      <c r="N27" s="639"/>
      <c r="O27" s="174"/>
      <c r="P27" s="175"/>
      <c r="Q27" s="142" t="str">
        <f t="shared" si="0"/>
        <v/>
      </c>
    </row>
    <row r="28" spans="2:17" s="27" customFormat="1" ht="18.75" customHeight="1" thickTop="1">
      <c r="C28" s="887"/>
      <c r="D28" s="887"/>
      <c r="E28" s="887"/>
      <c r="F28" s="887"/>
      <c r="G28" s="887"/>
      <c r="H28" s="887"/>
      <c r="I28" s="887"/>
      <c r="J28" s="887"/>
      <c r="M28" s="641" t="str">
        <f>IF(N20="**","** Indicó que cuentan con Servicio de Biblioteca, pero no indica espacio físico.","")</f>
        <v/>
      </c>
      <c r="N28" s="150"/>
      <c r="O28" s="179"/>
      <c r="P28" s="125"/>
      <c r="Q28" s="180"/>
    </row>
    <row r="29" spans="2:17" s="27" customFormat="1" ht="18.75" customHeight="1">
      <c r="B29" s="130" t="s">
        <v>88</v>
      </c>
      <c r="C29" s="176" t="s">
        <v>808</v>
      </c>
      <c r="D29" s="177"/>
      <c r="E29" s="177"/>
      <c r="F29" s="91"/>
      <c r="G29" s="178"/>
      <c r="H29" s="178"/>
      <c r="I29" s="92"/>
      <c r="M29" s="641" t="str">
        <f>IF(N26="***","*** Indicó que cuentan con Sala de Lactancia, pero no indica espacio físico.",(IF(N26="++","++ Indicó datos en espacio físico, pero en el punto 6, seleccionó la opción No o la dejó en blanco.","")))</f>
        <v/>
      </c>
      <c r="N29" s="150"/>
    </row>
    <row r="30" spans="2:17" s="27" customFormat="1" ht="18.75" customHeight="1">
      <c r="B30" s="21"/>
      <c r="C30" s="93" t="str">
        <f>IF((D30="Sí"),"1",(IF((D30="No"),"2","")))</f>
        <v/>
      </c>
      <c r="D30" s="181"/>
      <c r="E30" s="182" t="str">
        <f>IF(D30="Sí","Indique nombre y código presupuestario de la institución con la que se comparte","")</f>
        <v/>
      </c>
      <c r="F30" s="92"/>
      <c r="G30" s="92"/>
      <c r="H30" s="92"/>
      <c r="I30" s="183"/>
      <c r="L30" s="124" t="s">
        <v>173</v>
      </c>
      <c r="N30" s="150"/>
      <c r="Q30" s="640"/>
    </row>
    <row r="31" spans="2:17" s="27" customFormat="1" ht="18.75" customHeight="1">
      <c r="B31" s="21"/>
      <c r="C31" s="178"/>
      <c r="D31" s="881"/>
      <c r="E31" s="882"/>
      <c r="F31" s="882"/>
      <c r="G31" s="882"/>
      <c r="H31" s="882"/>
      <c r="I31" s="883"/>
      <c r="J31" s="184"/>
      <c r="L31" s="809"/>
      <c r="M31" s="810"/>
      <c r="N31" s="810"/>
      <c r="O31" s="810"/>
      <c r="P31" s="811"/>
      <c r="Q31" s="640"/>
    </row>
    <row r="32" spans="2:17" s="27" customFormat="1" ht="18.75" customHeight="1">
      <c r="B32" s="21"/>
      <c r="C32" s="178"/>
      <c r="D32" s="881"/>
      <c r="E32" s="882"/>
      <c r="F32" s="882"/>
      <c r="G32" s="882"/>
      <c r="H32" s="882"/>
      <c r="I32" s="883"/>
      <c r="J32" s="184"/>
      <c r="L32" s="812"/>
      <c r="M32" s="813"/>
      <c r="N32" s="813"/>
      <c r="O32" s="813"/>
      <c r="P32" s="814"/>
      <c r="Q32" s="640"/>
    </row>
    <row r="33" spans="2:17" s="27" customFormat="1" ht="18.75" customHeight="1">
      <c r="B33" s="21"/>
      <c r="C33" s="178"/>
      <c r="D33" s="881"/>
      <c r="E33" s="882"/>
      <c r="F33" s="882"/>
      <c r="G33" s="882"/>
      <c r="H33" s="882"/>
      <c r="I33" s="883"/>
      <c r="J33" s="184"/>
      <c r="K33" s="21"/>
      <c r="L33" s="812"/>
      <c r="M33" s="813"/>
      <c r="N33" s="813"/>
      <c r="O33" s="813"/>
      <c r="P33" s="814"/>
      <c r="Q33" s="640"/>
    </row>
    <row r="34" spans="2:17" s="27" customFormat="1" ht="18.75" customHeight="1">
      <c r="B34" s="21"/>
      <c r="C34" s="178"/>
      <c r="D34" s="881"/>
      <c r="E34" s="882"/>
      <c r="F34" s="882"/>
      <c r="G34" s="882"/>
      <c r="H34" s="882"/>
      <c r="I34" s="883"/>
      <c r="J34" s="184"/>
      <c r="K34" s="21"/>
      <c r="L34" s="812"/>
      <c r="M34" s="813"/>
      <c r="N34" s="813"/>
      <c r="O34" s="813"/>
      <c r="P34" s="814"/>
      <c r="Q34" s="640"/>
    </row>
    <row r="35" spans="2:17" s="27" customFormat="1" ht="18.75" customHeight="1">
      <c r="B35" s="21"/>
      <c r="C35" s="76"/>
      <c r="D35" s="76"/>
      <c r="E35" s="76"/>
      <c r="F35" s="76"/>
      <c r="G35" s="76"/>
      <c r="H35" s="21"/>
      <c r="I35" s="21"/>
      <c r="J35" s="21"/>
      <c r="K35" s="21"/>
      <c r="L35" s="815"/>
      <c r="M35" s="816"/>
      <c r="N35" s="816"/>
      <c r="O35" s="816"/>
      <c r="P35" s="817"/>
    </row>
    <row r="36" spans="2:17" ht="19.5" customHeight="1">
      <c r="B36" s="130" t="s">
        <v>89</v>
      </c>
      <c r="C36" s="176" t="s">
        <v>1416</v>
      </c>
      <c r="M36" s="27"/>
      <c r="N36" s="27"/>
      <c r="O36" s="27"/>
      <c r="P36" s="27"/>
      <c r="Q36" s="27"/>
    </row>
    <row r="37" spans="2:17" ht="19.5" customHeight="1">
      <c r="C37" s="80" t="str">
        <f>IF((D37="Sí"),"1",(IF(D37="No","2","")))</f>
        <v/>
      </c>
      <c r="D37" s="83"/>
      <c r="E37" s="616" t="str">
        <f>IF(D37="Sí","Indique lo que se le solicita en el punto 6",IF(D37="No","Seleccione el o los motivos por los que no se ha habilitado:",""))</f>
        <v/>
      </c>
      <c r="K37" s="27"/>
      <c r="M37" s="27"/>
      <c r="N37" s="27"/>
      <c r="O37" s="185"/>
      <c r="P37" s="186"/>
      <c r="Q37" s="27"/>
    </row>
    <row r="38" spans="2:17" ht="19.5" customHeight="1">
      <c r="D38" s="617" t="str">
        <f>IF((E38="X"),"1","")</f>
        <v/>
      </c>
      <c r="E38" s="618"/>
      <c r="F38" s="619" t="str">
        <f>IF($D$37="No","Falta de presupuesto.","")</f>
        <v/>
      </c>
      <c r="M38" s="27"/>
      <c r="N38" s="27"/>
      <c r="O38" s="117"/>
      <c r="P38" s="187"/>
      <c r="Q38" s="27"/>
    </row>
    <row r="39" spans="2:17" ht="19.5" customHeight="1">
      <c r="B39" s="27"/>
      <c r="C39" s="27"/>
      <c r="D39" s="617" t="str">
        <f>IF((E39="X"),"2","")</f>
        <v/>
      </c>
      <c r="E39" s="618"/>
      <c r="F39" s="619" t="str">
        <f>IF($D$37="No","No es necesario por la cantidad de mujeres que asisten a las instalaciones físicas.","")</f>
        <v/>
      </c>
      <c r="M39" s="27"/>
      <c r="N39" s="27"/>
      <c r="O39" s="27"/>
      <c r="P39" s="27"/>
      <c r="Q39" s="27"/>
    </row>
    <row r="40" spans="2:17">
      <c r="B40" s="27"/>
      <c r="C40" s="27"/>
      <c r="D40" s="617" t="str">
        <f>IF((E40="X"),"3","")</f>
        <v/>
      </c>
      <c r="E40" s="618"/>
      <c r="F40" s="619" t="str">
        <f>IF($D$37="No","Desconocimiento de la normativa jurídica *.","")</f>
        <v/>
      </c>
      <c r="Q40" s="27"/>
    </row>
    <row r="41" spans="2:17">
      <c r="B41" s="27"/>
      <c r="C41" s="27"/>
      <c r="D41" s="80"/>
      <c r="F41" s="880" t="str">
        <f>IF($D$37="No","* Artículo 100 del Código de Trabajo, Ley de Fomento a la Lactancia Materna, Reglamento a la Ley de Fomento a la Lactancia Materna, Ley N°7430, Decreto Ejecutivo 24576.","")</f>
        <v/>
      </c>
      <c r="G41" s="880"/>
      <c r="H41" s="880"/>
      <c r="I41" s="880"/>
      <c r="J41" s="880"/>
      <c r="K41" s="880"/>
      <c r="Q41" s="27"/>
    </row>
    <row r="42" spans="2:17">
      <c r="B42" s="27"/>
      <c r="C42" s="27"/>
      <c r="F42" s="880"/>
      <c r="G42" s="880"/>
      <c r="H42" s="880"/>
      <c r="I42" s="880"/>
      <c r="J42" s="880"/>
      <c r="K42" s="880"/>
      <c r="Q42" s="27"/>
    </row>
    <row r="43" spans="2:17">
      <c r="B43" s="27"/>
      <c r="C43" s="27"/>
      <c r="D43" s="27"/>
      <c r="E43" s="620"/>
      <c r="F43" s="880"/>
      <c r="G43" s="880"/>
      <c r="H43" s="880"/>
      <c r="I43" s="880"/>
      <c r="J43" s="880"/>
      <c r="K43" s="880"/>
      <c r="Q43" s="27"/>
    </row>
    <row r="44" spans="2:17">
      <c r="B44" s="27"/>
      <c r="C44" s="27"/>
      <c r="D44" s="27"/>
      <c r="E44" s="27"/>
      <c r="F44" s="27"/>
      <c r="G44" s="27"/>
      <c r="Q44" s="27"/>
    </row>
    <row r="45" spans="2:17">
      <c r="B45" s="27"/>
      <c r="C45" s="27"/>
      <c r="D45" s="27"/>
      <c r="E45" s="27"/>
      <c r="F45" s="27"/>
      <c r="G45" s="27"/>
      <c r="M45" s="27"/>
      <c r="N45" s="27"/>
      <c r="O45" s="94"/>
      <c r="P45" s="27"/>
      <c r="Q45" s="27"/>
    </row>
    <row r="46" spans="2:17">
      <c r="B46" s="27"/>
      <c r="C46" s="27"/>
      <c r="D46" s="27"/>
      <c r="E46" s="27"/>
      <c r="F46" s="27"/>
      <c r="G46" s="27"/>
      <c r="H46" s="178"/>
      <c r="I46" s="188"/>
      <c r="J46" s="188"/>
      <c r="K46" s="188"/>
      <c r="M46" s="27"/>
      <c r="N46" s="27"/>
      <c r="O46" s="94"/>
      <c r="P46" s="27"/>
      <c r="Q46" s="27"/>
    </row>
    <row r="47" spans="2:17">
      <c r="B47" s="27"/>
      <c r="C47" s="27"/>
      <c r="D47" s="27"/>
      <c r="E47" s="27"/>
      <c r="F47" s="27"/>
      <c r="G47" s="27"/>
      <c r="H47" s="178"/>
      <c r="I47" s="188"/>
      <c r="J47" s="188"/>
      <c r="K47" s="188"/>
      <c r="M47" s="27"/>
      <c r="N47" s="27"/>
      <c r="O47" s="94"/>
      <c r="P47" s="27"/>
      <c r="Q47" s="27"/>
    </row>
    <row r="48" spans="2:17">
      <c r="B48" s="27"/>
      <c r="C48" s="27"/>
      <c r="D48" s="27"/>
      <c r="E48" s="27"/>
      <c r="F48" s="27"/>
      <c r="G48" s="27"/>
      <c r="H48" s="178"/>
      <c r="I48" s="188"/>
      <c r="J48" s="188"/>
      <c r="K48" s="188"/>
      <c r="N48" s="27"/>
    </row>
    <row r="49" spans="2:14">
      <c r="B49" s="27"/>
      <c r="C49" s="27"/>
      <c r="D49" s="27"/>
      <c r="E49" s="27"/>
      <c r="F49" s="27"/>
      <c r="G49" s="27"/>
      <c r="H49" s="91"/>
      <c r="I49" s="91"/>
      <c r="J49" s="91"/>
      <c r="K49" s="27"/>
      <c r="N49" s="27"/>
    </row>
    <row r="50" spans="2:14">
      <c r="B50" s="27"/>
      <c r="C50" s="27"/>
      <c r="D50" s="27"/>
      <c r="E50" s="27"/>
      <c r="F50" s="27"/>
      <c r="G50" s="27"/>
    </row>
    <row r="51" spans="2:14">
      <c r="B51" s="27"/>
      <c r="C51" s="27"/>
      <c r="D51" s="27"/>
      <c r="E51" s="27"/>
      <c r="F51" s="27"/>
      <c r="G51" s="27"/>
    </row>
    <row r="52" spans="2:14">
      <c r="B52" s="27"/>
      <c r="C52" s="27"/>
      <c r="D52" s="27"/>
      <c r="E52" s="27"/>
      <c r="F52" s="27"/>
      <c r="G52" s="27"/>
    </row>
    <row r="53" spans="2:14">
      <c r="B53" s="27"/>
      <c r="C53" s="27"/>
      <c r="D53" s="27"/>
      <c r="E53" s="27"/>
      <c r="F53" s="27"/>
      <c r="G53" s="27"/>
    </row>
    <row r="54" spans="2:14">
      <c r="B54" s="27"/>
      <c r="C54" s="27"/>
      <c r="D54" s="27"/>
      <c r="E54" s="27"/>
      <c r="F54" s="27"/>
      <c r="G54" s="27"/>
    </row>
  </sheetData>
  <sheetProtection algorithmName="SHA-512" hashValue="WBcYT/SFZ4SGAxmomyluOlFMXaTbQSqOP4XyY6VX9KESO5ntr6MtrqRpfmEOoZiq+QEWZU13NDS/bzYAQIXw5w==" saltValue="GpptEGdqFJXes1/TM5lK/w==" spinCount="100000" sheet="1" objects="1" scenarios="1"/>
  <mergeCells count="23">
    <mergeCell ref="F41:K43"/>
    <mergeCell ref="D34:I34"/>
    <mergeCell ref="C26:F26"/>
    <mergeCell ref="L31:P35"/>
    <mergeCell ref="D31:I31"/>
    <mergeCell ref="D32:I32"/>
    <mergeCell ref="D33:I33"/>
    <mergeCell ref="C27:J28"/>
    <mergeCell ref="O1:P1"/>
    <mergeCell ref="C24:F24"/>
    <mergeCell ref="C25:F25"/>
    <mergeCell ref="C18:F22"/>
    <mergeCell ref="G18:H19"/>
    <mergeCell ref="I18:J19"/>
    <mergeCell ref="G20:G22"/>
    <mergeCell ref="H20:H22"/>
    <mergeCell ref="I20:I22"/>
    <mergeCell ref="J20:J22"/>
    <mergeCell ref="B2:P2"/>
    <mergeCell ref="M5:M6"/>
    <mergeCell ref="O5:O6"/>
    <mergeCell ref="P5:P6"/>
    <mergeCell ref="C5:J8"/>
  </mergeCells>
  <conditionalFormatting sqref="Q7:Q25 Q27:Q28">
    <cfRule type="cellIs" dxfId="11" priority="11" operator="equal">
      <formula>"Error!"</formula>
    </cfRule>
  </conditionalFormatting>
  <conditionalFormatting sqref="O9:P9">
    <cfRule type="cellIs" dxfId="10" priority="10" operator="equal">
      <formula>0</formula>
    </cfRule>
  </conditionalFormatting>
  <conditionalFormatting sqref="O7:P7">
    <cfRule type="cellIs" dxfId="9" priority="9" operator="equal">
      <formula>0</formula>
    </cfRule>
  </conditionalFormatting>
  <conditionalFormatting sqref="D30">
    <cfRule type="containsBlanks" dxfId="8" priority="7">
      <formula>LEN(TRIM(D30))=0</formula>
    </cfRule>
  </conditionalFormatting>
  <conditionalFormatting sqref="G23:J23">
    <cfRule type="cellIs" dxfId="7" priority="8" operator="equal">
      <formula>0</formula>
    </cfRule>
  </conditionalFormatting>
  <conditionalFormatting sqref="D9">
    <cfRule type="containsBlanks" dxfId="6" priority="6">
      <formula>LEN(TRIM(D9))=0</formula>
    </cfRule>
  </conditionalFormatting>
  <conditionalFormatting sqref="Q26">
    <cfRule type="cellIs" dxfId="5" priority="5" operator="equal">
      <formula>"Error!"</formula>
    </cfRule>
  </conditionalFormatting>
  <conditionalFormatting sqref="E38:E40">
    <cfRule type="expression" dxfId="4" priority="3">
      <formula>$D$37="No"</formula>
    </cfRule>
  </conditionalFormatting>
  <conditionalFormatting sqref="D37">
    <cfRule type="containsBlanks" dxfId="3" priority="1">
      <formula>LEN(TRIM(D37))=0</formula>
    </cfRule>
  </conditionalFormatting>
  <dataValidations count="3">
    <dataValidation type="whole" operator="greaterThanOrEqual" allowBlank="1" showInputMessage="1" showErrorMessage="1" sqref="O7:P28 G23:J26">
      <formula1>0</formula1>
    </dataValidation>
    <dataValidation type="list" allowBlank="1" showInputMessage="1" showErrorMessage="1" sqref="D30 D9 D12:D15 D37">
      <formula1>sino</formula1>
    </dataValidation>
    <dataValidation type="list" allowBlank="1" showInputMessage="1" showErrorMessage="1" sqref="E38:E40">
      <formula1>MARCA</formula1>
    </dataValidation>
  </dataValidations>
  <printOptions horizontalCentered="1" verticalCentered="1"/>
  <pageMargins left="0" right="0.15748031496062992" top="0.23622047244094491" bottom="0.6692913385826772" header="0.43307086614173229" footer="0.19685039370078741"/>
  <pageSetup scale="61" orientation="landscape" r:id="rId1"/>
  <headerFooter scaleWithDoc="0">
    <oddFooter>&amp;R&amp;"Goudy,Negrita Cursiva"Telesecundaria&amp;"Goudy,Cursiva", página 14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1:Q54"/>
  <sheetViews>
    <sheetView showGridLines="0" showRuler="0" zoomScale="90" zoomScaleNormal="90" zoomScaleSheetLayoutView="90" zoomScalePageLayoutView="86" workbookViewId="0">
      <selection activeCell="P1" sqref="P1"/>
    </sheetView>
  </sheetViews>
  <sheetFormatPr baseColWidth="10" defaultRowHeight="14.25"/>
  <cols>
    <col min="1" max="1" width="2.140625" style="21" customWidth="1"/>
    <col min="2" max="2" width="4.7109375" style="21" customWidth="1"/>
    <col min="3" max="3" width="3.5703125" style="21" customWidth="1"/>
    <col min="4" max="4" width="5.7109375" style="21" customWidth="1"/>
    <col min="5" max="5" width="52.28515625" style="21" customWidth="1"/>
    <col min="6" max="6" width="10.140625" style="21" customWidth="1"/>
    <col min="7" max="7" width="4.7109375" style="21" customWidth="1"/>
    <col min="8" max="8" width="3.5703125" style="21" customWidth="1"/>
    <col min="9" max="9" width="5.7109375" style="21" customWidth="1"/>
    <col min="10" max="10" width="32" style="21" customWidth="1"/>
    <col min="11" max="12" width="13.85546875" style="21" customWidth="1"/>
    <col min="13" max="13" width="23.28515625" style="21" customWidth="1"/>
    <col min="14" max="16384" width="11.42578125" style="21"/>
  </cols>
  <sheetData>
    <row r="1" spans="2:17" s="27" customFormat="1" ht="18">
      <c r="B1" s="77" t="s">
        <v>821</v>
      </c>
      <c r="C1" s="86"/>
      <c r="D1" s="86"/>
      <c r="E1" s="86"/>
      <c r="K1" s="704" t="str">
        <f>+Portada!$L$2</f>
        <v/>
      </c>
      <c r="L1" s="705"/>
      <c r="M1" s="644"/>
    </row>
    <row r="2" spans="2:17" s="66" customFormat="1" ht="18">
      <c r="B2" s="873" t="s">
        <v>1420</v>
      </c>
      <c r="C2" s="873"/>
      <c r="D2" s="873"/>
      <c r="E2" s="873"/>
      <c r="F2" s="873"/>
      <c r="G2" s="873"/>
      <c r="H2" s="873"/>
      <c r="I2" s="873"/>
      <c r="J2" s="873"/>
      <c r="K2" s="873"/>
      <c r="L2" s="873"/>
      <c r="M2" s="897"/>
    </row>
    <row r="3" spans="2:17" s="91" customFormat="1" ht="32.25" customHeight="1">
      <c r="B3" s="87" t="s">
        <v>835</v>
      </c>
      <c r="C3" s="88"/>
      <c r="D3" s="88"/>
      <c r="E3" s="88"/>
      <c r="F3" s="88"/>
      <c r="G3" s="47"/>
      <c r="H3" s="47"/>
      <c r="I3" s="47"/>
      <c r="J3" s="88"/>
      <c r="K3" s="89"/>
      <c r="L3" s="90" t="s">
        <v>805</v>
      </c>
      <c r="M3" s="89"/>
      <c r="N3" s="89"/>
    </row>
    <row r="4" spans="2:17" ht="29.25" customHeight="1" thickBot="1">
      <c r="B4" s="81" t="s">
        <v>85</v>
      </c>
      <c r="C4" s="82" t="s">
        <v>904</v>
      </c>
      <c r="D4" s="27"/>
      <c r="E4" s="27"/>
      <c r="F4" s="88"/>
      <c r="G4" s="27"/>
      <c r="H4" s="27"/>
      <c r="I4" s="27"/>
      <c r="J4" s="91"/>
      <c r="K4" s="89"/>
      <c r="L4" s="90"/>
      <c r="M4" s="89"/>
      <c r="N4" s="89"/>
      <c r="O4" s="91"/>
      <c r="P4" s="91"/>
    </row>
    <row r="5" spans="2:17" ht="18.75" customHeight="1">
      <c r="B5" s="25"/>
      <c r="C5" s="93" t="str">
        <f>IF((D5="X"),"1","")</f>
        <v/>
      </c>
      <c r="D5" s="83"/>
      <c r="E5" s="84" t="s">
        <v>905</v>
      </c>
      <c r="F5" s="88"/>
      <c r="G5" s="81" t="s">
        <v>89</v>
      </c>
      <c r="H5" s="82"/>
      <c r="I5" s="898" t="s">
        <v>840</v>
      </c>
      <c r="J5" s="899"/>
      <c r="K5" s="902" t="s">
        <v>195</v>
      </c>
      <c r="L5" s="904" t="s">
        <v>161</v>
      </c>
      <c r="N5" s="66"/>
    </row>
    <row r="6" spans="2:17" ht="18.75" customHeight="1" thickBot="1">
      <c r="B6" s="25"/>
      <c r="C6" s="93" t="str">
        <f>IF((D6="X"),"2","")</f>
        <v/>
      </c>
      <c r="D6" s="83"/>
      <c r="E6" s="84" t="s">
        <v>906</v>
      </c>
      <c r="F6" s="88"/>
      <c r="G6" s="25"/>
      <c r="H6" s="27"/>
      <c r="I6" s="900"/>
      <c r="J6" s="901"/>
      <c r="K6" s="903"/>
      <c r="L6" s="905"/>
    </row>
    <row r="7" spans="2:17" ht="18.75" customHeight="1">
      <c r="B7" s="25"/>
      <c r="C7" s="93" t="str">
        <f>IF((D7="X"),"3","")</f>
        <v/>
      </c>
      <c r="D7" s="83"/>
      <c r="E7" s="84" t="s">
        <v>907</v>
      </c>
      <c r="F7" s="88"/>
      <c r="G7" s="25"/>
      <c r="H7" s="27"/>
      <c r="I7" s="94" t="s">
        <v>841</v>
      </c>
      <c r="J7" s="94"/>
      <c r="K7" s="95">
        <f>+K8+K9+K10</f>
        <v>0</v>
      </c>
      <c r="L7" s="96">
        <f>+L8+L9+L10</f>
        <v>0</v>
      </c>
    </row>
    <row r="8" spans="2:17" ht="18.75" customHeight="1">
      <c r="B8" s="25"/>
      <c r="C8" s="93" t="str">
        <f>IF((D8="X"),"4","")</f>
        <v/>
      </c>
      <c r="D8" s="83"/>
      <c r="E8" s="85" t="s">
        <v>908</v>
      </c>
      <c r="F8" s="88"/>
      <c r="G8" s="25"/>
      <c r="H8" s="27"/>
      <c r="I8" s="97" t="s">
        <v>842</v>
      </c>
      <c r="J8" s="98"/>
      <c r="K8" s="99"/>
      <c r="L8" s="100"/>
      <c r="M8" s="101" t="str">
        <f>IF(AND(OR(K8&gt;0),AND(L8="")),"¿Nada en buen estado?",IF(AND(OR(K8&gt;=0),AND(L8&gt;K8)),"Verifique la cantidad total",""))</f>
        <v/>
      </c>
      <c r="N8" s="66"/>
    </row>
    <row r="9" spans="2:17" ht="18.75" customHeight="1">
      <c r="B9" s="450"/>
      <c r="C9" s="88"/>
      <c r="D9" s="88"/>
      <c r="E9" s="88"/>
      <c r="F9" s="88"/>
      <c r="G9" s="25"/>
      <c r="H9" s="27"/>
      <c r="I9" s="102" t="s">
        <v>843</v>
      </c>
      <c r="J9" s="103"/>
      <c r="K9" s="104"/>
      <c r="L9" s="105"/>
      <c r="M9" s="101" t="str">
        <f t="shared" ref="M9:M27" si="0">IF(AND(OR(K9&gt;0),AND(L9="")),"¿Nada en buen estado?",IF(AND(OR(K9&gt;=0),AND(L9&gt;K9)),"Verifique la cantidad total",""))</f>
        <v/>
      </c>
    </row>
    <row r="10" spans="2:17" ht="18.75" customHeight="1">
      <c r="B10" s="81" t="s">
        <v>86</v>
      </c>
      <c r="C10" s="82" t="s">
        <v>909</v>
      </c>
      <c r="D10" s="27"/>
      <c r="E10" s="27"/>
      <c r="F10" s="92"/>
      <c r="G10" s="25"/>
      <c r="H10" s="27"/>
      <c r="I10" s="102" t="s">
        <v>844</v>
      </c>
      <c r="J10" s="103"/>
      <c r="K10" s="104"/>
      <c r="L10" s="105"/>
      <c r="M10" s="101" t="str">
        <f t="shared" si="0"/>
        <v/>
      </c>
    </row>
    <row r="11" spans="2:17" ht="18.75" customHeight="1">
      <c r="B11" s="25"/>
      <c r="C11" s="93" t="str">
        <f>IF((D11="X"),"1","")</f>
        <v/>
      </c>
      <c r="D11" s="83"/>
      <c r="E11" s="85" t="s">
        <v>143</v>
      </c>
      <c r="F11" s="92"/>
      <c r="G11" s="25"/>
      <c r="H11" s="27"/>
      <c r="I11" s="106" t="s">
        <v>870</v>
      </c>
      <c r="J11" s="107"/>
      <c r="K11" s="108"/>
      <c r="L11" s="109"/>
      <c r="M11" s="101" t="str">
        <f t="shared" si="0"/>
        <v/>
      </c>
      <c r="Q11" s="66"/>
    </row>
    <row r="12" spans="2:17" s="66" customFormat="1" ht="18.75" customHeight="1">
      <c r="B12" s="25"/>
      <c r="C12" s="93" t="str">
        <f>IF((D12="X"),"2","")</f>
        <v/>
      </c>
      <c r="D12" s="83"/>
      <c r="E12" s="85" t="s">
        <v>144</v>
      </c>
      <c r="F12" s="92"/>
      <c r="G12" s="25"/>
      <c r="H12" s="27"/>
      <c r="I12" s="110" t="s">
        <v>141</v>
      </c>
      <c r="J12" s="110"/>
      <c r="K12" s="111">
        <f>+K13+K14+K15</f>
        <v>0</v>
      </c>
      <c r="L12" s="112">
        <f>+L13+L14+L15</f>
        <v>0</v>
      </c>
      <c r="M12" s="101" t="str">
        <f t="shared" si="0"/>
        <v/>
      </c>
      <c r="N12" s="21"/>
      <c r="O12" s="21"/>
      <c r="P12" s="21"/>
      <c r="Q12" s="21"/>
    </row>
    <row r="13" spans="2:17" ht="18.75" customHeight="1">
      <c r="B13" s="25"/>
      <c r="C13" s="93" t="str">
        <f>IF((D13="X"),"3","")</f>
        <v/>
      </c>
      <c r="D13" s="83"/>
      <c r="E13" s="85" t="s">
        <v>145</v>
      </c>
      <c r="F13" s="92"/>
      <c r="G13" s="25"/>
      <c r="H13" s="27"/>
      <c r="I13" s="97" t="s">
        <v>842</v>
      </c>
      <c r="J13" s="98"/>
      <c r="K13" s="99"/>
      <c r="L13" s="100"/>
      <c r="M13" s="101" t="str">
        <f t="shared" si="0"/>
        <v/>
      </c>
    </row>
    <row r="14" spans="2:17" ht="18.75" customHeight="1">
      <c r="B14" s="25"/>
      <c r="C14" s="93" t="str">
        <f>IF((D14="X"),"4","")</f>
        <v/>
      </c>
      <c r="D14" s="83"/>
      <c r="E14" s="85" t="s">
        <v>146</v>
      </c>
      <c r="F14" s="92"/>
      <c r="G14" s="25"/>
      <c r="H14" s="27"/>
      <c r="I14" s="102" t="s">
        <v>843</v>
      </c>
      <c r="J14" s="98"/>
      <c r="K14" s="99"/>
      <c r="L14" s="100"/>
      <c r="M14" s="101" t="str">
        <f t="shared" si="0"/>
        <v/>
      </c>
      <c r="Q14" s="66"/>
    </row>
    <row r="15" spans="2:17" s="66" customFormat="1" ht="18.75" customHeight="1">
      <c r="B15" s="25" t="s">
        <v>836</v>
      </c>
      <c r="C15" s="93" t="str">
        <f>IF((D15="X"),"5","")</f>
        <v/>
      </c>
      <c r="D15" s="83"/>
      <c r="E15" s="85" t="s">
        <v>837</v>
      </c>
      <c r="F15" s="92"/>
      <c r="G15" s="25"/>
      <c r="H15" s="27"/>
      <c r="I15" s="113" t="s">
        <v>844</v>
      </c>
      <c r="J15" s="114"/>
      <c r="K15" s="115"/>
      <c r="L15" s="116"/>
      <c r="M15" s="101" t="str">
        <f t="shared" si="0"/>
        <v/>
      </c>
      <c r="N15" s="21"/>
      <c r="O15" s="21"/>
      <c r="P15" s="21"/>
      <c r="Q15" s="21"/>
    </row>
    <row r="16" spans="2:17" ht="18.75" customHeight="1">
      <c r="B16" s="25"/>
      <c r="C16" s="93" t="str">
        <f>IF((D16="X"),"6","")</f>
        <v/>
      </c>
      <c r="D16" s="83"/>
      <c r="E16" s="85" t="s">
        <v>838</v>
      </c>
      <c r="F16" s="92"/>
      <c r="G16" s="25"/>
      <c r="H16" s="27"/>
      <c r="I16" s="110" t="s">
        <v>140</v>
      </c>
      <c r="J16" s="110"/>
      <c r="K16" s="111">
        <f>+K17+K18+K19</f>
        <v>0</v>
      </c>
      <c r="L16" s="112">
        <f>+L17+L18+L19</f>
        <v>0</v>
      </c>
      <c r="M16" s="101" t="str">
        <f t="shared" si="0"/>
        <v/>
      </c>
    </row>
    <row r="17" spans="2:16" ht="18.75" customHeight="1">
      <c r="B17" s="25"/>
      <c r="C17" s="93" t="str">
        <f>IF((D17="X"),"7","")</f>
        <v/>
      </c>
      <c r="D17" s="83"/>
      <c r="E17" s="85" t="s">
        <v>859</v>
      </c>
      <c r="F17" s="92"/>
      <c r="G17" s="25"/>
      <c r="H17" s="27"/>
      <c r="I17" s="97" t="s">
        <v>845</v>
      </c>
      <c r="J17" s="98"/>
      <c r="K17" s="99"/>
      <c r="L17" s="100"/>
      <c r="M17" s="101" t="str">
        <f t="shared" si="0"/>
        <v/>
      </c>
    </row>
    <row r="18" spans="2:16" ht="18.75" customHeight="1">
      <c r="B18" s="25"/>
      <c r="C18" s="93" t="str">
        <f>IF((D18="X"),"8","")</f>
        <v/>
      </c>
      <c r="D18" s="83"/>
      <c r="E18" s="85" t="s">
        <v>839</v>
      </c>
      <c r="F18" s="92"/>
      <c r="G18" s="25"/>
      <c r="H18" s="27"/>
      <c r="I18" s="102" t="s">
        <v>878</v>
      </c>
      <c r="J18" s="98"/>
      <c r="K18" s="99"/>
      <c r="L18" s="100"/>
      <c r="M18" s="101" t="str">
        <f t="shared" si="0"/>
        <v/>
      </c>
    </row>
    <row r="19" spans="2:16" ht="18.75" customHeight="1">
      <c r="B19" s="25"/>
      <c r="C19" s="93" t="str">
        <f>IF((D19="X"),"9","")</f>
        <v/>
      </c>
      <c r="D19" s="83"/>
      <c r="E19" s="85" t="s">
        <v>910</v>
      </c>
      <c r="F19" s="92"/>
      <c r="I19" s="113" t="s">
        <v>846</v>
      </c>
      <c r="J19" s="114"/>
      <c r="K19" s="115"/>
      <c r="L19" s="116"/>
      <c r="M19" s="101" t="str">
        <f t="shared" si="0"/>
        <v/>
      </c>
      <c r="O19" s="66"/>
      <c r="P19" s="66"/>
    </row>
    <row r="20" spans="2:16" ht="18.75" customHeight="1">
      <c r="B20" s="25"/>
      <c r="C20" s="93" t="str">
        <f>IF((D20="X"),"10","")</f>
        <v/>
      </c>
      <c r="D20" s="83"/>
      <c r="E20" s="85" t="s">
        <v>911</v>
      </c>
      <c r="F20" s="92"/>
      <c r="I20" s="110" t="s">
        <v>860</v>
      </c>
      <c r="J20" s="110"/>
      <c r="K20" s="111">
        <f>+K21+K22+K23</f>
        <v>0</v>
      </c>
      <c r="L20" s="112">
        <f>+L21+L22+L23</f>
        <v>0</v>
      </c>
      <c r="M20" s="101"/>
    </row>
    <row r="21" spans="2:16" ht="18.75" customHeight="1">
      <c r="B21" s="25"/>
      <c r="C21" s="93" t="str">
        <f>IF((D21="X"),"11","")</f>
        <v/>
      </c>
      <c r="D21" s="83"/>
      <c r="E21" s="85" t="s">
        <v>147</v>
      </c>
      <c r="F21" s="92"/>
      <c r="I21" s="97" t="s">
        <v>845</v>
      </c>
      <c r="J21" s="98"/>
      <c r="K21" s="99"/>
      <c r="L21" s="100"/>
      <c r="M21" s="101" t="str">
        <f t="shared" si="0"/>
        <v/>
      </c>
    </row>
    <row r="22" spans="2:16" ht="18.75" customHeight="1">
      <c r="B22" s="25"/>
      <c r="C22" s="27"/>
      <c r="D22" s="94"/>
      <c r="E22" s="117"/>
      <c r="F22" s="92"/>
      <c r="G22" s="27"/>
      <c r="H22" s="27"/>
      <c r="I22" s="102" t="s">
        <v>878</v>
      </c>
      <c r="J22" s="98"/>
      <c r="K22" s="99"/>
      <c r="L22" s="100"/>
      <c r="M22" s="101" t="str">
        <f t="shared" si="0"/>
        <v/>
      </c>
      <c r="O22" s="66"/>
      <c r="P22" s="66"/>
    </row>
    <row r="23" spans="2:16" ht="18.75" customHeight="1">
      <c r="B23" s="81" t="s">
        <v>87</v>
      </c>
      <c r="C23" s="82" t="s">
        <v>151</v>
      </c>
      <c r="D23" s="94"/>
      <c r="E23" s="47"/>
      <c r="F23" s="92"/>
      <c r="I23" s="102" t="s">
        <v>846</v>
      </c>
      <c r="J23" s="103"/>
      <c r="K23" s="104"/>
      <c r="L23" s="105"/>
      <c r="M23" s="101" t="str">
        <f t="shared" si="0"/>
        <v/>
      </c>
    </row>
    <row r="24" spans="2:16" ht="18.75" customHeight="1">
      <c r="B24" s="25"/>
      <c r="C24" s="93" t="str">
        <f>IF((D24="X"),"1","")</f>
        <v/>
      </c>
      <c r="D24" s="83"/>
      <c r="E24" s="85" t="s">
        <v>912</v>
      </c>
      <c r="F24" s="92"/>
      <c r="H24" s="27"/>
      <c r="I24" s="110" t="s">
        <v>866</v>
      </c>
      <c r="J24" s="110"/>
      <c r="K24" s="111">
        <f>+K25+K26+K27</f>
        <v>0</v>
      </c>
      <c r="L24" s="112">
        <f>+L25+L26+L27</f>
        <v>0</v>
      </c>
      <c r="M24" s="101"/>
    </row>
    <row r="25" spans="2:16" ht="18.75" customHeight="1">
      <c r="B25" s="25"/>
      <c r="C25" s="93" t="str">
        <f>IF((D25="X"),"2","")</f>
        <v/>
      </c>
      <c r="D25" s="83"/>
      <c r="E25" s="85" t="s">
        <v>148</v>
      </c>
      <c r="F25" s="92"/>
      <c r="H25" s="27"/>
      <c r="I25" s="97" t="s">
        <v>842</v>
      </c>
      <c r="J25" s="98"/>
      <c r="K25" s="99"/>
      <c r="L25" s="100"/>
      <c r="M25" s="101" t="str">
        <f t="shared" si="0"/>
        <v/>
      </c>
    </row>
    <row r="26" spans="2:16" ht="18.75" customHeight="1">
      <c r="B26" s="25"/>
      <c r="C26" s="93" t="str">
        <f>IF((D26="X"),"3","")</f>
        <v/>
      </c>
      <c r="D26" s="83"/>
      <c r="E26" s="85" t="s">
        <v>913</v>
      </c>
      <c r="F26" s="92"/>
      <c r="H26" s="27"/>
      <c r="I26" s="102" t="s">
        <v>843</v>
      </c>
      <c r="J26" s="98"/>
      <c r="K26" s="99"/>
      <c r="L26" s="100"/>
      <c r="M26" s="101" t="str">
        <f t="shared" si="0"/>
        <v/>
      </c>
    </row>
    <row r="27" spans="2:16" ht="18.75" customHeight="1" thickBot="1">
      <c r="B27" s="25"/>
      <c r="C27" s="93" t="str">
        <f>IF((D27="X"),"4","")</f>
        <v/>
      </c>
      <c r="D27" s="83"/>
      <c r="E27" s="85" t="s">
        <v>149</v>
      </c>
      <c r="F27" s="92"/>
      <c r="H27" s="27"/>
      <c r="I27" s="120" t="s">
        <v>844</v>
      </c>
      <c r="J27" s="121"/>
      <c r="K27" s="122"/>
      <c r="L27" s="123"/>
      <c r="M27" s="101" t="str">
        <f t="shared" si="0"/>
        <v/>
      </c>
    </row>
    <row r="28" spans="2:16" ht="18.75" customHeight="1">
      <c r="B28" s="25"/>
      <c r="C28" s="93" t="str">
        <f>IF((D28="X"),"5","")</f>
        <v/>
      </c>
      <c r="D28" s="83"/>
      <c r="E28" s="85" t="s">
        <v>150</v>
      </c>
      <c r="F28" s="92"/>
      <c r="H28" s="27"/>
    </row>
    <row r="29" spans="2:16" ht="18.75" customHeight="1">
      <c r="B29" s="25"/>
      <c r="C29" s="93" t="str">
        <f>IF((D29="X"),"6","")</f>
        <v/>
      </c>
      <c r="D29" s="83"/>
      <c r="E29" s="85" t="s">
        <v>142</v>
      </c>
      <c r="F29" s="92"/>
      <c r="I29" s="124" t="s">
        <v>173</v>
      </c>
      <c r="K29" s="27"/>
    </row>
    <row r="30" spans="2:16" ht="18.75" customHeight="1">
      <c r="B30" s="25"/>
      <c r="D30" s="118"/>
      <c r="E30" s="611"/>
      <c r="F30" s="92"/>
      <c r="I30" s="888"/>
      <c r="J30" s="889"/>
      <c r="K30" s="889"/>
      <c r="L30" s="890"/>
      <c r="M30" s="612"/>
      <c r="N30" s="612"/>
      <c r="O30" s="612"/>
    </row>
    <row r="31" spans="2:16" ht="18.75" customHeight="1">
      <c r="B31" s="119" t="s">
        <v>88</v>
      </c>
      <c r="C31" s="82" t="s">
        <v>914</v>
      </c>
      <c r="D31" s="94"/>
      <c r="E31" s="47"/>
      <c r="F31" s="92"/>
      <c r="I31" s="891"/>
      <c r="J31" s="892"/>
      <c r="K31" s="892"/>
      <c r="L31" s="893"/>
      <c r="M31" s="612"/>
      <c r="N31" s="612"/>
      <c r="O31" s="612"/>
    </row>
    <row r="32" spans="2:16" s="27" customFormat="1" ht="18.75" customHeight="1">
      <c r="B32" s="25"/>
      <c r="C32" s="93" t="str">
        <f>IF((D32="X"),"1","")</f>
        <v/>
      </c>
      <c r="D32" s="83"/>
      <c r="E32" s="85" t="s">
        <v>152</v>
      </c>
      <c r="F32" s="92"/>
      <c r="I32" s="891"/>
      <c r="J32" s="892"/>
      <c r="K32" s="892"/>
      <c r="L32" s="893"/>
      <c r="M32" s="612"/>
      <c r="N32" s="612"/>
      <c r="O32" s="612"/>
      <c r="P32" s="21"/>
    </row>
    <row r="33" spans="2:17" s="27" customFormat="1" ht="18.75" customHeight="1">
      <c r="B33" s="25"/>
      <c r="C33" s="93" t="str">
        <f>IF((D33="X"),"2","")</f>
        <v/>
      </c>
      <c r="D33" s="83"/>
      <c r="E33" s="85" t="s">
        <v>153</v>
      </c>
      <c r="F33" s="92"/>
      <c r="I33" s="891"/>
      <c r="J33" s="892"/>
      <c r="K33" s="892"/>
      <c r="L33" s="893"/>
      <c r="M33" s="612"/>
      <c r="N33" s="612"/>
      <c r="O33" s="612"/>
      <c r="P33" s="21"/>
    </row>
    <row r="34" spans="2:17" s="27" customFormat="1" ht="18.75" customHeight="1">
      <c r="B34" s="25"/>
      <c r="C34" s="93" t="str">
        <f>IF((D34="X"),"3","")</f>
        <v/>
      </c>
      <c r="D34" s="83"/>
      <c r="E34" s="85" t="s">
        <v>154</v>
      </c>
      <c r="F34" s="92"/>
      <c r="I34" s="891"/>
      <c r="J34" s="892"/>
      <c r="K34" s="892"/>
      <c r="L34" s="893"/>
      <c r="M34" s="612"/>
      <c r="N34" s="612"/>
      <c r="O34" s="612"/>
      <c r="P34" s="21"/>
    </row>
    <row r="35" spans="2:17" s="27" customFormat="1" ht="18.75" customHeight="1">
      <c r="B35" s="25"/>
      <c r="C35" s="93" t="str">
        <f>IF((D35="X"),"4","")</f>
        <v/>
      </c>
      <c r="D35" s="83"/>
      <c r="E35" s="85" t="s">
        <v>155</v>
      </c>
      <c r="F35" s="92"/>
      <c r="I35" s="891"/>
      <c r="J35" s="892"/>
      <c r="K35" s="892"/>
      <c r="L35" s="893"/>
      <c r="P35" s="21"/>
    </row>
    <row r="36" spans="2:17" s="27" customFormat="1" ht="18.75" customHeight="1">
      <c r="B36" s="25"/>
      <c r="C36" s="93" t="str">
        <f>IF((D36="X"),"5","")</f>
        <v/>
      </c>
      <c r="D36" s="83"/>
      <c r="E36" s="85" t="s">
        <v>915</v>
      </c>
      <c r="I36" s="894"/>
      <c r="J36" s="895"/>
      <c r="K36" s="895"/>
      <c r="L36" s="896"/>
      <c r="N36" s="21"/>
      <c r="O36" s="21"/>
      <c r="P36" s="21"/>
    </row>
    <row r="37" spans="2:17" s="27" customFormat="1" ht="18.75" customHeight="1">
      <c r="B37" s="21"/>
      <c r="C37" s="93" t="str">
        <f>IF((D37="X"),"6","")</f>
        <v/>
      </c>
      <c r="D37" s="83"/>
      <c r="E37" s="85" t="s">
        <v>916</v>
      </c>
      <c r="F37" s="21"/>
      <c r="N37" s="21"/>
      <c r="O37" s="21"/>
      <c r="P37" s="21"/>
    </row>
    <row r="38" spans="2:17" s="27" customFormat="1" ht="18.75" customHeight="1"/>
    <row r="39" spans="2:17" s="27" customFormat="1" ht="18.75" customHeight="1"/>
    <row r="40" spans="2:17" s="27" customFormat="1" ht="18.75" customHeight="1"/>
    <row r="41" spans="2:17" s="27" customFormat="1" ht="18.75" customHeight="1"/>
    <row r="42" spans="2:17" s="27" customFormat="1" ht="18.75" customHeight="1">
      <c r="D42" s="126"/>
      <c r="E42" s="92"/>
      <c r="F42" s="92"/>
    </row>
    <row r="43" spans="2:17" s="27" customFormat="1" ht="18.75" customHeight="1">
      <c r="B43" s="80"/>
      <c r="C43" s="80"/>
      <c r="D43" s="21"/>
      <c r="E43" s="21"/>
      <c r="F43" s="92"/>
    </row>
    <row r="44" spans="2:17" s="27" customFormat="1" ht="18.75" customHeight="1">
      <c r="B44" s="21"/>
      <c r="C44" s="21"/>
      <c r="D44" s="21"/>
      <c r="E44" s="21"/>
      <c r="F44" s="92"/>
    </row>
    <row r="45" spans="2:17" s="27" customFormat="1" ht="18.75" customHeight="1">
      <c r="B45" s="21"/>
      <c r="C45" s="21"/>
      <c r="D45" s="21"/>
      <c r="E45" s="21"/>
      <c r="F45" s="92"/>
    </row>
    <row r="46" spans="2:17" s="27" customFormat="1" ht="18.75" customHeight="1">
      <c r="B46" s="21"/>
      <c r="C46" s="21"/>
      <c r="D46" s="21"/>
      <c r="E46" s="21"/>
      <c r="F46" s="127"/>
    </row>
    <row r="47" spans="2:17" s="27" customFormat="1" ht="18.75" customHeight="1">
      <c r="B47" s="21"/>
      <c r="C47" s="21"/>
      <c r="D47" s="21"/>
      <c r="E47" s="21"/>
      <c r="F47" s="127"/>
      <c r="Q47" s="21"/>
    </row>
    <row r="48" spans="2:17" s="27" customFormat="1" ht="18.75" customHeight="1">
      <c r="B48" s="21"/>
      <c r="C48" s="21"/>
      <c r="D48" s="21"/>
      <c r="E48" s="21"/>
      <c r="F48" s="21"/>
      <c r="Q48" s="21"/>
    </row>
    <row r="49" spans="8:16" ht="18.75" customHeight="1">
      <c r="H49" s="27"/>
      <c r="I49" s="27"/>
      <c r="J49" s="27"/>
      <c r="K49" s="27"/>
      <c r="L49" s="27"/>
      <c r="M49" s="27"/>
      <c r="N49" s="27"/>
      <c r="O49" s="27"/>
      <c r="P49" s="27"/>
    </row>
    <row r="50" spans="8:16" ht="18.75" customHeight="1">
      <c r="I50" s="27"/>
      <c r="J50" s="27"/>
      <c r="K50" s="27"/>
      <c r="L50" s="27"/>
      <c r="M50" s="27"/>
      <c r="N50" s="27"/>
      <c r="O50" s="27"/>
      <c r="P50" s="27"/>
    </row>
    <row r="51" spans="8:16" ht="18.75" customHeight="1">
      <c r="I51" s="27"/>
      <c r="J51" s="27"/>
      <c r="K51" s="27"/>
      <c r="L51" s="27"/>
      <c r="M51" s="27"/>
      <c r="N51" s="27"/>
      <c r="O51" s="27"/>
      <c r="P51" s="27"/>
    </row>
    <row r="52" spans="8:16" ht="18.75" customHeight="1">
      <c r="I52" s="27"/>
      <c r="J52" s="27"/>
      <c r="K52" s="27"/>
      <c r="L52" s="27"/>
      <c r="M52" s="27"/>
      <c r="N52" s="27"/>
      <c r="O52" s="27"/>
      <c r="P52" s="27"/>
    </row>
    <row r="53" spans="8:16" ht="18.75" customHeight="1">
      <c r="I53" s="27"/>
      <c r="J53" s="27"/>
      <c r="K53" s="27"/>
      <c r="L53" s="27"/>
      <c r="M53" s="27"/>
      <c r="N53" s="27"/>
      <c r="O53" s="27"/>
      <c r="P53" s="27"/>
    </row>
    <row r="54" spans="8:16" ht="18.75" customHeight="1">
      <c r="I54" s="27"/>
      <c r="J54" s="27"/>
      <c r="K54" s="27"/>
      <c r="L54" s="27"/>
      <c r="M54" s="27"/>
      <c r="N54" s="27"/>
      <c r="O54" s="27"/>
      <c r="P54" s="27"/>
    </row>
  </sheetData>
  <sheetProtection algorithmName="SHA-512" hashValue="2jyc4gjdyj0FQT9wTqq3HAbSEdXhCC2y8ltKScxymDhblrFLmYnU0Flz3RkELwVZ054FxXqPBezBJdCNPVmmzQ==" saltValue="pKA6OFz871hv1SXRwCrT1A==" spinCount="100000" sheet="1" objects="1" scenarios="1"/>
  <mergeCells count="6">
    <mergeCell ref="K1:L1"/>
    <mergeCell ref="I30:L36"/>
    <mergeCell ref="B2:M2"/>
    <mergeCell ref="I5:J6"/>
    <mergeCell ref="K5:K6"/>
    <mergeCell ref="L5:L6"/>
  </mergeCells>
  <conditionalFormatting sqref="M8:M27">
    <cfRule type="cellIs" dxfId="2" priority="3" operator="equal">
      <formula>"Error!"</formula>
    </cfRule>
  </conditionalFormatting>
  <conditionalFormatting sqref="K7:L7 K12:L12 K16:L16 K24:L24">
    <cfRule type="cellIs" dxfId="1" priority="2" operator="equal">
      <formula>0</formula>
    </cfRule>
  </conditionalFormatting>
  <conditionalFormatting sqref="K20:L20">
    <cfRule type="cellIs" dxfId="0" priority="1" operator="equal">
      <formula>0</formula>
    </cfRule>
  </conditionalFormatting>
  <dataValidations count="2">
    <dataValidation type="whole" operator="greaterThanOrEqual" allowBlank="1" showInputMessage="1" showErrorMessage="1" sqref="J21:J23 J25:J27 J17:J19 J8:J10 J13:J15 K7:L27">
      <formula1>0</formula1>
    </dataValidation>
    <dataValidation type="list" allowBlank="1" showInputMessage="1" showErrorMessage="1" sqref="D11:D21 D5:D8 D24:D29 D32:D37">
      <formula1>MARCA</formula1>
    </dataValidation>
  </dataValidations>
  <printOptions horizontalCentered="1" verticalCentered="1"/>
  <pageMargins left="0" right="0.15748031496062992" top="0.23622047244094491" bottom="0.47244094488188981" header="0.43307086614173229" footer="0.19685039370078741"/>
  <pageSetup scale="79" orientation="landscape" r:id="rId1"/>
  <headerFooter scaleWithDoc="0">
    <oddFooter>&amp;R&amp;"Goudy,Negrita Cursiva"Telesecundaria&amp;"Goudy,Cursiva", página 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3366FF"/>
  </sheetPr>
  <dimension ref="A1:W8"/>
  <sheetViews>
    <sheetView zoomScale="80" zoomScaleNormal="80" workbookViewId="0">
      <pane ySplit="2" topLeftCell="A3" activePane="bottomLeft" state="frozen"/>
      <selection pane="bottomLeft" activeCell="A3" sqref="A3:B8"/>
    </sheetView>
  </sheetViews>
  <sheetFormatPr baseColWidth="10" defaultRowHeight="15"/>
  <cols>
    <col min="1" max="1" width="12.85546875" style="7" bestFit="1" customWidth="1"/>
    <col min="2" max="2" width="12.42578125" style="7" bestFit="1" customWidth="1"/>
    <col min="3" max="3" width="11.42578125" style="2"/>
    <col min="4" max="4" width="12.42578125" style="7" bestFit="1" customWidth="1"/>
    <col min="5" max="5" width="12.85546875" style="7" bestFit="1" customWidth="1"/>
    <col min="6" max="6" width="47.28515625" style="7" bestFit="1" customWidth="1"/>
    <col min="7" max="7" width="23.5703125" style="7" bestFit="1" customWidth="1"/>
    <col min="8" max="8" width="10.28515625" style="7" bestFit="1" customWidth="1"/>
    <col min="9" max="9" width="6.7109375" style="7" bestFit="1" customWidth="1"/>
    <col min="10" max="10" width="8.85546875" style="7" bestFit="1" customWidth="1"/>
    <col min="11" max="11" width="7.7109375" style="7" bestFit="1" customWidth="1"/>
    <col min="12" max="12" width="10.28515625" style="7" bestFit="1" customWidth="1"/>
    <col min="13" max="13" width="16.28515625" style="7" bestFit="1" customWidth="1"/>
    <col min="14" max="14" width="13.5703125" style="7" bestFit="1" customWidth="1"/>
    <col min="15" max="15" width="14.28515625" style="7" bestFit="1" customWidth="1"/>
    <col min="16" max="16" width="26.85546875" style="7" bestFit="1" customWidth="1"/>
    <col min="17" max="17" width="12.7109375" style="7" bestFit="1" customWidth="1"/>
    <col min="18" max="18" width="41.7109375" style="7" bestFit="1" customWidth="1"/>
    <col min="19" max="19" width="15.140625" style="7" bestFit="1" customWidth="1"/>
    <col min="20" max="20" width="10.140625" style="7" bestFit="1" customWidth="1"/>
    <col min="21" max="21" width="34.140625" style="7" bestFit="1" customWidth="1"/>
    <col min="22" max="22" width="59.5703125" style="7" bestFit="1" customWidth="1"/>
    <col min="23" max="23" width="15.5703125" style="7" bestFit="1" customWidth="1"/>
    <col min="24" max="16384" width="11.42578125" style="2"/>
  </cols>
  <sheetData>
    <row r="1" spans="1:23">
      <c r="A1" s="8">
        <v>1</v>
      </c>
      <c r="B1" s="8">
        <v>2</v>
      </c>
      <c r="D1" s="8">
        <v>1</v>
      </c>
      <c r="E1" s="8">
        <v>2</v>
      </c>
      <c r="F1" s="8">
        <v>3</v>
      </c>
      <c r="G1" s="8">
        <v>4</v>
      </c>
      <c r="H1" s="8">
        <v>5</v>
      </c>
      <c r="I1" s="8">
        <v>6</v>
      </c>
      <c r="J1" s="8">
        <v>7</v>
      </c>
      <c r="K1" s="8">
        <v>8</v>
      </c>
      <c r="L1" s="8">
        <v>9</v>
      </c>
      <c r="M1" s="8">
        <v>10</v>
      </c>
      <c r="N1" s="8">
        <v>11</v>
      </c>
      <c r="O1" s="8">
        <v>12</v>
      </c>
      <c r="P1" s="8">
        <v>13</v>
      </c>
      <c r="Q1" s="8">
        <v>14</v>
      </c>
      <c r="R1" s="8">
        <v>15</v>
      </c>
      <c r="S1" s="8">
        <v>16</v>
      </c>
      <c r="T1" s="8">
        <v>17</v>
      </c>
      <c r="U1" s="8">
        <v>18</v>
      </c>
      <c r="V1" s="8">
        <v>19</v>
      </c>
      <c r="W1" s="8">
        <v>20</v>
      </c>
    </row>
    <row r="2" spans="1:23" s="10" customFormat="1">
      <c r="A2" s="9" t="s">
        <v>18</v>
      </c>
      <c r="B2" s="9" t="s">
        <v>17</v>
      </c>
      <c r="D2" s="9" t="s">
        <v>17</v>
      </c>
      <c r="E2" s="9" t="s">
        <v>18</v>
      </c>
      <c r="F2" s="9" t="s">
        <v>19</v>
      </c>
      <c r="G2" s="9" t="s">
        <v>20</v>
      </c>
      <c r="H2" s="9" t="s">
        <v>21</v>
      </c>
      <c r="I2" s="9" t="s">
        <v>22</v>
      </c>
      <c r="J2" s="9" t="s">
        <v>23</v>
      </c>
      <c r="K2" s="9" t="s">
        <v>24</v>
      </c>
      <c r="L2" s="9" t="s">
        <v>683</v>
      </c>
      <c r="M2" s="9" t="s">
        <v>25</v>
      </c>
      <c r="N2" s="9" t="s">
        <v>26</v>
      </c>
      <c r="O2" s="9" t="s">
        <v>27</v>
      </c>
      <c r="P2" s="9" t="s">
        <v>28</v>
      </c>
      <c r="Q2" s="9" t="s">
        <v>29</v>
      </c>
      <c r="R2" s="9" t="s">
        <v>30</v>
      </c>
      <c r="S2" s="9" t="s">
        <v>31</v>
      </c>
      <c r="T2" s="9" t="s">
        <v>32</v>
      </c>
      <c r="U2" s="9" t="s">
        <v>33</v>
      </c>
      <c r="V2" s="9" t="s">
        <v>34</v>
      </c>
      <c r="W2" s="9" t="s">
        <v>35</v>
      </c>
    </row>
    <row r="3" spans="1:23">
      <c r="A3" s="613" t="s">
        <v>725</v>
      </c>
      <c r="B3" s="613" t="s">
        <v>49</v>
      </c>
      <c r="D3" s="613" t="s">
        <v>49</v>
      </c>
      <c r="E3" s="613" t="s">
        <v>725</v>
      </c>
      <c r="F3" s="613" t="s">
        <v>726</v>
      </c>
      <c r="G3" s="613" t="s">
        <v>44</v>
      </c>
      <c r="H3" s="613" t="s">
        <v>3</v>
      </c>
      <c r="I3" s="613" t="s">
        <v>42</v>
      </c>
      <c r="J3" s="613" t="s">
        <v>10</v>
      </c>
      <c r="K3" s="613" t="s">
        <v>3</v>
      </c>
      <c r="L3" s="613" t="str">
        <f>CONCATENATE(I3,"-",J3,"-",K3)</f>
        <v>5-10-01</v>
      </c>
      <c r="M3" s="613"/>
      <c r="N3" s="613"/>
      <c r="O3" s="613"/>
      <c r="P3" s="613" t="s">
        <v>48</v>
      </c>
      <c r="Q3" s="613" t="s">
        <v>917</v>
      </c>
      <c r="R3" s="613" t="s">
        <v>727</v>
      </c>
      <c r="S3" s="613">
        <v>26799174</v>
      </c>
      <c r="T3" s="613">
        <v>26799174</v>
      </c>
      <c r="U3" s="613" t="s">
        <v>921</v>
      </c>
      <c r="V3" s="613" t="s">
        <v>918</v>
      </c>
      <c r="W3" s="613"/>
    </row>
    <row r="4" spans="1:23">
      <c r="A4" s="613" t="s">
        <v>730</v>
      </c>
      <c r="B4" s="613" t="s">
        <v>47</v>
      </c>
      <c r="D4" s="613" t="s">
        <v>47</v>
      </c>
      <c r="E4" s="613" t="s">
        <v>730</v>
      </c>
      <c r="F4" s="613" t="s">
        <v>731</v>
      </c>
      <c r="G4" s="613" t="s">
        <v>40</v>
      </c>
      <c r="H4" s="613" t="s">
        <v>8</v>
      </c>
      <c r="I4" s="613" t="s">
        <v>36</v>
      </c>
      <c r="J4" s="613" t="s">
        <v>41</v>
      </c>
      <c r="K4" s="613" t="s">
        <v>5</v>
      </c>
      <c r="L4" s="613" t="str">
        <f t="shared" ref="L4:L8" si="0">CONCATENATE(I4,"-",J4,"-",K4)</f>
        <v>2-14-04</v>
      </c>
      <c r="M4" s="613"/>
      <c r="N4" s="613"/>
      <c r="O4" s="613"/>
      <c r="P4" s="613" t="s">
        <v>54</v>
      </c>
      <c r="Q4" s="613" t="s">
        <v>917</v>
      </c>
      <c r="R4" s="613" t="s">
        <v>825</v>
      </c>
      <c r="S4" s="613">
        <v>41051043</v>
      </c>
      <c r="T4" s="613"/>
      <c r="U4" s="613" t="s">
        <v>801</v>
      </c>
      <c r="V4" s="613" t="s">
        <v>732</v>
      </c>
      <c r="W4" s="613"/>
    </row>
    <row r="5" spans="1:23">
      <c r="A5" s="613" t="s">
        <v>728</v>
      </c>
      <c r="B5" s="613" t="s">
        <v>50</v>
      </c>
      <c r="D5" s="613" t="s">
        <v>51</v>
      </c>
      <c r="E5" s="613" t="s">
        <v>733</v>
      </c>
      <c r="F5" s="613" t="s">
        <v>734</v>
      </c>
      <c r="G5" s="613" t="s">
        <v>38</v>
      </c>
      <c r="H5" s="613" t="s">
        <v>9</v>
      </c>
      <c r="I5" s="613" t="s">
        <v>36</v>
      </c>
      <c r="J5" s="613" t="s">
        <v>9</v>
      </c>
      <c r="K5" s="613" t="s">
        <v>6</v>
      </c>
      <c r="L5" s="613" t="str">
        <f t="shared" si="0"/>
        <v>2-09-05</v>
      </c>
      <c r="M5" s="613"/>
      <c r="N5" s="613"/>
      <c r="O5" s="613"/>
      <c r="P5" s="613" t="s">
        <v>52</v>
      </c>
      <c r="Q5" s="613" t="s">
        <v>917</v>
      </c>
      <c r="R5" s="613" t="s">
        <v>735</v>
      </c>
      <c r="S5" s="613">
        <v>24283285</v>
      </c>
      <c r="T5" s="613">
        <v>24289926</v>
      </c>
      <c r="U5" s="613" t="s">
        <v>789</v>
      </c>
      <c r="V5" s="613" t="s">
        <v>736</v>
      </c>
      <c r="W5" s="613"/>
    </row>
    <row r="6" spans="1:23">
      <c r="A6" s="613" t="s">
        <v>737</v>
      </c>
      <c r="B6" s="613" t="s">
        <v>684</v>
      </c>
      <c r="D6" s="613" t="s">
        <v>684</v>
      </c>
      <c r="E6" s="613" t="s">
        <v>737</v>
      </c>
      <c r="F6" s="613" t="s">
        <v>738</v>
      </c>
      <c r="G6" s="613" t="s">
        <v>38</v>
      </c>
      <c r="H6" s="613" t="s">
        <v>9</v>
      </c>
      <c r="I6" s="613" t="s">
        <v>36</v>
      </c>
      <c r="J6" s="613" t="s">
        <v>5</v>
      </c>
      <c r="K6" s="613" t="s">
        <v>3</v>
      </c>
      <c r="L6" s="613" t="str">
        <f t="shared" si="0"/>
        <v>2-04-01</v>
      </c>
      <c r="M6" s="613"/>
      <c r="N6" s="613"/>
      <c r="O6" s="613"/>
      <c r="P6" s="613" t="s">
        <v>43</v>
      </c>
      <c r="Q6" s="613" t="s">
        <v>917</v>
      </c>
      <c r="R6" s="613" t="s">
        <v>739</v>
      </c>
      <c r="S6" s="613">
        <v>63828835</v>
      </c>
      <c r="T6" s="613"/>
      <c r="U6" s="613" t="s">
        <v>919</v>
      </c>
      <c r="V6" s="613" t="s">
        <v>740</v>
      </c>
      <c r="W6" s="613"/>
    </row>
    <row r="7" spans="1:23">
      <c r="A7" s="613" t="s">
        <v>733</v>
      </c>
      <c r="B7" s="613" t="s">
        <v>51</v>
      </c>
      <c r="D7" s="613" t="s">
        <v>50</v>
      </c>
      <c r="E7" s="613" t="s">
        <v>728</v>
      </c>
      <c r="F7" s="613" t="s">
        <v>729</v>
      </c>
      <c r="G7" s="613" t="s">
        <v>1425</v>
      </c>
      <c r="H7" s="613" t="s">
        <v>3</v>
      </c>
      <c r="I7" s="613" t="s">
        <v>36</v>
      </c>
      <c r="J7" s="613" t="s">
        <v>14</v>
      </c>
      <c r="K7" s="613" t="s">
        <v>6</v>
      </c>
      <c r="L7" s="613" t="str">
        <f t="shared" si="0"/>
        <v>2-13-05</v>
      </c>
      <c r="M7" s="613"/>
      <c r="N7" s="613"/>
      <c r="O7" s="613"/>
      <c r="P7" s="613" t="s">
        <v>53</v>
      </c>
      <c r="Q7" s="613" t="s">
        <v>917</v>
      </c>
      <c r="R7" s="613" t="s">
        <v>811</v>
      </c>
      <c r="S7" s="613">
        <v>44057993</v>
      </c>
      <c r="T7" s="613">
        <v>62842798</v>
      </c>
      <c r="U7" s="613" t="s">
        <v>922</v>
      </c>
      <c r="V7" s="613" t="s">
        <v>812</v>
      </c>
      <c r="W7" s="613"/>
    </row>
    <row r="8" spans="1:23">
      <c r="A8" s="613" t="s">
        <v>741</v>
      </c>
      <c r="B8" s="613" t="s">
        <v>45</v>
      </c>
      <c r="D8" s="613" t="s">
        <v>45</v>
      </c>
      <c r="E8" s="613" t="s">
        <v>741</v>
      </c>
      <c r="F8" s="613" t="s">
        <v>742</v>
      </c>
      <c r="G8" s="613" t="s">
        <v>37</v>
      </c>
      <c r="H8" s="613" t="s">
        <v>7</v>
      </c>
      <c r="I8" s="613" t="s">
        <v>36</v>
      </c>
      <c r="J8" s="613" t="s">
        <v>13</v>
      </c>
      <c r="K8" s="613" t="s">
        <v>5</v>
      </c>
      <c r="L8" s="613" t="str">
        <f t="shared" si="0"/>
        <v>2-11-04</v>
      </c>
      <c r="M8" s="613"/>
      <c r="N8" s="613"/>
      <c r="O8" s="613"/>
      <c r="P8" s="613" t="s">
        <v>171</v>
      </c>
      <c r="Q8" s="613" t="s">
        <v>917</v>
      </c>
      <c r="R8" s="613" t="s">
        <v>826</v>
      </c>
      <c r="S8" s="613">
        <v>21006563</v>
      </c>
      <c r="T8" s="613"/>
      <c r="U8" s="613" t="s">
        <v>827</v>
      </c>
      <c r="V8" s="613" t="s">
        <v>743</v>
      </c>
      <c r="W8" s="613"/>
    </row>
  </sheetData>
  <sheetProtection algorithmName="SHA-512" hashValue="Fv8yTdpMtG1Y4g14yEKAswlSMD0c6YhBqalXKv1cUdEpACbjLbicZt2Hd40W1hsnDkyPqkANo8uttn5MPJSRjw==" saltValue="Yvc57R7SYK+IFEOjLUKQbg==" spinCount="100000" sheet="1" objects="1" scenarios="1"/>
  <autoFilter ref="A2:W2"/>
  <sortState ref="A3:B8">
    <sortCondition ref="A3:A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Z69"/>
  <sheetViews>
    <sheetView showGridLines="0" tabSelected="1" showRuler="0" zoomScale="90" zoomScaleNormal="90" workbookViewId="0">
      <selection activeCell="C11" sqref="C11"/>
    </sheetView>
  </sheetViews>
  <sheetFormatPr baseColWidth="10" defaultRowHeight="14.25"/>
  <cols>
    <col min="1" max="1" width="4.5703125" style="13" customWidth="1"/>
    <col min="2" max="2" width="24" style="13" customWidth="1"/>
    <col min="3" max="3" width="26.85546875" style="13" customWidth="1"/>
    <col min="4" max="4" width="6" style="13" customWidth="1"/>
    <col min="5" max="5" width="11.85546875" style="13" customWidth="1"/>
    <col min="6" max="6" width="2" style="13" customWidth="1"/>
    <col min="7" max="7" width="22.140625" style="13" customWidth="1"/>
    <col min="8" max="8" width="13.42578125" style="13" customWidth="1"/>
    <col min="9" max="9" width="2" style="13" customWidth="1"/>
    <col min="10" max="11" width="6" style="13" customWidth="1"/>
    <col min="12" max="12" width="5.85546875" style="13" customWidth="1"/>
    <col min="13" max="13" width="0.5703125" style="13" customWidth="1"/>
    <col min="14" max="14" width="16.42578125" style="13" customWidth="1"/>
    <col min="15" max="15" width="0.7109375" style="13" customWidth="1"/>
    <col min="16" max="25" width="11.42578125" style="13"/>
    <col min="26" max="26" width="11.42578125" style="20"/>
    <col min="27" max="16384" width="11.42578125" style="13"/>
  </cols>
  <sheetData>
    <row r="1" spans="2:26" ht="7.5" customHeight="1"/>
    <row r="2" spans="2:26" ht="18" customHeight="1">
      <c r="B2" s="12" t="s">
        <v>201</v>
      </c>
      <c r="H2" s="702" t="s">
        <v>1</v>
      </c>
      <c r="I2" s="702"/>
      <c r="J2" s="702"/>
      <c r="K2" s="703"/>
      <c r="L2" s="691" t="str">
        <f>IFERROR(VLOOKUP(C11,codigo,2,0),"")</f>
        <v/>
      </c>
      <c r="M2" s="692"/>
      <c r="N2" s="693"/>
      <c r="Z2" s="13"/>
    </row>
    <row r="3" spans="2:26">
      <c r="B3" s="13" t="s">
        <v>202</v>
      </c>
      <c r="H3" s="702"/>
      <c r="I3" s="702"/>
      <c r="J3" s="702"/>
      <c r="K3" s="703"/>
      <c r="L3" s="694"/>
      <c r="M3" s="695"/>
      <c r="N3" s="696"/>
      <c r="Z3" s="13"/>
    </row>
    <row r="4" spans="2:26">
      <c r="B4" s="13" t="s">
        <v>203</v>
      </c>
      <c r="L4" s="14" t="s">
        <v>2</v>
      </c>
      <c r="M4" s="14"/>
      <c r="N4" s="15"/>
      <c r="Z4" s="13"/>
    </row>
    <row r="5" spans="2:26" ht="15.75">
      <c r="M5" s="16"/>
      <c r="N5" s="17" t="str">
        <f>IF(L2="","XX","")</f>
        <v>XX</v>
      </c>
      <c r="Z5" s="13"/>
    </row>
    <row r="6" spans="2:26" s="18" customFormat="1" ht="34.5">
      <c r="B6" s="697" t="s">
        <v>1421</v>
      </c>
      <c r="C6" s="697"/>
      <c r="D6" s="697"/>
      <c r="E6" s="697"/>
      <c r="F6" s="697"/>
      <c r="G6" s="697"/>
      <c r="H6" s="697"/>
      <c r="I6" s="697"/>
      <c r="J6" s="697"/>
      <c r="K6" s="697"/>
      <c r="L6" s="697"/>
      <c r="M6" s="697"/>
      <c r="N6" s="697"/>
      <c r="Y6" s="19"/>
    </row>
    <row r="7" spans="2:26" ht="18.75" customHeight="1">
      <c r="B7" s="698" t="s">
        <v>762</v>
      </c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</row>
    <row r="8" spans="2:26" ht="18.75" customHeight="1"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</row>
    <row r="9" spans="2:26">
      <c r="B9" s="21"/>
      <c r="C9" s="21"/>
      <c r="D9" s="21"/>
      <c r="E9" s="21"/>
      <c r="F9" s="21"/>
      <c r="G9" s="21"/>
      <c r="H9" s="21"/>
      <c r="I9" s="21"/>
      <c r="J9" s="21"/>
      <c r="K9" s="21"/>
      <c r="L9" s="14"/>
      <c r="M9" s="14"/>
      <c r="N9" s="15"/>
    </row>
    <row r="10" spans="2:26" ht="6" customHeight="1">
      <c r="B10" s="22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2:26" ht="27">
      <c r="B11" s="23" t="s">
        <v>58</v>
      </c>
      <c r="C11" s="24"/>
      <c r="D11" s="21"/>
      <c r="E11" s="23" t="s">
        <v>12</v>
      </c>
      <c r="F11" s="683" t="str">
        <f>IFERROR(VLOOKUP(L2,datos,3,0),"")</f>
        <v/>
      </c>
      <c r="G11" s="684"/>
      <c r="H11" s="684"/>
      <c r="I11" s="684"/>
      <c r="J11" s="684"/>
      <c r="K11" s="684"/>
      <c r="L11" s="684"/>
      <c r="M11" s="684"/>
      <c r="N11" s="685"/>
    </row>
    <row r="12" spans="2:26" ht="8.25" customHeight="1">
      <c r="B12" s="25"/>
      <c r="C12" s="26"/>
      <c r="D12" s="26"/>
      <c r="E12" s="26"/>
      <c r="F12" s="26"/>
      <c r="G12" s="26"/>
      <c r="H12" s="26"/>
      <c r="I12" s="26"/>
      <c r="J12" s="27"/>
      <c r="K12" s="27"/>
      <c r="L12" s="27"/>
      <c r="M12" s="27"/>
      <c r="N12" s="27"/>
      <c r="O12" s="28"/>
    </row>
    <row r="13" spans="2:26" s="28" customFormat="1" ht="17.25" customHeight="1">
      <c r="B13" s="29" t="s">
        <v>1417</v>
      </c>
      <c r="C13" s="30" t="str">
        <f>IFERROR(VLOOKUP(L2,datos,16,0),"")</f>
        <v/>
      </c>
      <c r="D13" s="27"/>
      <c r="E13" s="29" t="s">
        <v>1418</v>
      </c>
      <c r="F13" s="686" t="str">
        <f>IFERROR(VLOOKUP(L2,datos,17,0),"")</f>
        <v/>
      </c>
      <c r="G13" s="687"/>
      <c r="H13" s="27"/>
      <c r="M13" s="31"/>
      <c r="N13" s="21"/>
      <c r="O13" s="13"/>
      <c r="Z13" s="32"/>
    </row>
    <row r="14" spans="2:26" ht="8.25" customHeight="1">
      <c r="B14" s="33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2:26" ht="32.25" customHeight="1">
      <c r="B15" s="34" t="s">
        <v>158</v>
      </c>
      <c r="C15" s="688" t="str">
        <f>IFERROR(VLOOKUP(L2,datos,18,0),"")</f>
        <v/>
      </c>
      <c r="D15" s="689"/>
      <c r="E15" s="689"/>
      <c r="F15" s="689"/>
      <c r="G15" s="689"/>
      <c r="H15" s="690"/>
      <c r="I15" s="21"/>
      <c r="K15" s="35"/>
      <c r="L15" s="36"/>
      <c r="M15" s="36"/>
      <c r="N15" s="36"/>
    </row>
    <row r="16" spans="2:26" ht="7.5" customHeight="1">
      <c r="B16" s="23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2:26" ht="17.25" customHeight="1">
      <c r="B17" s="25" t="s">
        <v>204</v>
      </c>
      <c r="C17" s="699" t="str">
        <f>IFERROR(VLOOKUP(J17,PROV,2,0),"")</f>
        <v/>
      </c>
      <c r="D17" s="700"/>
      <c r="E17" s="700"/>
      <c r="F17" s="700"/>
      <c r="G17" s="701"/>
      <c r="H17" s="37" t="str">
        <f>IFERROR(VLOOKUP(C17,PROV1,2,0),"")</f>
        <v/>
      </c>
      <c r="J17" s="615" t="str">
        <f>IFERROR(VLOOKUP(L2,datos,9,0),"")</f>
        <v/>
      </c>
      <c r="K17" s="38"/>
      <c r="L17" s="38"/>
      <c r="Y17" s="20"/>
      <c r="Z17" s="13"/>
    </row>
    <row r="18" spans="2:26" s="42" customFormat="1" ht="8.25" customHeight="1">
      <c r="B18" s="35"/>
      <c r="C18" s="39"/>
      <c r="D18" s="39"/>
      <c r="E18" s="40"/>
      <c r="F18" s="41"/>
      <c r="G18" s="41"/>
      <c r="H18" s="40"/>
      <c r="I18" s="40"/>
      <c r="J18" s="40"/>
      <c r="K18" s="40"/>
      <c r="L18" s="41"/>
      <c r="M18" s="41"/>
      <c r="N18" s="41"/>
      <c r="Z18" s="43"/>
    </row>
    <row r="19" spans="2:26" s="42" customFormat="1" ht="17.25" customHeight="1">
      <c r="B19" s="25" t="s">
        <v>55</v>
      </c>
      <c r="C19" s="674" t="str">
        <f>IFERROR(VLOOKUP(L2,datos,13,0),"")</f>
        <v/>
      </c>
      <c r="D19" s="675"/>
      <c r="E19" s="682" t="s">
        <v>56</v>
      </c>
      <c r="F19" s="682"/>
      <c r="G19" s="676" t="str">
        <f>IFERROR(VLOOKUP(L2,datos,19,0),"")</f>
        <v/>
      </c>
      <c r="H19" s="677"/>
      <c r="I19" s="677"/>
      <c r="J19" s="677"/>
      <c r="K19" s="677"/>
      <c r="L19" s="677"/>
      <c r="M19" s="677"/>
      <c r="N19" s="678"/>
      <c r="Z19" s="43"/>
    </row>
    <row r="20" spans="2:26" s="42" customFormat="1">
      <c r="B20" s="25"/>
      <c r="C20" s="39"/>
      <c r="D20" s="39"/>
      <c r="E20" s="682"/>
      <c r="F20" s="682"/>
      <c r="G20" s="679"/>
      <c r="H20" s="680"/>
      <c r="I20" s="680"/>
      <c r="J20" s="680"/>
      <c r="K20" s="680"/>
      <c r="L20" s="680"/>
      <c r="M20" s="680"/>
      <c r="N20" s="681"/>
      <c r="Z20" s="43"/>
    </row>
    <row r="21" spans="2:26" s="42" customFormat="1" ht="8.25" customHeight="1">
      <c r="B21" s="25"/>
      <c r="C21" s="39"/>
      <c r="D21" s="39"/>
      <c r="E21" s="40"/>
      <c r="F21" s="41"/>
      <c r="G21" s="41"/>
      <c r="H21" s="40"/>
      <c r="I21" s="40"/>
      <c r="J21" s="40"/>
      <c r="K21" s="40"/>
      <c r="L21" s="41"/>
      <c r="M21" s="41"/>
      <c r="N21" s="41"/>
      <c r="Z21" s="43"/>
    </row>
    <row r="22" spans="2:26" s="42" customFormat="1" ht="17.25" customHeight="1">
      <c r="B22" s="23" t="s">
        <v>57</v>
      </c>
      <c r="C22" s="664" t="str">
        <f>IFERROR(VLOOKUP(L2,datos,4,0),"")</f>
        <v/>
      </c>
      <c r="D22" s="665"/>
      <c r="E22" s="666"/>
      <c r="F22" s="21"/>
      <c r="G22" s="29" t="s">
        <v>11</v>
      </c>
      <c r="H22" s="664" t="str">
        <f>IFERROR(VLOOKUP(L2,datos,5,0),"")</f>
        <v/>
      </c>
      <c r="I22" s="666"/>
      <c r="J22" s="40"/>
      <c r="K22" s="40"/>
      <c r="L22" s="41"/>
      <c r="M22" s="41"/>
      <c r="N22" s="41"/>
      <c r="Z22" s="43"/>
    </row>
    <row r="23" spans="2:26" s="42" customFormat="1" ht="8.25" customHeight="1">
      <c r="B23" s="44"/>
      <c r="C23" s="44"/>
      <c r="D23" s="44"/>
      <c r="E23" s="44"/>
      <c r="F23" s="44"/>
      <c r="G23" s="44"/>
      <c r="H23" s="44"/>
      <c r="I23" s="44"/>
      <c r="J23" s="45"/>
      <c r="K23" s="45"/>
      <c r="L23" s="46"/>
      <c r="M23" s="46"/>
      <c r="N23" s="46"/>
      <c r="Z23" s="43"/>
    </row>
    <row r="24" spans="2:26" s="42" customFormat="1" ht="8.25" customHeight="1">
      <c r="B24" s="47"/>
      <c r="C24" s="47"/>
      <c r="D24" s="47"/>
      <c r="E24" s="47"/>
      <c r="F24" s="47"/>
      <c r="G24" s="47"/>
      <c r="H24" s="48"/>
      <c r="I24" s="47"/>
      <c r="J24" s="49"/>
      <c r="K24" s="49"/>
      <c r="L24" s="41"/>
      <c r="M24" s="41"/>
      <c r="Z24" s="43"/>
    </row>
    <row r="25" spans="2:26" s="42" customFormat="1" ht="18.75" customHeight="1">
      <c r="B25" s="43"/>
      <c r="C25" s="672" t="s">
        <v>776</v>
      </c>
      <c r="D25" s="672"/>
      <c r="E25" s="672"/>
      <c r="F25" s="672"/>
      <c r="G25" s="673"/>
      <c r="H25" s="667"/>
      <c r="I25" s="43"/>
      <c r="J25" s="668" t="str">
        <f>IF(H25="Sí","Complete el Cuadro 7 (Parte 1, 2 y 3) de este formulario.","")</f>
        <v/>
      </c>
      <c r="K25" s="668"/>
      <c r="L25" s="668"/>
      <c r="M25" s="668"/>
      <c r="N25" s="668"/>
      <c r="O25" s="668"/>
      <c r="Z25" s="43"/>
    </row>
    <row r="26" spans="2:26" s="42" customFormat="1" ht="18.75" customHeight="1">
      <c r="B26" s="43"/>
      <c r="C26" s="672"/>
      <c r="D26" s="672"/>
      <c r="E26" s="672"/>
      <c r="F26" s="672"/>
      <c r="G26" s="673"/>
      <c r="H26" s="667"/>
      <c r="I26" s="43"/>
      <c r="J26" s="668"/>
      <c r="K26" s="668"/>
      <c r="L26" s="668"/>
      <c r="M26" s="668"/>
      <c r="N26" s="668"/>
      <c r="O26" s="668"/>
      <c r="Z26" s="43"/>
    </row>
    <row r="27" spans="2:26" s="55" customFormat="1" ht="8.25" customHeight="1">
      <c r="B27" s="50"/>
      <c r="C27" s="51"/>
      <c r="D27" s="50"/>
      <c r="E27" s="50"/>
      <c r="F27" s="52"/>
      <c r="G27" s="53"/>
      <c r="H27" s="53"/>
      <c r="I27" s="54"/>
      <c r="J27" s="54"/>
      <c r="K27" s="54"/>
      <c r="L27" s="54"/>
      <c r="M27" s="54"/>
      <c r="N27" s="54"/>
      <c r="V27" s="56"/>
    </row>
    <row r="28" spans="2:26" s="42" customFormat="1" ht="18" customHeight="1">
      <c r="B28" s="57" t="s">
        <v>791</v>
      </c>
      <c r="C28" s="58"/>
      <c r="D28" s="39"/>
      <c r="E28" s="27"/>
      <c r="F28" s="41"/>
      <c r="G28" s="57" t="s">
        <v>794</v>
      </c>
      <c r="H28" s="59"/>
      <c r="I28" s="60"/>
      <c r="J28" s="60"/>
      <c r="K28" s="60"/>
      <c r="L28" s="61"/>
      <c r="M28" s="61"/>
      <c r="N28" s="61"/>
      <c r="O28" s="62"/>
      <c r="P28" s="63"/>
      <c r="W28" s="43"/>
    </row>
    <row r="29" spans="2:26" ht="17.25" customHeight="1">
      <c r="B29" s="29" t="s">
        <v>792</v>
      </c>
      <c r="C29" s="664" t="str">
        <f>IFERROR(VLOOKUP(L2,datos,15,0),"")</f>
        <v/>
      </c>
      <c r="D29" s="665"/>
      <c r="E29" s="666"/>
      <c r="F29" s="27"/>
      <c r="G29" s="29" t="s">
        <v>792</v>
      </c>
      <c r="H29" s="669"/>
      <c r="I29" s="670"/>
      <c r="J29" s="670"/>
      <c r="K29" s="670"/>
      <c r="L29" s="670"/>
      <c r="M29" s="670"/>
      <c r="N29" s="671"/>
      <c r="Y29" s="20"/>
      <c r="Z29" s="13"/>
    </row>
    <row r="30" spans="2:26" ht="8.25" customHeight="1">
      <c r="B30" s="64"/>
      <c r="C30" s="21"/>
      <c r="D30" s="21"/>
      <c r="E30" s="21"/>
      <c r="F30" s="21"/>
      <c r="G30" s="64"/>
      <c r="H30" s="21"/>
      <c r="I30" s="21"/>
      <c r="J30" s="21"/>
      <c r="K30" s="21"/>
      <c r="L30" s="21"/>
      <c r="M30" s="21"/>
      <c r="N30" s="21"/>
      <c r="Y30" s="20"/>
      <c r="Z30" s="13"/>
    </row>
    <row r="31" spans="2:26" ht="20.25" customHeight="1">
      <c r="B31" s="29" t="s">
        <v>793</v>
      </c>
      <c r="C31" s="651"/>
      <c r="D31" s="652"/>
      <c r="E31" s="653"/>
      <c r="G31" s="29" t="s">
        <v>793</v>
      </c>
      <c r="H31" s="651"/>
      <c r="I31" s="652"/>
      <c r="J31" s="652"/>
      <c r="K31" s="652"/>
      <c r="L31" s="652"/>
      <c r="M31" s="652"/>
      <c r="N31" s="653"/>
      <c r="Y31" s="20"/>
      <c r="Z31" s="13"/>
    </row>
    <row r="32" spans="2:26" s="42" customFormat="1" ht="8.25" customHeight="1">
      <c r="B32" s="40"/>
      <c r="D32" s="65"/>
      <c r="E32" s="65"/>
      <c r="F32" s="65"/>
      <c r="G32" s="40"/>
      <c r="H32" s="66"/>
      <c r="I32" s="66"/>
      <c r="J32" s="66"/>
      <c r="K32" s="66"/>
      <c r="L32" s="65"/>
      <c r="M32" s="65"/>
      <c r="N32" s="65"/>
      <c r="Y32" s="43"/>
    </row>
    <row r="33" spans="1:26" ht="17.25" customHeight="1">
      <c r="B33" s="29" t="s">
        <v>809</v>
      </c>
      <c r="C33" s="67"/>
      <c r="E33" s="68"/>
      <c r="G33" s="29" t="s">
        <v>809</v>
      </c>
      <c r="H33" s="654"/>
      <c r="I33" s="655"/>
      <c r="J33" s="656"/>
      <c r="N33" s="21"/>
      <c r="Y33" s="20"/>
      <c r="Z33" s="13"/>
    </row>
    <row r="34" spans="1:26" ht="8.25" customHeight="1">
      <c r="C34" s="69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Y34" s="20"/>
      <c r="Z34" s="13"/>
    </row>
    <row r="35" spans="1:26" ht="17.25" customHeight="1">
      <c r="B35" s="25"/>
      <c r="C35" s="70"/>
      <c r="D35" s="70"/>
      <c r="E35" s="21"/>
      <c r="F35" s="71"/>
      <c r="G35" s="72"/>
      <c r="H35" s="72"/>
      <c r="I35" s="72"/>
      <c r="J35" s="72"/>
      <c r="K35" s="72"/>
      <c r="L35" s="72"/>
      <c r="M35" s="72"/>
      <c r="N35" s="72"/>
      <c r="Y35" s="20"/>
      <c r="Z35" s="13"/>
    </row>
    <row r="36" spans="1:26" ht="18.75" customHeight="1">
      <c r="A36" s="73" t="s">
        <v>197</v>
      </c>
      <c r="E36" s="21"/>
      <c r="F36" s="657" t="s">
        <v>877</v>
      </c>
      <c r="G36" s="658"/>
      <c r="H36" s="658"/>
      <c r="I36" s="658"/>
      <c r="J36" s="658"/>
      <c r="K36" s="658"/>
      <c r="L36" s="658"/>
      <c r="M36" s="658"/>
      <c r="N36" s="659"/>
      <c r="Y36" s="20"/>
      <c r="Z36" s="13"/>
    </row>
    <row r="37" spans="1:26" ht="18.75" customHeight="1">
      <c r="A37" s="73" t="s">
        <v>198</v>
      </c>
      <c r="C37" s="74"/>
      <c r="D37" s="74"/>
      <c r="E37" s="75"/>
      <c r="F37" s="657"/>
      <c r="G37" s="658"/>
      <c r="H37" s="658"/>
      <c r="I37" s="658"/>
      <c r="J37" s="658"/>
      <c r="K37" s="658"/>
      <c r="L37" s="658"/>
      <c r="M37" s="658"/>
      <c r="N37" s="659"/>
      <c r="Y37" s="20"/>
      <c r="Z37" s="13"/>
    </row>
    <row r="38" spans="1:26" ht="18.75" customHeight="1">
      <c r="E38" s="75"/>
      <c r="F38" s="657"/>
      <c r="G38" s="658"/>
      <c r="H38" s="658"/>
      <c r="I38" s="658"/>
      <c r="J38" s="658"/>
      <c r="K38" s="658"/>
      <c r="L38" s="658"/>
      <c r="M38" s="658"/>
      <c r="N38" s="659"/>
      <c r="Y38" s="20"/>
      <c r="Z38" s="13"/>
    </row>
    <row r="39" spans="1:26" ht="18.75" customHeight="1">
      <c r="F39" s="657"/>
      <c r="G39" s="658"/>
      <c r="H39" s="658"/>
      <c r="I39" s="658"/>
      <c r="J39" s="658"/>
      <c r="K39" s="658"/>
      <c r="L39" s="658"/>
      <c r="M39" s="658"/>
      <c r="N39" s="659"/>
      <c r="Y39" s="20"/>
      <c r="Z39" s="13"/>
    </row>
    <row r="40" spans="1:26" ht="18.75" customHeight="1">
      <c r="C40" s="663" t="s">
        <v>205</v>
      </c>
      <c r="D40" s="663"/>
      <c r="F40" s="660"/>
      <c r="G40" s="661"/>
      <c r="H40" s="661"/>
      <c r="I40" s="661"/>
      <c r="J40" s="661"/>
      <c r="K40" s="661"/>
      <c r="L40" s="661"/>
      <c r="M40" s="661"/>
      <c r="N40" s="662"/>
      <c r="Y40" s="20"/>
      <c r="Z40" s="13"/>
    </row>
    <row r="64" ht="15" customHeight="1"/>
    <row r="65" ht="14.25" customHeight="1"/>
    <row r="66" ht="14.25" customHeight="1"/>
    <row r="67" ht="14.25" customHeight="1"/>
    <row r="68" ht="14.25" customHeight="1"/>
    <row r="69" ht="15" customHeight="1"/>
  </sheetData>
  <sheetProtection algorithmName="SHA-512" hashValue="/EyXUknRic6MG1UfLtY+KOY/mk0i37SwNAF37zx0G2LulCBGiURlQLKerGdFH1HasEB6LMCbNlFoubXHi9yDrQ==" saltValue="BX5UJqGEXqP1rERftpVocw==" spinCount="100000" sheet="1" objects="1" scenarios="1"/>
  <mergeCells count="23">
    <mergeCell ref="L2:N3"/>
    <mergeCell ref="B6:N6"/>
    <mergeCell ref="B7:N8"/>
    <mergeCell ref="C17:G17"/>
    <mergeCell ref="H2:K3"/>
    <mergeCell ref="C19:D19"/>
    <mergeCell ref="G19:N20"/>
    <mergeCell ref="E19:F20"/>
    <mergeCell ref="F11:N11"/>
    <mergeCell ref="F13:G13"/>
    <mergeCell ref="C15:H15"/>
    <mergeCell ref="C22:E22"/>
    <mergeCell ref="H22:I22"/>
    <mergeCell ref="C29:E29"/>
    <mergeCell ref="H25:H26"/>
    <mergeCell ref="J25:O26"/>
    <mergeCell ref="H29:N29"/>
    <mergeCell ref="C25:G26"/>
    <mergeCell ref="C31:E31"/>
    <mergeCell ref="H31:N31"/>
    <mergeCell ref="H33:J33"/>
    <mergeCell ref="F36:N40"/>
    <mergeCell ref="C40:D40"/>
  </mergeCells>
  <conditionalFormatting sqref="H22:I22 C13 L15:M15 C15:H15 C19:D19 C22:E22 F11:N11 M13 F13:G13">
    <cfRule type="cellIs" dxfId="249" priority="40" operator="equal">
      <formula>#N/A</formula>
    </cfRule>
  </conditionalFormatting>
  <conditionalFormatting sqref="J17">
    <cfRule type="cellIs" dxfId="248" priority="8" operator="equal">
      <formula>#N/A</formula>
    </cfRule>
  </conditionalFormatting>
  <conditionalFormatting sqref="C17">
    <cfRule type="cellIs" dxfId="247" priority="7" operator="equal">
      <formula>#N/A</formula>
    </cfRule>
  </conditionalFormatting>
  <conditionalFormatting sqref="H17">
    <cfRule type="cellIs" dxfId="246" priority="2" operator="equal">
      <formula>#N/A</formula>
    </cfRule>
  </conditionalFormatting>
  <conditionalFormatting sqref="H25:H26">
    <cfRule type="containsBlanks" dxfId="245" priority="1">
      <formula>LEN(TRIM(H25))=0</formula>
    </cfRule>
  </conditionalFormatting>
  <dataValidations xWindow="122" yWindow="211" count="3">
    <dataValidation type="list" allowBlank="1" showInputMessage="1" showErrorMessage="1" sqref="H25 F27">
      <formula1>sino</formula1>
    </dataValidation>
    <dataValidation allowBlank="1" showInputMessage="1" showErrorMessage="1" prompt="Digite únicamente los últimos 4 dígitos del Código Presupuestario." sqref="C11"/>
    <dataValidation type="list" allowBlank="1" showInputMessage="1" showErrorMessage="1" sqref="F18">
      <formula1>Canton</formula1>
    </dataValidation>
  </dataValidations>
  <printOptions horizontalCentered="1" verticalCentered="1"/>
  <pageMargins left="0" right="0.15748031496062992" top="0.23622047244094491" bottom="0.6692913385826772" header="0.43307086614173229" footer="0.19685039370078741"/>
  <pageSetup scale="93" orientation="landscape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1:N21"/>
  <sheetViews>
    <sheetView showGridLines="0" showRuler="0" zoomScale="90" zoomScaleNormal="90" workbookViewId="0">
      <selection activeCell="H1" sqref="H1:I1"/>
    </sheetView>
  </sheetViews>
  <sheetFormatPr baseColWidth="10" defaultRowHeight="14.25"/>
  <cols>
    <col min="1" max="1" width="6.7109375" style="192" customWidth="1"/>
    <col min="2" max="2" width="25.28515625" style="192" customWidth="1"/>
    <col min="3" max="8" width="11.42578125" style="192" customWidth="1"/>
    <col min="9" max="9" width="12.85546875" style="192" customWidth="1"/>
    <col min="10" max="10" width="32.140625" style="192" customWidth="1"/>
    <col min="11" max="16384" width="11.42578125" style="192"/>
  </cols>
  <sheetData>
    <row r="1" spans="2:14" ht="18">
      <c r="B1" s="572" t="s">
        <v>685</v>
      </c>
      <c r="C1" s="338"/>
      <c r="D1" s="338"/>
      <c r="F1" s="644"/>
      <c r="G1" s="644"/>
      <c r="H1" s="704" t="str">
        <f>+Portada!$L$2</f>
        <v/>
      </c>
      <c r="I1" s="705"/>
      <c r="J1" s="573"/>
      <c r="K1" s="573"/>
      <c r="L1" s="573"/>
      <c r="M1" s="573"/>
      <c r="N1" s="573"/>
    </row>
    <row r="2" spans="2:14" ht="37.5" customHeight="1" thickBot="1">
      <c r="B2" s="708" t="s">
        <v>823</v>
      </c>
      <c r="C2" s="708"/>
      <c r="D2" s="708"/>
      <c r="E2" s="708"/>
      <c r="F2" s="708"/>
      <c r="G2" s="708"/>
      <c r="H2" s="708"/>
      <c r="I2" s="708"/>
    </row>
    <row r="3" spans="2:14" ht="26.25" customHeight="1" thickTop="1">
      <c r="B3" s="718" t="s">
        <v>824</v>
      </c>
      <c r="C3" s="722" t="s">
        <v>686</v>
      </c>
      <c r="D3" s="723"/>
      <c r="E3" s="723"/>
      <c r="F3" s="724" t="s">
        <v>822</v>
      </c>
      <c r="G3" s="723"/>
      <c r="H3" s="723"/>
      <c r="I3" s="720" t="s">
        <v>795</v>
      </c>
    </row>
    <row r="4" spans="2:14" ht="26.25" customHeight="1" thickBot="1">
      <c r="B4" s="719"/>
      <c r="C4" s="574" t="s">
        <v>0</v>
      </c>
      <c r="D4" s="575" t="s">
        <v>60</v>
      </c>
      <c r="E4" s="371" t="s">
        <v>61</v>
      </c>
      <c r="F4" s="370" t="s">
        <v>0</v>
      </c>
      <c r="G4" s="575" t="s">
        <v>60</v>
      </c>
      <c r="H4" s="371" t="s">
        <v>61</v>
      </c>
      <c r="I4" s="721"/>
    </row>
    <row r="5" spans="2:14" ht="26.25" customHeight="1" thickTop="1" thickBot="1">
      <c r="B5" s="576" t="s">
        <v>762</v>
      </c>
      <c r="C5" s="279">
        <f>+D5+E5</f>
        <v>0</v>
      </c>
      <c r="D5" s="577">
        <f>SUM(D6:D10)</f>
        <v>0</v>
      </c>
      <c r="E5" s="280">
        <f>SUM(E6:E10)</f>
        <v>0</v>
      </c>
      <c r="F5" s="578">
        <f>+G5+H5</f>
        <v>0</v>
      </c>
      <c r="G5" s="577">
        <f>SUM(G6:G10)</f>
        <v>0</v>
      </c>
      <c r="H5" s="280">
        <f>SUM(H6:H10)</f>
        <v>0</v>
      </c>
      <c r="I5" s="578">
        <f>SUM(I6:I10)</f>
        <v>0</v>
      </c>
    </row>
    <row r="6" spans="2:14" ht="26.25" customHeight="1">
      <c r="B6" s="579" t="s">
        <v>781</v>
      </c>
      <c r="C6" s="221">
        <f>+D6+E6</f>
        <v>0</v>
      </c>
      <c r="D6" s="580"/>
      <c r="E6" s="581"/>
      <c r="F6" s="95">
        <f>+G6+H6</f>
        <v>0</v>
      </c>
      <c r="G6" s="580"/>
      <c r="H6" s="582"/>
      <c r="I6" s="583"/>
      <c r="J6" s="584" t="str">
        <f>IF(AND(OR(C6&gt;0),AND(I6=0)),"Digite el número de secciones",IF(AND(OR(C6=0),AND(I6&gt;C6)),"No hay matrícula digitada",IF(AND(OR(C6&gt;0),AND(I6&gt;C6)),"Hay más secciones que matrícula","")))</f>
        <v/>
      </c>
    </row>
    <row r="7" spans="2:14" ht="26.25" customHeight="1">
      <c r="B7" s="579" t="s">
        <v>782</v>
      </c>
      <c r="C7" s="207">
        <f t="shared" ref="C7:C10" si="0">+D7+E7</f>
        <v>0</v>
      </c>
      <c r="D7" s="585"/>
      <c r="E7" s="254"/>
      <c r="F7" s="407">
        <f t="shared" ref="F7:F10" si="1">+G7+H7</f>
        <v>0</v>
      </c>
      <c r="G7" s="580"/>
      <c r="H7" s="582"/>
      <c r="I7" s="99"/>
      <c r="J7" s="584" t="str">
        <f t="shared" ref="J7:J10" si="2">IF(AND(OR(C7&gt;0),AND(I7=0)),"Digite el número de secciones",IF(AND(OR(C7=0),AND(I7&gt;C7)),"No hay matrícula digitada",IF(AND(OR(C7&gt;0),AND(I7&gt;C7)),"Hay más secciones que matrícula","")))</f>
        <v/>
      </c>
    </row>
    <row r="8" spans="2:14" ht="26.25" customHeight="1">
      <c r="B8" s="579" t="s">
        <v>783</v>
      </c>
      <c r="C8" s="207">
        <f t="shared" si="0"/>
        <v>0</v>
      </c>
      <c r="D8" s="585"/>
      <c r="E8" s="254"/>
      <c r="F8" s="407">
        <f t="shared" si="1"/>
        <v>0</v>
      </c>
      <c r="G8" s="580"/>
      <c r="H8" s="582"/>
      <c r="I8" s="99"/>
      <c r="J8" s="584" t="str">
        <f t="shared" si="2"/>
        <v/>
      </c>
    </row>
    <row r="9" spans="2:14" ht="26.25" customHeight="1">
      <c r="B9" s="579" t="s">
        <v>751</v>
      </c>
      <c r="C9" s="207">
        <f t="shared" si="0"/>
        <v>0</v>
      </c>
      <c r="D9" s="585"/>
      <c r="E9" s="254"/>
      <c r="F9" s="407">
        <f t="shared" si="1"/>
        <v>0</v>
      </c>
      <c r="G9" s="580"/>
      <c r="H9" s="582"/>
      <c r="I9" s="99"/>
      <c r="J9" s="584" t="str">
        <f t="shared" si="2"/>
        <v/>
      </c>
    </row>
    <row r="10" spans="2:14" ht="26.25" customHeight="1" thickBot="1">
      <c r="B10" s="586" t="s">
        <v>784</v>
      </c>
      <c r="C10" s="225">
        <f t="shared" si="0"/>
        <v>0</v>
      </c>
      <c r="D10" s="587"/>
      <c r="E10" s="588"/>
      <c r="F10" s="589">
        <f t="shared" si="1"/>
        <v>0</v>
      </c>
      <c r="G10" s="580"/>
      <c r="H10" s="582"/>
      <c r="I10" s="590"/>
      <c r="J10" s="584" t="str">
        <f t="shared" si="2"/>
        <v/>
      </c>
    </row>
    <row r="11" spans="2:14" s="79" customFormat="1" ht="19.5" customHeight="1" thickTop="1">
      <c r="C11" s="591"/>
      <c r="D11" s="591"/>
      <c r="E11" s="591"/>
      <c r="F11" s="706" t="str">
        <f>IF(OR(G6&gt;D6,G7&gt;D7,G8&gt;D8,G9&gt;D9,G10&gt;D10,H6&gt;E6,H7&gt;E7,H8&gt;E8,H9&gt;E9,H10&gt;E10),"El dato de repitentes no puede ser mayor a la matrícula, en hombres o en mujeres. VERIFICAR!!","")</f>
        <v/>
      </c>
      <c r="G11" s="706"/>
      <c r="H11" s="706"/>
      <c r="I11" s="706"/>
      <c r="J11" s="592"/>
    </row>
    <row r="12" spans="2:14" s="79" customFormat="1" ht="19.5" customHeight="1">
      <c r="C12" s="593"/>
      <c r="D12" s="593"/>
      <c r="E12" s="593"/>
      <c r="F12" s="707"/>
      <c r="G12" s="707"/>
      <c r="H12" s="707"/>
      <c r="I12" s="707"/>
      <c r="J12" s="592"/>
    </row>
    <row r="13" spans="2:14" ht="19.5" customHeight="1">
      <c r="F13" s="707"/>
      <c r="G13" s="707"/>
      <c r="H13" s="707"/>
      <c r="I13" s="707"/>
    </row>
    <row r="14" spans="2:14" ht="18" customHeight="1">
      <c r="F14" s="725" t="str">
        <f>IF(AND('CUADRO 1'!F5&gt;0,'CUADRO 3'!C19=0),"Debe indicar datos en el Cuadro 3",IF(AND('CUADRO 1'!F5=0,'CUADRO 3'!C19&gt;0),"Indicó datos en el Cuadro 3, debe indicar datos en este Cuadro",""))</f>
        <v/>
      </c>
      <c r="G14" s="725"/>
      <c r="H14" s="725"/>
      <c r="I14" s="725"/>
    </row>
    <row r="15" spans="2:14" ht="18" customHeight="1">
      <c r="F15" s="725"/>
      <c r="G15" s="725"/>
      <c r="H15" s="725"/>
      <c r="I15" s="725"/>
    </row>
    <row r="16" spans="2:14" ht="15.75">
      <c r="B16" s="234" t="s">
        <v>173</v>
      </c>
    </row>
    <row r="17" spans="2:9">
      <c r="B17" s="709"/>
      <c r="C17" s="710"/>
      <c r="D17" s="710"/>
      <c r="E17" s="710"/>
      <c r="F17" s="710"/>
      <c r="G17" s="710"/>
      <c r="H17" s="710"/>
      <c r="I17" s="711"/>
    </row>
    <row r="18" spans="2:9">
      <c r="B18" s="712"/>
      <c r="C18" s="713"/>
      <c r="D18" s="713"/>
      <c r="E18" s="713"/>
      <c r="F18" s="713"/>
      <c r="G18" s="713"/>
      <c r="H18" s="713"/>
      <c r="I18" s="714"/>
    </row>
    <row r="19" spans="2:9">
      <c r="B19" s="712"/>
      <c r="C19" s="713"/>
      <c r="D19" s="713"/>
      <c r="E19" s="713"/>
      <c r="F19" s="713"/>
      <c r="G19" s="713"/>
      <c r="H19" s="713"/>
      <c r="I19" s="714"/>
    </row>
    <row r="20" spans="2:9">
      <c r="B20" s="712"/>
      <c r="C20" s="713"/>
      <c r="D20" s="713"/>
      <c r="E20" s="713"/>
      <c r="F20" s="713"/>
      <c r="G20" s="713"/>
      <c r="H20" s="713"/>
      <c r="I20" s="714"/>
    </row>
    <row r="21" spans="2:9">
      <c r="B21" s="715"/>
      <c r="C21" s="716"/>
      <c r="D21" s="716"/>
      <c r="E21" s="716"/>
      <c r="F21" s="716"/>
      <c r="G21" s="716"/>
      <c r="H21" s="716"/>
      <c r="I21" s="717"/>
    </row>
  </sheetData>
  <sheetProtection algorithmName="SHA-512" hashValue="vGzq9UEaIWZezv4CSNyJEv/CVB1pSr9wr+fokxRa3bdSW8w55jJbpGLbanEOuTdcZnu6qb8Jj5LSeyMXYS4Euw==" saltValue="UC0f9ZwweBXY3cPVV8nPJQ==" spinCount="100000" sheet="1" objects="1" scenarios="1"/>
  <mergeCells count="9">
    <mergeCell ref="H1:I1"/>
    <mergeCell ref="F11:I13"/>
    <mergeCell ref="B2:I2"/>
    <mergeCell ref="B17:I21"/>
    <mergeCell ref="B3:B4"/>
    <mergeCell ref="I3:I4"/>
    <mergeCell ref="C3:E3"/>
    <mergeCell ref="F3:H3"/>
    <mergeCell ref="F14:I15"/>
  </mergeCells>
  <conditionalFormatting sqref="I5 C5:C10 F11:F12">
    <cfRule type="cellIs" dxfId="244" priority="17" operator="equal">
      <formula>0</formula>
    </cfRule>
  </conditionalFormatting>
  <conditionalFormatting sqref="C5:E5">
    <cfRule type="cellIs" dxfId="243" priority="10" operator="equal">
      <formula>0</formula>
    </cfRule>
  </conditionalFormatting>
  <conditionalFormatting sqref="F5:F10">
    <cfRule type="cellIs" dxfId="242" priority="7" operator="equal">
      <formula>0</formula>
    </cfRule>
  </conditionalFormatting>
  <conditionalFormatting sqref="F5:H5">
    <cfRule type="cellIs" dxfId="241" priority="6" operator="equal">
      <formula>0</formula>
    </cfRule>
  </conditionalFormatting>
  <conditionalFormatting sqref="G6">
    <cfRule type="expression" dxfId="240" priority="5">
      <formula>G6&gt;D6</formula>
    </cfRule>
  </conditionalFormatting>
  <conditionalFormatting sqref="G7:G10">
    <cfRule type="expression" dxfId="239" priority="4">
      <formula>G7&gt;D7</formula>
    </cfRule>
  </conditionalFormatting>
  <conditionalFormatting sqref="H6">
    <cfRule type="expression" dxfId="238" priority="3">
      <formula>H6&gt;E6</formula>
    </cfRule>
  </conditionalFormatting>
  <conditionalFormatting sqref="H7:H10">
    <cfRule type="expression" dxfId="237" priority="2">
      <formula>H7&gt;E7</formula>
    </cfRule>
  </conditionalFormatting>
  <conditionalFormatting sqref="F14:I15">
    <cfRule type="notContainsBlanks" dxfId="236" priority="1">
      <formula>LEN(TRIM(F14))&gt;0</formula>
    </cfRule>
  </conditionalFormatting>
  <dataValidations count="1">
    <dataValidation type="whole" operator="greaterThanOrEqual" allowBlank="1" showInputMessage="1" showErrorMessage="1" sqref="C5:I10">
      <formula1>0</formula1>
    </dataValidation>
  </dataValidations>
  <printOptions horizontalCentered="1" verticalCentered="1"/>
  <pageMargins left="0" right="0.15748031496062992" top="0.23622047244094491" bottom="0.6692913385826772" header="0.43307086614173229" footer="0.19685039370078741"/>
  <pageSetup scale="85" orientation="landscape" r:id="rId1"/>
  <headerFooter scaleWithDoc="0">
    <oddFooter>&amp;R&amp;"Goudy,Negrita Cursiva"Telesecundaria&amp;"Goudy,Cursiva", página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T29"/>
  <sheetViews>
    <sheetView showGridLines="0" zoomScale="90" zoomScaleNormal="90" workbookViewId="0">
      <selection activeCell="S1" sqref="S1:T1"/>
    </sheetView>
  </sheetViews>
  <sheetFormatPr baseColWidth="10" defaultRowHeight="14.25"/>
  <cols>
    <col min="1" max="1" width="2.85546875" style="192" customWidth="1"/>
    <col min="2" max="2" width="47" style="192" customWidth="1"/>
    <col min="3" max="20" width="8.140625" style="192" customWidth="1"/>
    <col min="21" max="16384" width="11.42578125" style="192"/>
  </cols>
  <sheetData>
    <row r="1" spans="2:20" s="79" customFormat="1" ht="18">
      <c r="B1" s="572" t="s">
        <v>803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7"/>
      <c r="N1" s="527"/>
      <c r="O1" s="644"/>
      <c r="P1" s="644"/>
      <c r="Q1" s="644"/>
      <c r="R1" s="644"/>
      <c r="S1" s="704" t="str">
        <f>+Portada!$L$2</f>
        <v/>
      </c>
      <c r="T1" s="705"/>
    </row>
    <row r="2" spans="2:20" ht="18.75" thickBot="1">
      <c r="B2" s="594" t="s">
        <v>861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</row>
    <row r="3" spans="2:20" ht="21" customHeight="1" thickTop="1" thickBot="1">
      <c r="B3" s="728" t="s">
        <v>174</v>
      </c>
      <c r="C3" s="731" t="s">
        <v>0</v>
      </c>
      <c r="D3" s="718"/>
      <c r="E3" s="732"/>
      <c r="F3" s="735" t="s">
        <v>824</v>
      </c>
      <c r="G3" s="736"/>
      <c r="H3" s="736"/>
      <c r="I3" s="736"/>
      <c r="J3" s="736"/>
      <c r="K3" s="736"/>
      <c r="L3" s="736"/>
      <c r="M3" s="736"/>
      <c r="N3" s="736"/>
      <c r="O3" s="736"/>
      <c r="P3" s="736"/>
      <c r="Q3" s="736"/>
      <c r="R3" s="736"/>
      <c r="S3" s="736"/>
      <c r="T3" s="736"/>
    </row>
    <row r="4" spans="2:20" ht="18" customHeight="1">
      <c r="B4" s="729"/>
      <c r="C4" s="733"/>
      <c r="D4" s="727"/>
      <c r="E4" s="734"/>
      <c r="F4" s="726" t="s">
        <v>781</v>
      </c>
      <c r="G4" s="727"/>
      <c r="H4" s="727"/>
      <c r="I4" s="726" t="s">
        <v>782</v>
      </c>
      <c r="J4" s="727"/>
      <c r="K4" s="727"/>
      <c r="L4" s="726" t="s">
        <v>783</v>
      </c>
      <c r="M4" s="727"/>
      <c r="N4" s="727"/>
      <c r="O4" s="726" t="s">
        <v>751</v>
      </c>
      <c r="P4" s="727"/>
      <c r="Q4" s="727"/>
      <c r="R4" s="726" t="s">
        <v>784</v>
      </c>
      <c r="S4" s="727"/>
      <c r="T4" s="727"/>
    </row>
    <row r="5" spans="2:20" ht="27.75" customHeight="1" thickBot="1">
      <c r="B5" s="730"/>
      <c r="C5" s="543" t="s">
        <v>0</v>
      </c>
      <c r="D5" s="530" t="s">
        <v>16</v>
      </c>
      <c r="E5" s="544" t="s">
        <v>15</v>
      </c>
      <c r="F5" s="529" t="s">
        <v>0</v>
      </c>
      <c r="G5" s="530" t="s">
        <v>16</v>
      </c>
      <c r="H5" s="531" t="s">
        <v>15</v>
      </c>
      <c r="I5" s="529" t="s">
        <v>0</v>
      </c>
      <c r="J5" s="530" t="s">
        <v>16</v>
      </c>
      <c r="K5" s="531" t="s">
        <v>15</v>
      </c>
      <c r="L5" s="529" t="s">
        <v>0</v>
      </c>
      <c r="M5" s="530" t="s">
        <v>16</v>
      </c>
      <c r="N5" s="531" t="s">
        <v>15</v>
      </c>
      <c r="O5" s="529" t="s">
        <v>0</v>
      </c>
      <c r="P5" s="530" t="s">
        <v>16</v>
      </c>
      <c r="Q5" s="531" t="s">
        <v>15</v>
      </c>
      <c r="R5" s="529" t="s">
        <v>0</v>
      </c>
      <c r="S5" s="530" t="s">
        <v>16</v>
      </c>
      <c r="T5" s="544" t="s">
        <v>15</v>
      </c>
    </row>
    <row r="6" spans="2:20" ht="27" customHeight="1" thickTop="1">
      <c r="B6" s="545" t="s">
        <v>177</v>
      </c>
      <c r="C6" s="546">
        <f t="shared" ref="C6:C14" si="0">+D6+E6</f>
        <v>0</v>
      </c>
      <c r="D6" s="561">
        <f t="shared" ref="D6:D18" si="1">+G6+J6+M6+P6+S6</f>
        <v>0</v>
      </c>
      <c r="E6" s="561">
        <f t="shared" ref="E6:E18" si="2">+H6+K6+N6+Q6+T6</f>
        <v>0</v>
      </c>
      <c r="F6" s="533">
        <f t="shared" ref="F6:F18" si="3">+G6+H6</f>
        <v>0</v>
      </c>
      <c r="G6" s="534"/>
      <c r="H6" s="534"/>
      <c r="I6" s="533">
        <f t="shared" ref="I6:I18" si="4">+J6+K6</f>
        <v>0</v>
      </c>
      <c r="J6" s="534"/>
      <c r="K6" s="534"/>
      <c r="L6" s="533">
        <f t="shared" ref="L6:L18" si="5">+M6+N6</f>
        <v>0</v>
      </c>
      <c r="M6" s="534"/>
      <c r="N6" s="534"/>
      <c r="O6" s="533">
        <f t="shared" ref="O6:O18" si="6">+P6+Q6</f>
        <v>0</v>
      </c>
      <c r="P6" s="534"/>
      <c r="Q6" s="534"/>
      <c r="R6" s="533">
        <f t="shared" ref="R6:R18" si="7">+S6+T6</f>
        <v>0</v>
      </c>
      <c r="S6" s="534"/>
      <c r="T6" s="536"/>
    </row>
    <row r="7" spans="2:20" ht="27" customHeight="1">
      <c r="B7" s="549" t="s">
        <v>178</v>
      </c>
      <c r="C7" s="285">
        <f t="shared" si="0"/>
        <v>0</v>
      </c>
      <c r="D7" s="550">
        <f t="shared" si="1"/>
        <v>0</v>
      </c>
      <c r="E7" s="554">
        <f t="shared" si="2"/>
        <v>0</v>
      </c>
      <c r="F7" s="391">
        <f t="shared" ref="F7:F14" si="8">+G7+H7</f>
        <v>0</v>
      </c>
      <c r="G7" s="286"/>
      <c r="H7" s="286"/>
      <c r="I7" s="391">
        <f t="shared" ref="I7:I14" si="9">+J7+K7</f>
        <v>0</v>
      </c>
      <c r="J7" s="286"/>
      <c r="K7" s="286"/>
      <c r="L7" s="391">
        <f t="shared" ref="L7:L14" si="10">+M7+N7</f>
        <v>0</v>
      </c>
      <c r="M7" s="286"/>
      <c r="N7" s="286"/>
      <c r="O7" s="391">
        <f t="shared" ref="O7:O14" si="11">+P7+Q7</f>
        <v>0</v>
      </c>
      <c r="P7" s="286"/>
      <c r="Q7" s="286"/>
      <c r="R7" s="391">
        <f t="shared" ref="R7:R14" si="12">+S7+T7</f>
        <v>0</v>
      </c>
      <c r="S7" s="286"/>
      <c r="T7" s="149"/>
    </row>
    <row r="8" spans="2:20" ht="27" customHeight="1">
      <c r="B8" s="549" t="s">
        <v>179</v>
      </c>
      <c r="C8" s="285">
        <f t="shared" si="0"/>
        <v>0</v>
      </c>
      <c r="D8" s="550">
        <f t="shared" si="1"/>
        <v>0</v>
      </c>
      <c r="E8" s="554">
        <f t="shared" si="2"/>
        <v>0</v>
      </c>
      <c r="F8" s="391">
        <f t="shared" si="8"/>
        <v>0</v>
      </c>
      <c r="G8" s="286"/>
      <c r="H8" s="286"/>
      <c r="I8" s="391">
        <f t="shared" si="9"/>
        <v>0</v>
      </c>
      <c r="J8" s="286"/>
      <c r="K8" s="286"/>
      <c r="L8" s="391">
        <f t="shared" si="10"/>
        <v>0</v>
      </c>
      <c r="M8" s="286"/>
      <c r="N8" s="286"/>
      <c r="O8" s="391">
        <f t="shared" si="11"/>
        <v>0</v>
      </c>
      <c r="P8" s="286"/>
      <c r="Q8" s="286"/>
      <c r="R8" s="391">
        <f t="shared" si="12"/>
        <v>0</v>
      </c>
      <c r="S8" s="286"/>
      <c r="T8" s="149"/>
    </row>
    <row r="9" spans="2:20" ht="27" customHeight="1">
      <c r="B9" s="549" t="s">
        <v>744</v>
      </c>
      <c r="C9" s="285">
        <f t="shared" si="0"/>
        <v>0</v>
      </c>
      <c r="D9" s="550">
        <f t="shared" si="1"/>
        <v>0</v>
      </c>
      <c r="E9" s="554">
        <f t="shared" si="2"/>
        <v>0</v>
      </c>
      <c r="F9" s="391">
        <f t="shared" si="8"/>
        <v>0</v>
      </c>
      <c r="G9" s="286"/>
      <c r="H9" s="286"/>
      <c r="I9" s="391">
        <f t="shared" si="9"/>
        <v>0</v>
      </c>
      <c r="J9" s="286"/>
      <c r="K9" s="286"/>
      <c r="L9" s="391">
        <f t="shared" si="10"/>
        <v>0</v>
      </c>
      <c r="M9" s="286"/>
      <c r="N9" s="286"/>
      <c r="O9" s="391">
        <f t="shared" ref="O9" si="13">+P9+Q9</f>
        <v>0</v>
      </c>
      <c r="P9" s="286"/>
      <c r="Q9" s="286"/>
      <c r="R9" s="391">
        <f t="shared" ref="R9" si="14">+S9+T9</f>
        <v>0</v>
      </c>
      <c r="S9" s="286"/>
      <c r="T9" s="149"/>
    </row>
    <row r="10" spans="2:20" ht="27" customHeight="1">
      <c r="B10" s="549" t="s">
        <v>745</v>
      </c>
      <c r="C10" s="285">
        <f t="shared" si="0"/>
        <v>0</v>
      </c>
      <c r="D10" s="550">
        <f t="shared" si="1"/>
        <v>0</v>
      </c>
      <c r="E10" s="554">
        <f t="shared" si="2"/>
        <v>0</v>
      </c>
      <c r="F10" s="391">
        <f t="shared" si="8"/>
        <v>0</v>
      </c>
      <c r="G10" s="286"/>
      <c r="H10" s="286"/>
      <c r="I10" s="391">
        <f t="shared" si="9"/>
        <v>0</v>
      </c>
      <c r="J10" s="286"/>
      <c r="K10" s="286"/>
      <c r="L10" s="391">
        <f t="shared" si="10"/>
        <v>0</v>
      </c>
      <c r="M10" s="286"/>
      <c r="N10" s="286"/>
      <c r="O10" s="391">
        <f t="shared" si="11"/>
        <v>0</v>
      </c>
      <c r="P10" s="286"/>
      <c r="Q10" s="286"/>
      <c r="R10" s="391">
        <f t="shared" si="12"/>
        <v>0</v>
      </c>
      <c r="S10" s="286"/>
      <c r="T10" s="149"/>
    </row>
    <row r="11" spans="2:20" ht="27" customHeight="1">
      <c r="B11" s="549" t="s">
        <v>746</v>
      </c>
      <c r="C11" s="285">
        <f t="shared" si="0"/>
        <v>0</v>
      </c>
      <c r="D11" s="550">
        <f t="shared" si="1"/>
        <v>0</v>
      </c>
      <c r="E11" s="554">
        <f t="shared" si="2"/>
        <v>0</v>
      </c>
      <c r="F11" s="391">
        <f t="shared" si="8"/>
        <v>0</v>
      </c>
      <c r="G11" s="286"/>
      <c r="H11" s="286"/>
      <c r="I11" s="391">
        <f t="shared" si="9"/>
        <v>0</v>
      </c>
      <c r="J11" s="286"/>
      <c r="K11" s="286"/>
      <c r="L11" s="391">
        <f t="shared" si="10"/>
        <v>0</v>
      </c>
      <c r="M11" s="286"/>
      <c r="N11" s="286"/>
      <c r="O11" s="391">
        <f t="shared" si="11"/>
        <v>0</v>
      </c>
      <c r="P11" s="286"/>
      <c r="Q11" s="286"/>
      <c r="R11" s="391">
        <f t="shared" si="12"/>
        <v>0</v>
      </c>
      <c r="S11" s="286"/>
      <c r="T11" s="149"/>
    </row>
    <row r="12" spans="2:20" ht="27" customHeight="1">
      <c r="B12" s="549" t="s">
        <v>67</v>
      </c>
      <c r="C12" s="285">
        <f t="shared" si="0"/>
        <v>0</v>
      </c>
      <c r="D12" s="550">
        <f t="shared" si="1"/>
        <v>0</v>
      </c>
      <c r="E12" s="554">
        <f t="shared" si="2"/>
        <v>0</v>
      </c>
      <c r="F12" s="391">
        <f t="shared" si="8"/>
        <v>0</v>
      </c>
      <c r="G12" s="286"/>
      <c r="H12" s="286"/>
      <c r="I12" s="391">
        <f t="shared" si="9"/>
        <v>0</v>
      </c>
      <c r="J12" s="286"/>
      <c r="K12" s="286"/>
      <c r="L12" s="391">
        <f t="shared" si="10"/>
        <v>0</v>
      </c>
      <c r="M12" s="286"/>
      <c r="N12" s="286"/>
      <c r="O12" s="391">
        <f t="shared" si="11"/>
        <v>0</v>
      </c>
      <c r="P12" s="286"/>
      <c r="Q12" s="286"/>
      <c r="R12" s="391">
        <f t="shared" si="12"/>
        <v>0</v>
      </c>
      <c r="S12" s="286"/>
      <c r="T12" s="149"/>
    </row>
    <row r="13" spans="2:20" ht="27" customHeight="1">
      <c r="B13" s="549" t="s">
        <v>747</v>
      </c>
      <c r="C13" s="285">
        <f t="shared" si="0"/>
        <v>0</v>
      </c>
      <c r="D13" s="550">
        <f t="shared" si="1"/>
        <v>0</v>
      </c>
      <c r="E13" s="554">
        <f t="shared" si="2"/>
        <v>0</v>
      </c>
      <c r="F13" s="391">
        <f t="shared" si="8"/>
        <v>0</v>
      </c>
      <c r="G13" s="286"/>
      <c r="H13" s="286"/>
      <c r="I13" s="391">
        <f t="shared" si="9"/>
        <v>0</v>
      </c>
      <c r="J13" s="286"/>
      <c r="K13" s="286"/>
      <c r="L13" s="391">
        <f t="shared" si="10"/>
        <v>0</v>
      </c>
      <c r="M13" s="286"/>
      <c r="N13" s="286"/>
      <c r="O13" s="391">
        <f t="shared" si="11"/>
        <v>0</v>
      </c>
      <c r="P13" s="286"/>
      <c r="Q13" s="286"/>
      <c r="R13" s="391">
        <f t="shared" si="12"/>
        <v>0</v>
      </c>
      <c r="S13" s="286"/>
      <c r="T13" s="149"/>
    </row>
    <row r="14" spans="2:20" ht="27" customHeight="1">
      <c r="B14" s="549" t="s">
        <v>763</v>
      </c>
      <c r="C14" s="285">
        <f t="shared" si="0"/>
        <v>0</v>
      </c>
      <c r="D14" s="550">
        <f t="shared" si="1"/>
        <v>0</v>
      </c>
      <c r="E14" s="554">
        <f t="shared" si="2"/>
        <v>0</v>
      </c>
      <c r="F14" s="391">
        <f t="shared" si="8"/>
        <v>0</v>
      </c>
      <c r="G14" s="286"/>
      <c r="H14" s="286"/>
      <c r="I14" s="391">
        <f t="shared" si="9"/>
        <v>0</v>
      </c>
      <c r="J14" s="286"/>
      <c r="K14" s="286"/>
      <c r="L14" s="391">
        <f t="shared" si="10"/>
        <v>0</v>
      </c>
      <c r="M14" s="286"/>
      <c r="N14" s="286"/>
      <c r="O14" s="391">
        <f t="shared" si="11"/>
        <v>0</v>
      </c>
      <c r="P14" s="286"/>
      <c r="Q14" s="286"/>
      <c r="R14" s="391">
        <f t="shared" si="12"/>
        <v>0</v>
      </c>
      <c r="S14" s="286"/>
      <c r="T14" s="149"/>
    </row>
    <row r="15" spans="2:20" ht="27" customHeight="1">
      <c r="B15" s="549" t="s">
        <v>764</v>
      </c>
      <c r="C15" s="285">
        <f t="shared" ref="C15:C18" si="15">+D15+E15</f>
        <v>0</v>
      </c>
      <c r="D15" s="550">
        <f t="shared" si="1"/>
        <v>0</v>
      </c>
      <c r="E15" s="554">
        <f t="shared" si="2"/>
        <v>0</v>
      </c>
      <c r="F15" s="391">
        <f t="shared" si="3"/>
        <v>0</v>
      </c>
      <c r="G15" s="286"/>
      <c r="H15" s="286"/>
      <c r="I15" s="391">
        <f t="shared" si="4"/>
        <v>0</v>
      </c>
      <c r="J15" s="286"/>
      <c r="K15" s="286"/>
      <c r="L15" s="391">
        <f t="shared" si="5"/>
        <v>0</v>
      </c>
      <c r="M15" s="286"/>
      <c r="N15" s="286"/>
      <c r="O15" s="391">
        <f t="shared" si="6"/>
        <v>0</v>
      </c>
      <c r="P15" s="286"/>
      <c r="Q15" s="286"/>
      <c r="R15" s="391">
        <f t="shared" si="7"/>
        <v>0</v>
      </c>
      <c r="S15" s="286"/>
      <c r="T15" s="149"/>
    </row>
    <row r="16" spans="2:20" ht="27" customHeight="1">
      <c r="B16" s="549" t="s">
        <v>765</v>
      </c>
      <c r="C16" s="285">
        <f t="shared" si="15"/>
        <v>0</v>
      </c>
      <c r="D16" s="550">
        <f t="shared" si="1"/>
        <v>0</v>
      </c>
      <c r="E16" s="554">
        <f t="shared" si="2"/>
        <v>0</v>
      </c>
      <c r="F16" s="391">
        <f t="shared" si="3"/>
        <v>0</v>
      </c>
      <c r="G16" s="286"/>
      <c r="H16" s="286"/>
      <c r="I16" s="391">
        <f t="shared" si="4"/>
        <v>0</v>
      </c>
      <c r="J16" s="286"/>
      <c r="K16" s="286"/>
      <c r="L16" s="391">
        <f t="shared" si="5"/>
        <v>0</v>
      </c>
      <c r="M16" s="286"/>
      <c r="N16" s="286"/>
      <c r="O16" s="391">
        <f t="shared" si="6"/>
        <v>0</v>
      </c>
      <c r="P16" s="286"/>
      <c r="Q16" s="286"/>
      <c r="R16" s="391">
        <f t="shared" si="7"/>
        <v>0</v>
      </c>
      <c r="S16" s="286"/>
      <c r="T16" s="149"/>
    </row>
    <row r="17" spans="1:20" ht="27" customHeight="1">
      <c r="B17" s="549" t="s">
        <v>802</v>
      </c>
      <c r="C17" s="285">
        <f t="shared" ref="C17" si="16">+D17+E17</f>
        <v>0</v>
      </c>
      <c r="D17" s="550">
        <f t="shared" ref="D17" si="17">+G17+J17+M17+P17+S17</f>
        <v>0</v>
      </c>
      <c r="E17" s="554">
        <f t="shared" ref="E17" si="18">+H17+K17+N17+Q17+T17</f>
        <v>0</v>
      </c>
      <c r="F17" s="391">
        <f t="shared" ref="F17" si="19">+G17+H17</f>
        <v>0</v>
      </c>
      <c r="G17" s="286"/>
      <c r="H17" s="286"/>
      <c r="I17" s="391">
        <f t="shared" ref="I17" si="20">+J17+K17</f>
        <v>0</v>
      </c>
      <c r="J17" s="286"/>
      <c r="K17" s="286"/>
      <c r="L17" s="391">
        <f t="shared" ref="L17" si="21">+M17+N17</f>
        <v>0</v>
      </c>
      <c r="M17" s="286"/>
      <c r="N17" s="286"/>
      <c r="O17" s="391">
        <f t="shared" ref="O17" si="22">+P17+Q17</f>
        <v>0</v>
      </c>
      <c r="P17" s="286"/>
      <c r="Q17" s="286"/>
      <c r="R17" s="391">
        <f t="shared" ref="R17" si="23">+S17+T17</f>
        <v>0</v>
      </c>
      <c r="S17" s="286"/>
      <c r="T17" s="149"/>
    </row>
    <row r="18" spans="1:20" ht="27" customHeight="1">
      <c r="B18" s="562" t="s">
        <v>59</v>
      </c>
      <c r="C18" s="563">
        <f t="shared" si="15"/>
        <v>0</v>
      </c>
      <c r="D18" s="403">
        <f t="shared" si="1"/>
        <v>0</v>
      </c>
      <c r="E18" s="564">
        <f t="shared" si="2"/>
        <v>0</v>
      </c>
      <c r="F18" s="404">
        <f t="shared" si="3"/>
        <v>0</v>
      </c>
      <c r="G18" s="551"/>
      <c r="H18" s="551"/>
      <c r="I18" s="404">
        <f t="shared" si="4"/>
        <v>0</v>
      </c>
      <c r="J18" s="551"/>
      <c r="K18" s="551"/>
      <c r="L18" s="404">
        <f t="shared" si="5"/>
        <v>0</v>
      </c>
      <c r="M18" s="551"/>
      <c r="N18" s="551"/>
      <c r="O18" s="404">
        <f t="shared" si="6"/>
        <v>0</v>
      </c>
      <c r="P18" s="551"/>
      <c r="Q18" s="551"/>
      <c r="R18" s="404">
        <f t="shared" si="7"/>
        <v>0</v>
      </c>
      <c r="S18" s="551"/>
      <c r="T18" s="553"/>
    </row>
    <row r="19" spans="1:20" ht="27" customHeight="1" thickBot="1">
      <c r="B19" s="565" t="s">
        <v>816</v>
      </c>
      <c r="C19" s="556">
        <f t="shared" ref="C19" si="24">+D19+E19</f>
        <v>0</v>
      </c>
      <c r="D19" s="557">
        <f t="shared" ref="D19" si="25">+G19+J19+M19+P19+S19</f>
        <v>0</v>
      </c>
      <c r="E19" s="566">
        <f t="shared" ref="E19" si="26">+H19+K19+N19+Q19+T19</f>
        <v>0</v>
      </c>
      <c r="F19" s="436">
        <f t="shared" ref="F19" si="27">+G19+H19</f>
        <v>0</v>
      </c>
      <c r="G19" s="435"/>
      <c r="H19" s="435"/>
      <c r="I19" s="436">
        <f t="shared" ref="I19" si="28">+J19+K19</f>
        <v>0</v>
      </c>
      <c r="J19" s="435"/>
      <c r="K19" s="435"/>
      <c r="L19" s="436">
        <f t="shared" ref="L19" si="29">+M19+N19</f>
        <v>0</v>
      </c>
      <c r="M19" s="435"/>
      <c r="N19" s="435"/>
      <c r="O19" s="436">
        <f t="shared" ref="O19" si="30">+P19+Q19</f>
        <v>0</v>
      </c>
      <c r="P19" s="435"/>
      <c r="Q19" s="435"/>
      <c r="R19" s="436">
        <f t="shared" ref="R19" si="31">+S19+T19</f>
        <v>0</v>
      </c>
      <c r="S19" s="435"/>
      <c r="T19" s="437"/>
    </row>
    <row r="20" spans="1:20" s="570" customFormat="1" ht="18.75" customHeight="1" thickTop="1">
      <c r="A20" s="567"/>
      <c r="B20" s="567"/>
      <c r="C20" s="567"/>
      <c r="D20" s="568" t="str">
        <f>IF(OR(D6&gt;'CUADRO 1'!D5,D7&gt;'CUADRO 1'!D5,D8&gt;'CUADRO 1'!D5,D9&gt;'CUADRO 1'!D5,D10&gt;'CUADRO 1'!D5,D11&gt;'CUADRO 1'!D5,D12&gt;'CUADRO 1'!D5,D13&gt;'CUADRO 1'!D5,D14&gt;'CUADRO 1'!D5,D15&gt;'CUADRO 1'!D5,D16&gt;'CUADRO 1'!D5,D17&gt;'CUADRO 1'!D5,D18&gt;'CUADRO 1'!D5,D19&gt;'CUADRO 1'!D5),"XX","")</f>
        <v/>
      </c>
      <c r="E20" s="568" t="str">
        <f>IF(OR(E6&gt;'CUADRO 1'!E5,E7&gt;'CUADRO 1'!E5,E8&gt;'CUADRO 1'!E5,E9&gt;'CUADRO 1'!E5,E10&gt;'CUADRO 1'!E5,E11&gt;'CUADRO 1'!E5,E12&gt;'CUADRO 1'!E5,E13&gt;'CUADRO 1'!E5,E14&gt;'CUADRO 1'!E5,E15&gt;'CUADRO 1'!E5,E16&gt;'CUADRO 1'!E5,E17&gt;'CUADRO 1'!E5,E18&gt;'CUADRO 1'!E5,E19&gt;'CUADRO 1'!E5),"XX","")</f>
        <v/>
      </c>
      <c r="F20" s="569"/>
      <c r="G20" s="490" t="str">
        <f>IF(OR(G6&gt;'CUADRO 1'!D6,G7&gt;'CUADRO 1'!D6,G8&gt;'CUADRO 1'!D6,G9&gt;'CUADRO 1'!D6,G10&gt;'CUADRO 1'!D6,G11&gt;'CUADRO 1'!D6,G12&gt;'CUADRO 1'!D6,G13&gt;'CUADRO 1'!D6,G14&gt;'CUADRO 1'!D6,G15&gt;'CUADRO 1'!D6,G16&gt;'CUADRO 1'!D6,G17&gt;'CUADRO 1'!D6,G18&gt;'CUADRO 1'!D6,G19&gt;'CUADRO 1'!D6),"XX","")</f>
        <v/>
      </c>
      <c r="H20" s="490" t="str">
        <f>IF(OR(H6&gt;'CUADRO 1'!E6,H7&gt;'CUADRO 1'!E6,H8&gt;'CUADRO 1'!E6,H9&gt;'CUADRO 1'!E6,H10&gt;'CUADRO 1'!E6,H11&gt;'CUADRO 1'!E6,H12&gt;'CUADRO 1'!E6,H13&gt;'CUADRO 1'!E6,H14&gt;'CUADRO 1'!E6,H15&gt;'CUADRO 1'!E6,H16&gt;'CUADRO 1'!E6,H17&gt;'CUADRO 1'!E6,H18&gt;'CUADRO 1'!E6,H19&gt;'CUADRO 1'!E6),"XX","")</f>
        <v/>
      </c>
      <c r="I20" s="490"/>
      <c r="J20" s="490" t="str">
        <f>IF(OR(J6&gt;('CUADRO 1'!D6+'CUADRO 1'!D7),J7&gt;('CUADRO 1'!D6+'CUADRO 1'!D7),J8&gt;('CUADRO 1'!D6+'CUADRO 1'!D7),J9&gt;('CUADRO 1'!D6+'CUADRO 1'!D7),J10&gt;('CUADRO 1'!D6+'CUADRO 1'!D7),J11&gt;('CUADRO 1'!D6+'CUADRO 1'!D7),J12&gt;('CUADRO 1'!D6+'CUADRO 1'!D7),J13&gt;('CUADRO 1'!D6+'CUADRO 1'!D7),J14&gt;('CUADRO 1'!D6+'CUADRO 1'!D7),J15&gt;('CUADRO 1'!D6+'CUADRO 1'!D7),J16&gt;('CUADRO 1'!D6+'CUADRO 1'!D7),J17&gt;('CUADRO 1'!D6+'CUADRO 1'!D7),J18&gt;('CUADRO 1'!D6+'CUADRO 1'!D7),J19&gt;('CUADRO 1'!D6+'CUADRO 1'!D7)),"XX","")</f>
        <v/>
      </c>
      <c r="K20" s="490" t="str">
        <f>IF(OR(K6&gt;('CUADRO 1'!E6+'CUADRO 1'!E7),K7&gt;('CUADRO 1'!E6+'CUADRO 1'!E7),K8&gt;('CUADRO 1'!E6+'CUADRO 1'!E7),K9&gt;('CUADRO 1'!E6+'CUADRO 1'!E7),K10&gt;('CUADRO 1'!E6+'CUADRO 1'!E7),K11&gt;('CUADRO 1'!E6+'CUADRO 1'!E7),K12&gt;('CUADRO 1'!E6+'CUADRO 1'!E7),K13&gt;('CUADRO 1'!E6+'CUADRO 1'!E7),K14&gt;('CUADRO 1'!E6+'CUADRO 1'!E7),K15&gt;('CUADRO 1'!E6+'CUADRO 1'!E7),K16&gt;('CUADRO 1'!E6+'CUADRO 1'!E7),K17&gt;('CUADRO 1'!E6+'CUADRO 1'!E7),K18&gt;('CUADRO 1'!E6+'CUADRO 1'!E7),K19&gt;('CUADRO 1'!E6+'CUADRO 1'!E7)),"XX","")</f>
        <v/>
      </c>
      <c r="L20" s="490"/>
      <c r="M20" s="490" t="str">
        <f>IF(OR(M6&gt;('CUADRO 1'!D6+'CUADRO 1'!D7+'CUADRO 1'!D8),M7&gt;('CUADRO 1'!D6+'CUADRO 1'!D7+'CUADRO 1'!D8),M8&gt;('CUADRO 1'!D6+'CUADRO 1'!D7+'CUADRO 1'!D8),M9&gt;('CUADRO 1'!D6+'CUADRO 1'!D7+'CUADRO 1'!D8),M10&gt;('CUADRO 1'!D6+'CUADRO 1'!D7+'CUADRO 1'!D8),M11&gt;('CUADRO 1'!D6+'CUADRO 1'!D7+'CUADRO 1'!D8),M12&gt;('CUADRO 1'!D6+'CUADRO 1'!D7+'CUADRO 1'!D8),M13&gt;('CUADRO 1'!D6+'CUADRO 1'!D7+'CUADRO 1'!D8),M14&gt;('CUADRO 1'!D6+'CUADRO 1'!D7+'CUADRO 1'!D8),M15&gt;('CUADRO 1'!D6+'CUADRO 1'!D7+'CUADRO 1'!D8),M16&gt;('CUADRO 1'!D6+'CUADRO 1'!D7+'CUADRO 1'!D8),M17&gt;('CUADRO 1'!D6+'CUADRO 1'!D7+'CUADRO 1'!D8),M18&gt;('CUADRO 1'!D6+'CUADRO 1'!D7+'CUADRO 1'!D8),M19&gt;('CUADRO 1'!D6+'CUADRO 1'!D7+'CUADRO 1'!D8)),"XX","")</f>
        <v/>
      </c>
      <c r="N20" s="490" t="str">
        <f>IF(OR(N6&gt;('CUADRO 1'!E6+'CUADRO 1'!E7+'CUADRO 1'!E8),N7&gt;('CUADRO 1'!E6+'CUADRO 1'!E7+'CUADRO 1'!E8),N8&gt;('CUADRO 1'!E6+'CUADRO 1'!E7+'CUADRO 1'!E8),N9&gt;('CUADRO 1'!E6+'CUADRO 1'!E7+'CUADRO 1'!E8),N10&gt;('CUADRO 1'!E6+'CUADRO 1'!E7+'CUADRO 1'!E8),N11&gt;('CUADRO 1'!E6+'CUADRO 1'!E7+'CUADRO 1'!E8),N12&gt;('CUADRO 1'!E6+'CUADRO 1'!E7+'CUADRO 1'!E8),N13&gt;('CUADRO 1'!E6+'CUADRO 1'!E7+'CUADRO 1'!E8),N14&gt;('CUADRO 1'!E6+'CUADRO 1'!E7+'CUADRO 1'!E8),N15&gt;('CUADRO 1'!E6+'CUADRO 1'!E7+'CUADRO 1'!E8),N16&gt;('CUADRO 1'!E6+'CUADRO 1'!E7+'CUADRO 1'!E8),N17&gt;('CUADRO 1'!E6+'CUADRO 1'!E7+'CUADRO 1'!E8),N18&gt;('CUADRO 1'!E6+'CUADRO 1'!E7+'CUADRO 1'!E8),N19&gt;('CUADRO 1'!E6+'CUADRO 1'!E7+'CUADRO 1'!E8)),"XX","")</f>
        <v/>
      </c>
      <c r="O20" s="490"/>
      <c r="P20" s="490" t="str">
        <f>IF(OR(P6&gt;('CUADRO 1'!D6+'CUADRO 1'!D7+'CUADRO 1'!D8+'CUADRO 1'!D9),P7&gt;('CUADRO 1'!D6+'CUADRO 1'!D7+'CUADRO 1'!D8+'CUADRO 1'!D9),P8&gt;('CUADRO 1'!D6+'CUADRO 1'!D7+'CUADRO 1'!D8+'CUADRO 1'!D9),P9&gt;('CUADRO 1'!D6+'CUADRO 1'!D7+'CUADRO 1'!D8+'CUADRO 1'!D9),P10&gt;('CUADRO 1'!D6+'CUADRO 1'!D7+'CUADRO 1'!D8+'CUADRO 1'!D9),P11&gt;('CUADRO 1'!D6+'CUADRO 1'!D7+'CUADRO 1'!D8+'CUADRO 1'!D9),P12&gt;('CUADRO 1'!D6+'CUADRO 1'!D7+'CUADRO 1'!D8+'CUADRO 1'!D9),P13&gt;('CUADRO 1'!D6+'CUADRO 1'!D7+'CUADRO 1'!D8+'CUADRO 1'!D9),P14&gt;('CUADRO 1'!D6+'CUADRO 1'!D7+'CUADRO 1'!D8+'CUADRO 1'!D9),P15&gt;('CUADRO 1'!D6+'CUADRO 1'!D7+'CUADRO 1'!D8+'CUADRO 1'!D9),P16&gt;('CUADRO 1'!D6+'CUADRO 1'!D7+'CUADRO 1'!D8+'CUADRO 1'!D9),P17&gt;('CUADRO 1'!D6+'CUADRO 1'!D7+'CUADRO 1'!D8+'CUADRO 1'!D9),P18&gt;('CUADRO 1'!D6+'CUADRO 1'!D7+'CUADRO 1'!D8+'CUADRO 1'!D9),P19&gt;('CUADRO 1'!D6+'CUADRO 1'!D7+'CUADRO 1'!D8+'CUADRO 1'!D9)),"XX","")</f>
        <v/>
      </c>
      <c r="Q20" s="490" t="str">
        <f>IF(OR(Q6&gt;('CUADRO 1'!E6+'CUADRO 1'!E7+'CUADRO 1'!E8+'CUADRO 1'!E9),Q7&gt;('CUADRO 1'!E6+'CUADRO 1'!E7+'CUADRO 1'!E8+'CUADRO 1'!E9),Q8&gt;('CUADRO 1'!E6+'CUADRO 1'!E7+'CUADRO 1'!E8+'CUADRO 1'!E9),Q9&gt;('CUADRO 1'!E6+'CUADRO 1'!E7+'CUADRO 1'!E8+'CUADRO 1'!E9),Q10&gt;('CUADRO 1'!E6+'CUADRO 1'!E7+'CUADRO 1'!E8+'CUADRO 1'!E9),Q11&gt;('CUADRO 1'!E6+'CUADRO 1'!E7+'CUADRO 1'!E8+'CUADRO 1'!E9),Q12&gt;('CUADRO 1'!E6+'CUADRO 1'!E7+'CUADRO 1'!E8+'CUADRO 1'!E9),Q13&gt;('CUADRO 1'!E6+'CUADRO 1'!E7+'CUADRO 1'!E8+'CUADRO 1'!E9),Q14&gt;('CUADRO 1'!E6+'CUADRO 1'!E7+'CUADRO 1'!E8+'CUADRO 1'!E9),Q15&gt;('CUADRO 1'!E6+'CUADRO 1'!E7+'CUADRO 1'!E8+'CUADRO 1'!E9),Q16&gt;('CUADRO 1'!E6+'CUADRO 1'!E7+'CUADRO 1'!E8+'CUADRO 1'!E9),Q17&gt;('CUADRO 1'!E6+'CUADRO 1'!E7+'CUADRO 1'!E8+'CUADRO 1'!E9),Q18&gt;('CUADRO 1'!E6+'CUADRO 1'!E7+'CUADRO 1'!E8+'CUADRO 1'!E9),Q19&gt;('CUADRO 1'!E6+'CUADRO 1'!E7+'CUADRO 1'!E8+'CUADRO 1'!E9)),"XX","")</f>
        <v/>
      </c>
      <c r="R20" s="490"/>
      <c r="S20" s="490" t="str">
        <f>IF(OR(S6&gt;('CUADRO 1'!D6+'CUADRO 1'!D7+'CUADRO 1'!D8+'CUADRO 1'!D9+'CUADRO 1'!D10),S7&gt;('CUADRO 1'!D6+'CUADRO 1'!D7+'CUADRO 1'!D8+'CUADRO 1'!D9+'CUADRO 1'!D10),S8&gt;('CUADRO 1'!D6+'CUADRO 1'!D7+'CUADRO 1'!D8+'CUADRO 1'!D9+'CUADRO 1'!D10),S9&gt;('CUADRO 1'!D6+'CUADRO 1'!D7+'CUADRO 1'!D8+'CUADRO 1'!D9+'CUADRO 1'!D10),S10&gt;('CUADRO 1'!D6+'CUADRO 1'!D7+'CUADRO 1'!D8+'CUADRO 1'!D9+'CUADRO 1'!D10),S11&gt;('CUADRO 1'!D6+'CUADRO 1'!D7+'CUADRO 1'!D8+'CUADRO 1'!D9+'CUADRO 1'!D10),S12&gt;('CUADRO 1'!D6+'CUADRO 1'!D7+'CUADRO 1'!D8+'CUADRO 1'!D9+'CUADRO 1'!D10),S13&gt;('CUADRO 1'!D6+'CUADRO 1'!D7+'CUADRO 1'!D8+'CUADRO 1'!D9+'CUADRO 1'!D10),S14&gt;('CUADRO 1'!D6+'CUADRO 1'!D7+'CUADRO 1'!D8+'CUADRO 1'!D9+'CUADRO 1'!D10),S15&gt;('CUADRO 1'!D6+'CUADRO 1'!D7+'CUADRO 1'!D8+'CUADRO 1'!D9+'CUADRO 1'!D10),S16&gt;('CUADRO 1'!D6+'CUADRO 1'!D7+'CUADRO 1'!D8+'CUADRO 1'!D9+'CUADRO 1'!D10),S17&gt;('CUADRO 1'!D6+'CUADRO 1'!D7+'CUADRO 1'!D8+'CUADRO 1'!D9+'CUADRO 1'!D10),S18&gt;('CUADRO 1'!D6+'CUADRO 1'!D7+'CUADRO 1'!D8+'CUADRO 1'!D9+'CUADRO 1'!D10),S19&gt;('CUADRO 1'!D6+'CUADRO 1'!D7+'CUADRO 1'!D8+'CUADRO 1'!D9+'CUADRO 1'!D10)),"XX","")</f>
        <v/>
      </c>
      <c r="T20" s="490" t="str">
        <f>IF(OR(T6&gt;('CUADRO 1'!E6+'CUADRO 1'!E7+'CUADRO 1'!E8+'CUADRO 1'!E9+'CUADRO 1'!E10),T7&gt;('CUADRO 1'!E6+'CUADRO 1'!E7+'CUADRO 1'!E8+'CUADRO 1'!E9+'CUADRO 1'!E10),T8&gt;('CUADRO 1'!E6+'CUADRO 1'!E7+'CUADRO 1'!E8+'CUADRO 1'!E9+'CUADRO 1'!E10),T9&gt;('CUADRO 1'!E6+'CUADRO 1'!E7+'CUADRO 1'!E8+'CUADRO 1'!E9+'CUADRO 1'!E10),T10&gt;('CUADRO 1'!E6+'CUADRO 1'!E7+'CUADRO 1'!E8+'CUADRO 1'!E9+'CUADRO 1'!E10),T11&gt;('CUADRO 1'!E6+'CUADRO 1'!E7+'CUADRO 1'!E8+'CUADRO 1'!E9+'CUADRO 1'!E10),T12&gt;('CUADRO 1'!E6+'CUADRO 1'!E7+'CUADRO 1'!E8+'CUADRO 1'!E9+'CUADRO 1'!E10),T13&gt;('CUADRO 1'!E6+'CUADRO 1'!E7+'CUADRO 1'!E8+'CUADRO 1'!E9+'CUADRO 1'!E10),T14&gt;('CUADRO 1'!E6+'CUADRO 1'!E7+'CUADRO 1'!E8+'CUADRO 1'!E9+'CUADRO 1'!E10),T15&gt;('CUADRO 1'!E6+'CUADRO 1'!E7+'CUADRO 1'!E8+'CUADRO 1'!E9+'CUADRO 1'!E10),T16&gt;('CUADRO 1'!E6+'CUADRO 1'!E7+'CUADRO 1'!E8+'CUADRO 1'!E9+'CUADRO 1'!E10),T17&gt;('CUADRO 1'!E6+'CUADRO 1'!E7+'CUADRO 1'!E8+'CUADRO 1'!E9+'CUADRO 1'!E10),T18&gt;('CUADRO 1'!E6+'CUADRO 1'!E7+'CUADRO 1'!E8+'CUADRO 1'!E9+'CUADRO 1'!E10),T19&gt;('CUADRO 1'!E6+'CUADRO 1'!E7+'CUADRO 1'!E8+'CUADRO 1'!E9+'CUADRO 1'!E10)),"XX","")</f>
        <v/>
      </c>
    </row>
    <row r="21" spans="1:20" ht="23.25" customHeight="1">
      <c r="A21" s="233"/>
      <c r="B21" s="90" t="s">
        <v>868</v>
      </c>
      <c r="C21" s="738" t="str">
        <f>IF(OR(D20="XX",E20="XX"),"El dato indicado en alguna Asignatura es mayor a la Matrícula Total indicada en el Cuadro 1.","")</f>
        <v/>
      </c>
      <c r="D21" s="738"/>
      <c r="E21" s="738"/>
      <c r="F21" s="571"/>
      <c r="G21" s="737" t="str">
        <f>IF(OR(G20="XX",H20="XX",J20="XX",K20="XX",M20="XX",N20="XX",P20="XX",Q20="XX",S20="XX",T20="XX"),CONCATENATE(B21),"")</f>
        <v/>
      </c>
      <c r="H21" s="737"/>
      <c r="I21" s="737"/>
      <c r="J21" s="737"/>
      <c r="K21" s="737"/>
      <c r="L21" s="737"/>
      <c r="M21" s="737"/>
      <c r="N21" s="737"/>
      <c r="O21" s="737"/>
      <c r="P21" s="737"/>
      <c r="Q21" s="737"/>
      <c r="R21" s="737"/>
      <c r="S21" s="737"/>
      <c r="T21" s="737"/>
    </row>
    <row r="22" spans="1:20" ht="23.25" customHeight="1">
      <c r="C22" s="738"/>
      <c r="D22" s="738"/>
      <c r="E22" s="738"/>
      <c r="F22" s="571"/>
      <c r="G22" s="737"/>
      <c r="H22" s="737"/>
      <c r="I22" s="737"/>
      <c r="J22" s="737"/>
      <c r="K22" s="737"/>
      <c r="L22" s="737"/>
      <c r="M22" s="737"/>
      <c r="N22" s="737"/>
      <c r="O22" s="737"/>
      <c r="P22" s="737"/>
      <c r="Q22" s="737"/>
      <c r="R22" s="737"/>
      <c r="S22" s="737"/>
      <c r="T22" s="737"/>
    </row>
    <row r="23" spans="1:20" ht="23.25" customHeight="1">
      <c r="C23" s="738"/>
      <c r="D23" s="738"/>
      <c r="E23" s="738"/>
      <c r="F23" s="571"/>
      <c r="G23" s="737"/>
      <c r="H23" s="737"/>
      <c r="I23" s="737"/>
      <c r="J23" s="737"/>
      <c r="K23" s="737"/>
      <c r="L23" s="737"/>
      <c r="M23" s="737"/>
      <c r="N23" s="737"/>
      <c r="O23" s="737"/>
      <c r="P23" s="737"/>
      <c r="Q23" s="737"/>
      <c r="R23" s="737"/>
      <c r="S23" s="737"/>
      <c r="T23" s="737"/>
    </row>
    <row r="24" spans="1:20" ht="23.25" customHeight="1">
      <c r="B24" s="234" t="s">
        <v>173</v>
      </c>
      <c r="C24" s="739"/>
      <c r="D24" s="739"/>
      <c r="E24" s="739"/>
    </row>
    <row r="25" spans="1:20" ht="18.75" customHeight="1">
      <c r="B25" s="709"/>
      <c r="C25" s="710"/>
      <c r="D25" s="710"/>
      <c r="E25" s="710"/>
      <c r="F25" s="710"/>
      <c r="G25" s="710"/>
      <c r="H25" s="710"/>
      <c r="I25" s="710"/>
      <c r="J25" s="710"/>
      <c r="K25" s="710"/>
      <c r="L25" s="710"/>
      <c r="M25" s="710"/>
      <c r="N25" s="710"/>
      <c r="O25" s="710"/>
      <c r="P25" s="710"/>
      <c r="Q25" s="710"/>
      <c r="R25" s="710"/>
      <c r="S25" s="710"/>
      <c r="T25" s="711"/>
    </row>
    <row r="26" spans="1:20" ht="18.75" customHeight="1">
      <c r="B26" s="712"/>
      <c r="C26" s="713"/>
      <c r="D26" s="713"/>
      <c r="E26" s="713"/>
      <c r="F26" s="713"/>
      <c r="G26" s="713"/>
      <c r="H26" s="713"/>
      <c r="I26" s="713"/>
      <c r="J26" s="713"/>
      <c r="K26" s="713"/>
      <c r="L26" s="713"/>
      <c r="M26" s="713"/>
      <c r="N26" s="713"/>
      <c r="O26" s="713"/>
      <c r="P26" s="713"/>
      <c r="Q26" s="713"/>
      <c r="R26" s="713"/>
      <c r="S26" s="713"/>
      <c r="T26" s="714"/>
    </row>
    <row r="27" spans="1:20" ht="18.75" customHeight="1">
      <c r="B27" s="712"/>
      <c r="C27" s="713"/>
      <c r="D27" s="713"/>
      <c r="E27" s="713"/>
      <c r="F27" s="713"/>
      <c r="G27" s="713"/>
      <c r="H27" s="713"/>
      <c r="I27" s="713"/>
      <c r="J27" s="713"/>
      <c r="K27" s="713"/>
      <c r="L27" s="713"/>
      <c r="M27" s="713"/>
      <c r="N27" s="713"/>
      <c r="O27" s="713"/>
      <c r="P27" s="713"/>
      <c r="Q27" s="713"/>
      <c r="R27" s="713"/>
      <c r="S27" s="713"/>
      <c r="T27" s="714"/>
    </row>
    <row r="28" spans="1:20" ht="18.75" customHeight="1">
      <c r="B28" s="712"/>
      <c r="C28" s="713"/>
      <c r="D28" s="713"/>
      <c r="E28" s="713"/>
      <c r="F28" s="713"/>
      <c r="G28" s="713"/>
      <c r="H28" s="713"/>
      <c r="I28" s="713"/>
      <c r="J28" s="713"/>
      <c r="K28" s="713"/>
      <c r="L28" s="713"/>
      <c r="M28" s="713"/>
      <c r="N28" s="713"/>
      <c r="O28" s="713"/>
      <c r="P28" s="713"/>
      <c r="Q28" s="713"/>
      <c r="R28" s="713"/>
      <c r="S28" s="713"/>
      <c r="T28" s="714"/>
    </row>
    <row r="29" spans="1:20" ht="18.75" customHeight="1">
      <c r="B29" s="715"/>
      <c r="C29" s="716"/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7"/>
    </row>
  </sheetData>
  <sheetProtection algorithmName="SHA-512" hashValue="JdTkYaB8Mjw7fCCO8PxTWBC9/7On56XSwIRGOsoxLqhY1JQFsQPumBlllNNJNVlcw5du3UfGPJF3hLPmnCY3hw==" saltValue="7D6hLQG3aVl1cvlLqxFNNQ==" spinCount="100000" sheet="1" objects="1" scenarios="1"/>
  <mergeCells count="12">
    <mergeCell ref="S1:T1"/>
    <mergeCell ref="B25:T29"/>
    <mergeCell ref="I4:K4"/>
    <mergeCell ref="L4:N4"/>
    <mergeCell ref="O4:Q4"/>
    <mergeCell ref="R4:T4"/>
    <mergeCell ref="B3:B5"/>
    <mergeCell ref="C3:E4"/>
    <mergeCell ref="F3:T3"/>
    <mergeCell ref="F4:H4"/>
    <mergeCell ref="G21:T23"/>
    <mergeCell ref="C21:E24"/>
  </mergeCells>
  <conditionalFormatting sqref="C6 I6 L6 O6 R6 F6 L15:L19 I15:I19 R15:R19 O15:O19 C15:C19 F15:F19">
    <cfRule type="cellIs" dxfId="235" priority="449" operator="equal">
      <formula>0</formula>
    </cfRule>
  </conditionalFormatting>
  <conditionalFormatting sqref="L7:L14 I7:I14 R7:R14 O7:O14 C7:C14 F7:F14">
    <cfRule type="cellIs" dxfId="234" priority="302" operator="equal">
      <formula>0</formula>
    </cfRule>
  </conditionalFormatting>
  <conditionalFormatting sqref="D6">
    <cfRule type="cellIs" dxfId="233" priority="58" operator="equal">
      <formula>0</formula>
    </cfRule>
  </conditionalFormatting>
  <conditionalFormatting sqref="D7">
    <cfRule type="cellIs" dxfId="232" priority="56" operator="equal">
      <formula>0</formula>
    </cfRule>
  </conditionalFormatting>
  <conditionalFormatting sqref="D8">
    <cfRule type="cellIs" dxfId="231" priority="54" operator="equal">
      <formula>0</formula>
    </cfRule>
  </conditionalFormatting>
  <conditionalFormatting sqref="D9">
    <cfRule type="cellIs" dxfId="230" priority="52" operator="equal">
      <formula>0</formula>
    </cfRule>
  </conditionalFormatting>
  <conditionalFormatting sqref="D10">
    <cfRule type="cellIs" dxfId="229" priority="50" operator="equal">
      <formula>0</formula>
    </cfRule>
  </conditionalFormatting>
  <conditionalFormatting sqref="D11">
    <cfRule type="cellIs" dxfId="228" priority="48" operator="equal">
      <formula>0</formula>
    </cfRule>
  </conditionalFormatting>
  <conditionalFormatting sqref="D12">
    <cfRule type="cellIs" dxfId="227" priority="46" operator="equal">
      <formula>0</formula>
    </cfRule>
  </conditionalFormatting>
  <conditionalFormatting sqref="D13">
    <cfRule type="cellIs" dxfId="226" priority="44" operator="equal">
      <formula>0</formula>
    </cfRule>
  </conditionalFormatting>
  <conditionalFormatting sqref="D14">
    <cfRule type="cellIs" dxfId="225" priority="42" operator="equal">
      <formula>0</formula>
    </cfRule>
  </conditionalFormatting>
  <conditionalFormatting sqref="D15">
    <cfRule type="cellIs" dxfId="224" priority="40" operator="equal">
      <formula>0</formula>
    </cfRule>
  </conditionalFormatting>
  <conditionalFormatting sqref="D16:D17">
    <cfRule type="cellIs" dxfId="223" priority="38" operator="equal">
      <formula>0</formula>
    </cfRule>
  </conditionalFormatting>
  <conditionalFormatting sqref="D18:D19">
    <cfRule type="cellIs" dxfId="222" priority="36" operator="equal">
      <formula>0</formula>
    </cfRule>
  </conditionalFormatting>
  <conditionalFormatting sqref="E6">
    <cfRule type="cellIs" dxfId="221" priority="34" operator="equal">
      <formula>0</formula>
    </cfRule>
  </conditionalFormatting>
  <conditionalFormatting sqref="E7">
    <cfRule type="cellIs" dxfId="220" priority="32" operator="equal">
      <formula>0</formula>
    </cfRule>
  </conditionalFormatting>
  <conditionalFormatting sqref="E8">
    <cfRule type="cellIs" dxfId="219" priority="30" operator="equal">
      <formula>0</formula>
    </cfRule>
  </conditionalFormatting>
  <conditionalFormatting sqref="E9">
    <cfRule type="cellIs" dxfId="218" priority="28" operator="equal">
      <formula>0</formula>
    </cfRule>
  </conditionalFormatting>
  <conditionalFormatting sqref="E10">
    <cfRule type="cellIs" dxfId="217" priority="26" operator="equal">
      <formula>0</formula>
    </cfRule>
  </conditionalFormatting>
  <conditionalFormatting sqref="E11">
    <cfRule type="cellIs" dxfId="216" priority="24" operator="equal">
      <formula>0</formula>
    </cfRule>
  </conditionalFormatting>
  <conditionalFormatting sqref="E12">
    <cfRule type="cellIs" dxfId="215" priority="22" operator="equal">
      <formula>0</formula>
    </cfRule>
  </conditionalFormatting>
  <conditionalFormatting sqref="E13">
    <cfRule type="cellIs" dxfId="214" priority="20" operator="equal">
      <formula>0</formula>
    </cfRule>
  </conditionalFormatting>
  <conditionalFormatting sqref="E14">
    <cfRule type="cellIs" dxfId="213" priority="18" operator="equal">
      <formula>0</formula>
    </cfRule>
  </conditionalFormatting>
  <conditionalFormatting sqref="E15">
    <cfRule type="cellIs" dxfId="212" priority="16" operator="equal">
      <formula>0</formula>
    </cfRule>
  </conditionalFormatting>
  <conditionalFormatting sqref="E16:E17">
    <cfRule type="cellIs" dxfId="211" priority="14" operator="equal">
      <formula>0</formula>
    </cfRule>
  </conditionalFormatting>
  <conditionalFormatting sqref="E18:E19">
    <cfRule type="cellIs" dxfId="210" priority="12" operator="equal">
      <formula>0</formula>
    </cfRule>
  </conditionalFormatting>
  <dataValidations count="1">
    <dataValidation type="whole" operator="greaterThanOrEqual" allowBlank="1" showInputMessage="1" showErrorMessage="1" sqref="C6:T19">
      <formula1>0</formula1>
    </dataValidation>
  </dataValidations>
  <printOptions horizontalCentered="1" verticalCentered="1"/>
  <pageMargins left="0" right="0.15748031496062992" top="0.23622047244094491" bottom="0.6692913385826772" header="0.43307086614173229" footer="0.19685039370078741"/>
  <pageSetup scale="70" orientation="landscape" r:id="rId1"/>
  <headerFooter scaleWithDoc="0">
    <oddFooter>&amp;R&amp;"Goudy,Negrita Cursiva"Telesecundaria&amp;"Goudy,Cursiva", página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U28"/>
  <sheetViews>
    <sheetView showGridLines="0" zoomScale="90" zoomScaleNormal="90" workbookViewId="0">
      <selection activeCell="S1" sqref="S1:T1"/>
    </sheetView>
  </sheetViews>
  <sheetFormatPr baseColWidth="10" defaultRowHeight="14.25"/>
  <cols>
    <col min="1" max="1" width="2.85546875" style="192" customWidth="1"/>
    <col min="2" max="2" width="47.5703125" style="192" customWidth="1"/>
    <col min="3" max="20" width="8.140625" style="192" customWidth="1"/>
    <col min="21" max="16384" width="11.42578125" style="192"/>
  </cols>
  <sheetData>
    <row r="1" spans="2:20" s="79" customFormat="1" ht="18">
      <c r="B1" s="572" t="s">
        <v>804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O1" s="644"/>
      <c r="P1" s="644"/>
      <c r="Q1" s="644"/>
      <c r="R1" s="644"/>
      <c r="S1" s="704" t="str">
        <f>+Portada!$L$2</f>
        <v/>
      </c>
      <c r="T1" s="705"/>
    </row>
    <row r="2" spans="2:20" ht="18.75" thickBot="1">
      <c r="B2" s="594" t="s">
        <v>862</v>
      </c>
      <c r="C2" s="528"/>
      <c r="D2" s="528"/>
      <c r="E2" s="528"/>
      <c r="F2" s="528"/>
      <c r="G2" s="528"/>
      <c r="H2" s="528"/>
      <c r="I2" s="528"/>
      <c r="J2" s="528"/>
      <c r="S2" s="528"/>
      <c r="T2" s="528"/>
    </row>
    <row r="3" spans="2:20" ht="21" customHeight="1" thickTop="1" thickBot="1">
      <c r="B3" s="728" t="s">
        <v>174</v>
      </c>
      <c r="C3" s="731" t="s">
        <v>0</v>
      </c>
      <c r="D3" s="718"/>
      <c r="E3" s="732"/>
      <c r="F3" s="735" t="s">
        <v>824</v>
      </c>
      <c r="G3" s="736"/>
      <c r="H3" s="736"/>
      <c r="I3" s="736"/>
      <c r="J3" s="736"/>
      <c r="K3" s="736"/>
      <c r="L3" s="736"/>
      <c r="M3" s="736"/>
      <c r="N3" s="736"/>
      <c r="O3" s="736"/>
      <c r="P3" s="736"/>
      <c r="Q3" s="736"/>
      <c r="R3" s="736"/>
      <c r="S3" s="736"/>
      <c r="T3" s="736"/>
    </row>
    <row r="4" spans="2:20" ht="18" customHeight="1">
      <c r="B4" s="729"/>
      <c r="C4" s="733"/>
      <c r="D4" s="727"/>
      <c r="E4" s="734"/>
      <c r="F4" s="726" t="s">
        <v>781</v>
      </c>
      <c r="G4" s="727"/>
      <c r="H4" s="727"/>
      <c r="I4" s="726" t="s">
        <v>782</v>
      </c>
      <c r="J4" s="727"/>
      <c r="K4" s="727"/>
      <c r="L4" s="726" t="s">
        <v>783</v>
      </c>
      <c r="M4" s="727"/>
      <c r="N4" s="727"/>
      <c r="O4" s="726" t="s">
        <v>751</v>
      </c>
      <c r="P4" s="727"/>
      <c r="Q4" s="727"/>
      <c r="R4" s="726" t="s">
        <v>784</v>
      </c>
      <c r="S4" s="727"/>
      <c r="T4" s="727"/>
    </row>
    <row r="5" spans="2:20" ht="27.75" customHeight="1" thickBot="1">
      <c r="B5" s="730"/>
      <c r="C5" s="543" t="s">
        <v>0</v>
      </c>
      <c r="D5" s="530" t="s">
        <v>16</v>
      </c>
      <c r="E5" s="544" t="s">
        <v>15</v>
      </c>
      <c r="F5" s="529" t="s">
        <v>0</v>
      </c>
      <c r="G5" s="530" t="s">
        <v>16</v>
      </c>
      <c r="H5" s="531" t="s">
        <v>15</v>
      </c>
      <c r="I5" s="529" t="s">
        <v>0</v>
      </c>
      <c r="J5" s="530" t="s">
        <v>16</v>
      </c>
      <c r="K5" s="531" t="s">
        <v>15</v>
      </c>
      <c r="L5" s="529" t="s">
        <v>0</v>
      </c>
      <c r="M5" s="530" t="s">
        <v>16</v>
      </c>
      <c r="N5" s="531" t="s">
        <v>15</v>
      </c>
      <c r="O5" s="529" t="s">
        <v>0</v>
      </c>
      <c r="P5" s="530" t="s">
        <v>16</v>
      </c>
      <c r="Q5" s="531" t="s">
        <v>15</v>
      </c>
      <c r="R5" s="529" t="s">
        <v>0</v>
      </c>
      <c r="S5" s="530" t="s">
        <v>16</v>
      </c>
      <c r="T5" s="544" t="s">
        <v>15</v>
      </c>
    </row>
    <row r="6" spans="2:20" ht="27" customHeight="1" thickTop="1">
      <c r="B6" s="545" t="s">
        <v>177</v>
      </c>
      <c r="C6" s="546">
        <f t="shared" ref="C6:C18" si="0">+D6+E6</f>
        <v>0</v>
      </c>
      <c r="D6" s="547">
        <f>+G6+J6+M6+P6+S6</f>
        <v>0</v>
      </c>
      <c r="E6" s="548">
        <f t="shared" ref="E6:E18" si="1">+H6+K6+N6+Q6+T6</f>
        <v>0</v>
      </c>
      <c r="F6" s="533">
        <f t="shared" ref="F6:F18" si="2">+G6+H6</f>
        <v>0</v>
      </c>
      <c r="G6" s="534"/>
      <c r="H6" s="534"/>
      <c r="I6" s="533">
        <f t="shared" ref="I6:I18" si="3">+J6+K6</f>
        <v>0</v>
      </c>
      <c r="J6" s="534"/>
      <c r="K6" s="534"/>
      <c r="L6" s="533">
        <f t="shared" ref="L6:L18" si="4">+M6+N6</f>
        <v>0</v>
      </c>
      <c r="M6" s="534"/>
      <c r="N6" s="534"/>
      <c r="O6" s="533">
        <f t="shared" ref="O6:O18" si="5">+P6+Q6</f>
        <v>0</v>
      </c>
      <c r="P6" s="534"/>
      <c r="Q6" s="534"/>
      <c r="R6" s="533">
        <f t="shared" ref="R6:R18" si="6">+S6+T6</f>
        <v>0</v>
      </c>
      <c r="S6" s="534"/>
      <c r="T6" s="536"/>
    </row>
    <row r="7" spans="2:20" ht="27" customHeight="1">
      <c r="B7" s="549" t="s">
        <v>178</v>
      </c>
      <c r="C7" s="285">
        <f t="shared" si="0"/>
        <v>0</v>
      </c>
      <c r="D7" s="550">
        <f t="shared" ref="D7:D15" si="7">+G7+J7+M7+P7+S7</f>
        <v>0</v>
      </c>
      <c r="E7" s="465">
        <f t="shared" si="1"/>
        <v>0</v>
      </c>
      <c r="F7" s="391">
        <f t="shared" si="2"/>
        <v>0</v>
      </c>
      <c r="G7" s="551"/>
      <c r="H7" s="552"/>
      <c r="I7" s="391">
        <f t="shared" si="3"/>
        <v>0</v>
      </c>
      <c r="J7" s="551"/>
      <c r="K7" s="552"/>
      <c r="L7" s="391">
        <f t="shared" si="4"/>
        <v>0</v>
      </c>
      <c r="M7" s="551"/>
      <c r="N7" s="552"/>
      <c r="O7" s="391">
        <f t="shared" si="5"/>
        <v>0</v>
      </c>
      <c r="P7" s="551"/>
      <c r="Q7" s="552"/>
      <c r="R7" s="391">
        <f t="shared" si="6"/>
        <v>0</v>
      </c>
      <c r="S7" s="551"/>
      <c r="T7" s="553"/>
    </row>
    <row r="8" spans="2:20" ht="27" customHeight="1">
      <c r="B8" s="549" t="s">
        <v>179</v>
      </c>
      <c r="C8" s="285">
        <f t="shared" si="0"/>
        <v>0</v>
      </c>
      <c r="D8" s="550">
        <f t="shared" si="7"/>
        <v>0</v>
      </c>
      <c r="E8" s="465">
        <f t="shared" si="1"/>
        <v>0</v>
      </c>
      <c r="F8" s="391">
        <f t="shared" si="2"/>
        <v>0</v>
      </c>
      <c r="G8" s="551"/>
      <c r="H8" s="552"/>
      <c r="I8" s="391">
        <f t="shared" si="3"/>
        <v>0</v>
      </c>
      <c r="J8" s="551"/>
      <c r="K8" s="552"/>
      <c r="L8" s="391">
        <f t="shared" si="4"/>
        <v>0</v>
      </c>
      <c r="M8" s="551"/>
      <c r="N8" s="552"/>
      <c r="O8" s="391">
        <f t="shared" si="5"/>
        <v>0</v>
      </c>
      <c r="P8" s="551"/>
      <c r="Q8" s="552"/>
      <c r="R8" s="391">
        <f t="shared" si="6"/>
        <v>0</v>
      </c>
      <c r="S8" s="551"/>
      <c r="T8" s="553"/>
    </row>
    <row r="9" spans="2:20" ht="27" customHeight="1">
      <c r="B9" s="549" t="s">
        <v>744</v>
      </c>
      <c r="C9" s="285">
        <f t="shared" si="0"/>
        <v>0</v>
      </c>
      <c r="D9" s="550">
        <f t="shared" si="7"/>
        <v>0</v>
      </c>
      <c r="E9" s="465">
        <f t="shared" si="1"/>
        <v>0</v>
      </c>
      <c r="F9" s="391">
        <f t="shared" si="2"/>
        <v>0</v>
      </c>
      <c r="G9" s="551"/>
      <c r="H9" s="552"/>
      <c r="I9" s="391">
        <f t="shared" si="3"/>
        <v>0</v>
      </c>
      <c r="J9" s="551"/>
      <c r="K9" s="552"/>
      <c r="L9" s="391">
        <f t="shared" si="4"/>
        <v>0</v>
      </c>
      <c r="M9" s="551"/>
      <c r="N9" s="552"/>
      <c r="O9" s="391">
        <f t="shared" ref="O9" si="8">+P9+Q9</f>
        <v>0</v>
      </c>
      <c r="P9" s="551"/>
      <c r="Q9" s="552"/>
      <c r="R9" s="391">
        <f t="shared" ref="R9" si="9">+S9+T9</f>
        <v>0</v>
      </c>
      <c r="S9" s="551"/>
      <c r="T9" s="553"/>
    </row>
    <row r="10" spans="2:20" ht="27" customHeight="1">
      <c r="B10" s="549" t="s">
        <v>745</v>
      </c>
      <c r="C10" s="285">
        <f t="shared" si="0"/>
        <v>0</v>
      </c>
      <c r="D10" s="550">
        <f t="shared" si="7"/>
        <v>0</v>
      </c>
      <c r="E10" s="465">
        <f t="shared" si="1"/>
        <v>0</v>
      </c>
      <c r="F10" s="391">
        <f t="shared" si="2"/>
        <v>0</v>
      </c>
      <c r="G10" s="551"/>
      <c r="H10" s="552"/>
      <c r="I10" s="391">
        <f t="shared" si="3"/>
        <v>0</v>
      </c>
      <c r="J10" s="551"/>
      <c r="K10" s="552"/>
      <c r="L10" s="391">
        <f t="shared" si="4"/>
        <v>0</v>
      </c>
      <c r="M10" s="551"/>
      <c r="N10" s="552"/>
      <c r="O10" s="391">
        <f t="shared" si="5"/>
        <v>0</v>
      </c>
      <c r="P10" s="551"/>
      <c r="Q10" s="552"/>
      <c r="R10" s="391">
        <f t="shared" si="6"/>
        <v>0</v>
      </c>
      <c r="S10" s="551"/>
      <c r="T10" s="553"/>
    </row>
    <row r="11" spans="2:20" ht="27" customHeight="1">
      <c r="B11" s="549" t="s">
        <v>746</v>
      </c>
      <c r="C11" s="285">
        <f t="shared" si="0"/>
        <v>0</v>
      </c>
      <c r="D11" s="550">
        <f t="shared" si="7"/>
        <v>0</v>
      </c>
      <c r="E11" s="465">
        <f t="shared" si="1"/>
        <v>0</v>
      </c>
      <c r="F11" s="391">
        <f t="shared" si="2"/>
        <v>0</v>
      </c>
      <c r="G11" s="551"/>
      <c r="H11" s="552"/>
      <c r="I11" s="391">
        <f t="shared" si="3"/>
        <v>0</v>
      </c>
      <c r="J11" s="551"/>
      <c r="K11" s="552"/>
      <c r="L11" s="391">
        <f t="shared" si="4"/>
        <v>0</v>
      </c>
      <c r="M11" s="551"/>
      <c r="N11" s="552"/>
      <c r="O11" s="391">
        <f t="shared" si="5"/>
        <v>0</v>
      </c>
      <c r="P11" s="551"/>
      <c r="Q11" s="552"/>
      <c r="R11" s="391">
        <f t="shared" si="6"/>
        <v>0</v>
      </c>
      <c r="S11" s="551"/>
      <c r="T11" s="553"/>
    </row>
    <row r="12" spans="2:20" ht="27" customHeight="1">
      <c r="B12" s="549" t="s">
        <v>67</v>
      </c>
      <c r="C12" s="285">
        <f t="shared" si="0"/>
        <v>0</v>
      </c>
      <c r="D12" s="550">
        <f t="shared" si="7"/>
        <v>0</v>
      </c>
      <c r="E12" s="465">
        <f t="shared" si="1"/>
        <v>0</v>
      </c>
      <c r="F12" s="391">
        <f t="shared" si="2"/>
        <v>0</v>
      </c>
      <c r="G12" s="551"/>
      <c r="H12" s="552"/>
      <c r="I12" s="391">
        <f t="shared" si="3"/>
        <v>0</v>
      </c>
      <c r="J12" s="551"/>
      <c r="K12" s="552"/>
      <c r="L12" s="391">
        <f t="shared" si="4"/>
        <v>0</v>
      </c>
      <c r="M12" s="551"/>
      <c r="N12" s="552"/>
      <c r="O12" s="391">
        <f t="shared" si="5"/>
        <v>0</v>
      </c>
      <c r="P12" s="551"/>
      <c r="Q12" s="552"/>
      <c r="R12" s="391">
        <f t="shared" si="6"/>
        <v>0</v>
      </c>
      <c r="S12" s="551"/>
      <c r="T12" s="553"/>
    </row>
    <row r="13" spans="2:20" ht="27" customHeight="1">
      <c r="B13" s="549" t="s">
        <v>747</v>
      </c>
      <c r="C13" s="285">
        <f t="shared" si="0"/>
        <v>0</v>
      </c>
      <c r="D13" s="550">
        <f t="shared" si="7"/>
        <v>0</v>
      </c>
      <c r="E13" s="465">
        <f t="shared" si="1"/>
        <v>0</v>
      </c>
      <c r="F13" s="391">
        <f t="shared" si="2"/>
        <v>0</v>
      </c>
      <c r="G13" s="551"/>
      <c r="H13" s="552"/>
      <c r="I13" s="391">
        <f t="shared" si="3"/>
        <v>0</v>
      </c>
      <c r="J13" s="551"/>
      <c r="K13" s="552"/>
      <c r="L13" s="391">
        <f t="shared" si="4"/>
        <v>0</v>
      </c>
      <c r="M13" s="551"/>
      <c r="N13" s="552"/>
      <c r="O13" s="391">
        <f t="shared" si="5"/>
        <v>0</v>
      </c>
      <c r="P13" s="551"/>
      <c r="Q13" s="552"/>
      <c r="R13" s="391">
        <f t="shared" si="6"/>
        <v>0</v>
      </c>
      <c r="S13" s="551"/>
      <c r="T13" s="553"/>
    </row>
    <row r="14" spans="2:20" ht="27" customHeight="1">
      <c r="B14" s="549" t="s">
        <v>763</v>
      </c>
      <c r="C14" s="285">
        <f t="shared" si="0"/>
        <v>0</v>
      </c>
      <c r="D14" s="550">
        <f t="shared" si="7"/>
        <v>0</v>
      </c>
      <c r="E14" s="465">
        <f t="shared" si="1"/>
        <v>0</v>
      </c>
      <c r="F14" s="391">
        <f t="shared" si="2"/>
        <v>0</v>
      </c>
      <c r="G14" s="551"/>
      <c r="H14" s="552"/>
      <c r="I14" s="391">
        <f t="shared" si="3"/>
        <v>0</v>
      </c>
      <c r="J14" s="551"/>
      <c r="K14" s="552"/>
      <c r="L14" s="391">
        <f t="shared" si="4"/>
        <v>0</v>
      </c>
      <c r="M14" s="551"/>
      <c r="N14" s="552"/>
      <c r="O14" s="391">
        <f t="shared" si="5"/>
        <v>0</v>
      </c>
      <c r="P14" s="551"/>
      <c r="Q14" s="552"/>
      <c r="R14" s="391">
        <f t="shared" si="6"/>
        <v>0</v>
      </c>
      <c r="S14" s="551"/>
      <c r="T14" s="553"/>
    </row>
    <row r="15" spans="2:20" ht="27" customHeight="1">
      <c r="B15" s="549" t="s">
        <v>764</v>
      </c>
      <c r="C15" s="285">
        <f t="shared" si="0"/>
        <v>0</v>
      </c>
      <c r="D15" s="550">
        <f t="shared" si="7"/>
        <v>0</v>
      </c>
      <c r="E15" s="465">
        <f t="shared" si="1"/>
        <v>0</v>
      </c>
      <c r="F15" s="391">
        <f t="shared" si="2"/>
        <v>0</v>
      </c>
      <c r="G15" s="551"/>
      <c r="H15" s="552"/>
      <c r="I15" s="391">
        <f t="shared" si="3"/>
        <v>0</v>
      </c>
      <c r="J15" s="551"/>
      <c r="K15" s="552"/>
      <c r="L15" s="391">
        <f t="shared" si="4"/>
        <v>0</v>
      </c>
      <c r="M15" s="551"/>
      <c r="N15" s="552"/>
      <c r="O15" s="391">
        <f t="shared" si="5"/>
        <v>0</v>
      </c>
      <c r="P15" s="551"/>
      <c r="Q15" s="552"/>
      <c r="R15" s="391">
        <f t="shared" si="6"/>
        <v>0</v>
      </c>
      <c r="S15" s="551"/>
      <c r="T15" s="553"/>
    </row>
    <row r="16" spans="2:20" ht="27" customHeight="1">
      <c r="B16" s="549" t="s">
        <v>765</v>
      </c>
      <c r="C16" s="285">
        <f t="shared" si="0"/>
        <v>0</v>
      </c>
      <c r="D16" s="550">
        <f>+G16+J16+M16+P16+S16</f>
        <v>0</v>
      </c>
      <c r="E16" s="465">
        <f t="shared" si="1"/>
        <v>0</v>
      </c>
      <c r="F16" s="391">
        <f t="shared" si="2"/>
        <v>0</v>
      </c>
      <c r="G16" s="551"/>
      <c r="H16" s="552"/>
      <c r="I16" s="391">
        <f t="shared" si="3"/>
        <v>0</v>
      </c>
      <c r="J16" s="551"/>
      <c r="K16" s="552"/>
      <c r="L16" s="391">
        <f t="shared" si="4"/>
        <v>0</v>
      </c>
      <c r="M16" s="551"/>
      <c r="N16" s="552"/>
      <c r="O16" s="391">
        <f t="shared" si="5"/>
        <v>0</v>
      </c>
      <c r="P16" s="551"/>
      <c r="Q16" s="552"/>
      <c r="R16" s="391">
        <f t="shared" si="6"/>
        <v>0</v>
      </c>
      <c r="S16" s="551"/>
      <c r="T16" s="553"/>
    </row>
    <row r="17" spans="1:21" ht="27" customHeight="1">
      <c r="B17" s="549" t="s">
        <v>802</v>
      </c>
      <c r="C17" s="285">
        <f t="shared" si="0"/>
        <v>0</v>
      </c>
      <c r="D17" s="550">
        <f>+G17+J17+M17+P17+S17</f>
        <v>0</v>
      </c>
      <c r="E17" s="554">
        <f t="shared" si="1"/>
        <v>0</v>
      </c>
      <c r="F17" s="391">
        <f t="shared" si="2"/>
        <v>0</v>
      </c>
      <c r="G17" s="286"/>
      <c r="H17" s="286"/>
      <c r="I17" s="391">
        <f t="shared" si="3"/>
        <v>0</v>
      </c>
      <c r="J17" s="286"/>
      <c r="K17" s="286"/>
      <c r="L17" s="391">
        <f t="shared" si="4"/>
        <v>0</v>
      </c>
      <c r="M17" s="286"/>
      <c r="N17" s="286"/>
      <c r="O17" s="391">
        <f t="shared" si="5"/>
        <v>0</v>
      </c>
      <c r="P17" s="286"/>
      <c r="Q17" s="286"/>
      <c r="R17" s="391">
        <f t="shared" si="6"/>
        <v>0</v>
      </c>
      <c r="S17" s="286"/>
      <c r="T17" s="149"/>
    </row>
    <row r="18" spans="1:21" ht="27" customHeight="1" thickBot="1">
      <c r="B18" s="555" t="s">
        <v>59</v>
      </c>
      <c r="C18" s="556">
        <f t="shared" si="0"/>
        <v>0</v>
      </c>
      <c r="D18" s="557">
        <f>+G18+J18+M18+P18+S18</f>
        <v>0</v>
      </c>
      <c r="E18" s="558">
        <f t="shared" si="1"/>
        <v>0</v>
      </c>
      <c r="F18" s="436">
        <f t="shared" si="2"/>
        <v>0</v>
      </c>
      <c r="G18" s="435"/>
      <c r="H18" s="559"/>
      <c r="I18" s="436">
        <f t="shared" si="3"/>
        <v>0</v>
      </c>
      <c r="J18" s="435"/>
      <c r="K18" s="559"/>
      <c r="L18" s="436">
        <f t="shared" si="4"/>
        <v>0</v>
      </c>
      <c r="M18" s="435"/>
      <c r="N18" s="559"/>
      <c r="O18" s="436">
        <f t="shared" si="5"/>
        <v>0</v>
      </c>
      <c r="P18" s="435"/>
      <c r="Q18" s="559"/>
      <c r="R18" s="436">
        <f t="shared" si="6"/>
        <v>0</v>
      </c>
      <c r="S18" s="435"/>
      <c r="T18" s="437"/>
    </row>
    <row r="19" spans="1:21" s="542" customFormat="1" ht="17.25" customHeight="1" thickTop="1">
      <c r="A19" s="540"/>
      <c r="B19" s="540"/>
      <c r="C19" s="621">
        <f>SUM(C6:C18)</f>
        <v>0</v>
      </c>
      <c r="D19" s="541"/>
      <c r="E19" s="541"/>
      <c r="F19" s="541"/>
      <c r="G19" s="541" t="str">
        <f>IF(OR(G6&gt;'CUADRO 2'!G6,G7&gt;'CUADRO 2'!G7,G8&gt;'CUADRO 2'!G8,G9&gt;'CUADRO 2'!G9,G10&gt;'CUADRO 2'!G10,G11&gt;'CUADRO 2'!G11,G12&gt;'CUADRO 2'!G12,G13&gt;'CUADRO 2'!G13,G14&gt;'CUADRO 2'!G14,G15&gt;'CUADRO 2'!G15,G16&gt;'CUADRO 2'!G16,G17&gt;'CUADRO 2'!G17,G18&gt;'CUADRO 2'!G18),"XX","")</f>
        <v/>
      </c>
      <c r="H19" s="541" t="str">
        <f>IF(OR(H6&gt;'CUADRO 2'!H6,H7&gt;'CUADRO 2'!H7,H8&gt;'CUADRO 2'!H8,H9&gt;'CUADRO 2'!H9,H10&gt;'CUADRO 2'!H10,H11&gt;'CUADRO 2'!H11,H12&gt;'CUADRO 2'!H12,H13&gt;'CUADRO 2'!H13,H14&gt;'CUADRO 2'!H14,H15&gt;'CUADRO 2'!H15,H16&gt;'CUADRO 2'!H16,H17&gt;'CUADRO 2'!H17,H18&gt;'CUADRO 2'!H18),"XX","")</f>
        <v/>
      </c>
      <c r="I19" s="541"/>
      <c r="J19" s="541" t="str">
        <f>IF(OR(J6&gt;'CUADRO 2'!J6,J7&gt;'CUADRO 2'!J7,J8&gt;'CUADRO 2'!J8,J9&gt;'CUADRO 2'!J9,J10&gt;'CUADRO 2'!J10,J11&gt;'CUADRO 2'!J11,J12&gt;'CUADRO 2'!J12,J13&gt;'CUADRO 2'!J13,J14&gt;'CUADRO 2'!J14,J15&gt;'CUADRO 2'!J15,J16&gt;'CUADRO 2'!J16,J17&gt;'CUADRO 2'!J17,J18&gt;'CUADRO 2'!J18),"XX","")</f>
        <v/>
      </c>
      <c r="K19" s="541" t="str">
        <f>IF(OR(K6&gt;'CUADRO 2'!K6,K7&gt;'CUADRO 2'!K7,K8&gt;'CUADRO 2'!K8,K9&gt;'CUADRO 2'!K9,K10&gt;'CUADRO 2'!K10,K11&gt;'CUADRO 2'!K11,K12&gt;'CUADRO 2'!K12,K13&gt;'CUADRO 2'!K13,K14&gt;'CUADRO 2'!K14,K15&gt;'CUADRO 2'!K15,K16&gt;'CUADRO 2'!K16,K17&gt;'CUADRO 2'!K17,K18&gt;'CUADRO 2'!K18),"XX","")</f>
        <v/>
      </c>
      <c r="L19" s="541"/>
      <c r="M19" s="541" t="str">
        <f>IF(OR(M6&gt;'CUADRO 2'!M6,M7&gt;'CUADRO 2'!M7,M8&gt;'CUADRO 2'!M8,M9&gt;'CUADRO 2'!M9,M10&gt;'CUADRO 2'!M10,M11&gt;'CUADRO 2'!M11,M12&gt;'CUADRO 2'!M12,M13&gt;'CUADRO 2'!M13,M14&gt;'CUADRO 2'!M14,M15&gt;'CUADRO 2'!M15,M16&gt;'CUADRO 2'!M16,M17&gt;'CUADRO 2'!M17,M18&gt;'CUADRO 2'!M18),"XX","")</f>
        <v/>
      </c>
      <c r="N19" s="541" t="str">
        <f>IF(OR(N6&gt;'CUADRO 2'!N6,N7&gt;'CUADRO 2'!N7,N8&gt;'CUADRO 2'!N8,N9&gt;'CUADRO 2'!N9,N10&gt;'CUADRO 2'!N10,N11&gt;'CUADRO 2'!N11,N12&gt;'CUADRO 2'!N12,N13&gt;'CUADRO 2'!N13,N14&gt;'CUADRO 2'!N14,N15&gt;'CUADRO 2'!N15,N16&gt;'CUADRO 2'!N16,N17&gt;'CUADRO 2'!N17,N18&gt;'CUADRO 2'!N18),"XX","")</f>
        <v/>
      </c>
      <c r="O19" s="541"/>
      <c r="P19" s="541" t="str">
        <f>IF(OR(P6&gt;'CUADRO 2'!P6,P7&gt;'CUADRO 2'!P7,P8&gt;'CUADRO 2'!P8,P9&gt;'CUADRO 2'!P9,P10&gt;'CUADRO 2'!P10,P11&gt;'CUADRO 2'!P11,P12&gt;'CUADRO 2'!P12,P13&gt;'CUADRO 2'!P13,P14&gt;'CUADRO 2'!P14,P15&gt;'CUADRO 2'!P15,P16&gt;'CUADRO 2'!P16,P17&gt;'CUADRO 2'!P17,P18&gt;'CUADRO 2'!P18),"XX","")</f>
        <v/>
      </c>
      <c r="Q19" s="541" t="str">
        <f>IF(OR(Q6&gt;'CUADRO 2'!Q6,Q7&gt;'CUADRO 2'!Q7,Q8&gt;'CUADRO 2'!Q8,Q9&gt;'CUADRO 2'!Q9,Q10&gt;'CUADRO 2'!Q10,Q11&gt;'CUADRO 2'!Q11,Q12&gt;'CUADRO 2'!Q12,Q13&gt;'CUADRO 2'!Q13,Q14&gt;'CUADRO 2'!Q14,Q15&gt;'CUADRO 2'!Q15,Q16&gt;'CUADRO 2'!Q16,Q17&gt;'CUADRO 2'!Q17,Q18&gt;'CUADRO 2'!Q18),"XX","")</f>
        <v/>
      </c>
      <c r="R19" s="541"/>
      <c r="S19" s="541" t="str">
        <f>IF(OR(S6&gt;'CUADRO 2'!S6,S7&gt;'CUADRO 2'!S7,S8&gt;'CUADRO 2'!S8,S9&gt;'CUADRO 2'!S9,S10&gt;'CUADRO 2'!S10,S11&gt;'CUADRO 2'!S11,S12&gt;'CUADRO 2'!S12,S13&gt;'CUADRO 2'!S13,S14&gt;'CUADRO 2'!S14,S15&gt;'CUADRO 2'!S15,S16&gt;'CUADRO 2'!S16,S17&gt;'CUADRO 2'!S17,S18&gt;'CUADRO 2'!S18),"XX","")</f>
        <v/>
      </c>
      <c r="T19" s="541" t="str">
        <f>IF(OR(T6&gt;'CUADRO 2'!T6,T7&gt;'CUADRO 2'!T7,T8&gt;'CUADRO 2'!T8,T9&gt;'CUADRO 2'!T9,T10&gt;'CUADRO 2'!T10,T11&gt;'CUADRO 2'!T11,T12&gt;'CUADRO 2'!T12,T13&gt;'CUADRO 2'!T13,T14&gt;'CUADRO 2'!T14,T15&gt;'CUADRO 2'!T15,T16&gt;'CUADRO 2'!T16,T17&gt;'CUADRO 2'!T17,T18&gt;'CUADRO 2'!T18),"XX","")</f>
        <v/>
      </c>
    </row>
    <row r="20" spans="1:21" ht="27.75" customHeight="1">
      <c r="A20" s="233"/>
      <c r="B20" s="233"/>
      <c r="C20" s="233"/>
      <c r="D20" s="233"/>
      <c r="F20" s="740" t="str">
        <f>IF(OR(G19="XX",H19="XX",J19="XX",K19="XX",M19="XX",N19="XX",P19="XX",Q19="XX",S19="XX",T19="XX"),"El dato de repitentes es mayor a la cifra de matrícula reportada en el Cuadro 2.","")</f>
        <v/>
      </c>
      <c r="G20" s="740"/>
      <c r="H20" s="740"/>
      <c r="I20" s="740"/>
      <c r="J20" s="740"/>
      <c r="K20" s="740"/>
      <c r="L20" s="740"/>
      <c r="M20" s="740"/>
      <c r="N20" s="740"/>
      <c r="O20" s="740"/>
      <c r="P20" s="740"/>
      <c r="Q20" s="740"/>
      <c r="R20" s="740"/>
      <c r="S20" s="740"/>
      <c r="T20" s="740"/>
      <c r="U20" s="230"/>
    </row>
    <row r="22" spans="1:21" ht="27.75" customHeight="1">
      <c r="F22" s="741" t="str">
        <f>IF(AND('CUADRO 1'!F50=0,'CUADRO 3'!C19&gt;0),"Debe indicar datos en el Cuadro 1",IF(AND('CUADRO 1'!F5&gt;0,'CUADRO 3'!C19=0),"Indicó datos en el Cuadro 1, debe indicar datos en este Cuadro",""))</f>
        <v/>
      </c>
      <c r="G22" s="741"/>
      <c r="H22" s="741"/>
      <c r="I22" s="741"/>
      <c r="J22" s="741"/>
      <c r="K22" s="741"/>
      <c r="L22" s="741"/>
      <c r="M22" s="741"/>
      <c r="N22" s="741"/>
      <c r="O22" s="741"/>
      <c r="P22" s="741"/>
      <c r="Q22" s="741"/>
      <c r="R22" s="741"/>
      <c r="S22" s="741"/>
      <c r="T22" s="741"/>
    </row>
    <row r="23" spans="1:21" ht="15.75">
      <c r="B23" s="491" t="s">
        <v>173</v>
      </c>
      <c r="C23" s="560"/>
      <c r="D23" s="560"/>
      <c r="E23" s="560"/>
      <c r="F23" s="560"/>
      <c r="G23" s="560"/>
      <c r="H23" s="560"/>
    </row>
    <row r="24" spans="1:21" ht="19.5" customHeight="1">
      <c r="B24" s="709"/>
      <c r="C24" s="710"/>
      <c r="D24" s="710"/>
      <c r="E24" s="710"/>
      <c r="F24" s="710"/>
      <c r="G24" s="710"/>
      <c r="H24" s="710"/>
      <c r="I24" s="710"/>
      <c r="J24" s="710"/>
      <c r="K24" s="710"/>
      <c r="L24" s="710"/>
      <c r="M24" s="710"/>
      <c r="N24" s="710"/>
      <c r="O24" s="710"/>
      <c r="P24" s="710"/>
      <c r="Q24" s="710"/>
      <c r="R24" s="710"/>
      <c r="S24" s="710"/>
      <c r="T24" s="711"/>
    </row>
    <row r="25" spans="1:21" ht="19.5" customHeight="1">
      <c r="B25" s="712"/>
      <c r="C25" s="713"/>
      <c r="D25" s="713"/>
      <c r="E25" s="713"/>
      <c r="F25" s="713"/>
      <c r="G25" s="713"/>
      <c r="H25" s="713"/>
      <c r="I25" s="713"/>
      <c r="J25" s="713"/>
      <c r="K25" s="713"/>
      <c r="L25" s="713"/>
      <c r="M25" s="713"/>
      <c r="N25" s="713"/>
      <c r="O25" s="713"/>
      <c r="P25" s="713"/>
      <c r="Q25" s="713"/>
      <c r="R25" s="713"/>
      <c r="S25" s="713"/>
      <c r="T25" s="714"/>
    </row>
    <row r="26" spans="1:21" ht="19.5" customHeight="1">
      <c r="B26" s="712"/>
      <c r="C26" s="713"/>
      <c r="D26" s="713"/>
      <c r="E26" s="713"/>
      <c r="F26" s="713"/>
      <c r="G26" s="713"/>
      <c r="H26" s="713"/>
      <c r="I26" s="713"/>
      <c r="J26" s="713"/>
      <c r="K26" s="713"/>
      <c r="L26" s="713"/>
      <c r="M26" s="713"/>
      <c r="N26" s="713"/>
      <c r="O26" s="713"/>
      <c r="P26" s="713"/>
      <c r="Q26" s="713"/>
      <c r="R26" s="713"/>
      <c r="S26" s="713"/>
      <c r="T26" s="714"/>
    </row>
    <row r="27" spans="1:21" ht="19.5" customHeight="1">
      <c r="B27" s="712"/>
      <c r="C27" s="713"/>
      <c r="D27" s="713"/>
      <c r="E27" s="713"/>
      <c r="F27" s="713"/>
      <c r="G27" s="713"/>
      <c r="H27" s="713"/>
      <c r="I27" s="713"/>
      <c r="J27" s="713"/>
      <c r="K27" s="713"/>
      <c r="L27" s="713"/>
      <c r="M27" s="713"/>
      <c r="N27" s="713"/>
      <c r="O27" s="713"/>
      <c r="P27" s="713"/>
      <c r="Q27" s="713"/>
      <c r="R27" s="713"/>
      <c r="S27" s="713"/>
      <c r="T27" s="714"/>
    </row>
    <row r="28" spans="1:21" ht="19.5" customHeight="1">
      <c r="B28" s="715"/>
      <c r="C28" s="716"/>
      <c r="D28" s="716"/>
      <c r="E28" s="716"/>
      <c r="F28" s="716"/>
      <c r="G28" s="716"/>
      <c r="H28" s="716"/>
      <c r="I28" s="716"/>
      <c r="J28" s="716"/>
      <c r="K28" s="716"/>
      <c r="L28" s="716"/>
      <c r="M28" s="716"/>
      <c r="N28" s="716"/>
      <c r="O28" s="716"/>
      <c r="P28" s="716"/>
      <c r="Q28" s="716"/>
      <c r="R28" s="716"/>
      <c r="S28" s="716"/>
      <c r="T28" s="717"/>
    </row>
  </sheetData>
  <sheetProtection algorithmName="SHA-512" hashValue="sypIvGpdyCSyfkW0G+CPtxShP+eXyZ1nx7Czcyeo8gBbc8J0E46V8S0GZHodT5gRW1vUBxmH+1weZ8PterEL5A==" saltValue="iP5jojKlgB4JE0U3fh4S8A==" spinCount="100000" sheet="1" objects="1" scenarios="1"/>
  <mergeCells count="12">
    <mergeCell ref="S1:T1"/>
    <mergeCell ref="F20:T20"/>
    <mergeCell ref="B24:T28"/>
    <mergeCell ref="B3:B5"/>
    <mergeCell ref="C3:E4"/>
    <mergeCell ref="F3:T3"/>
    <mergeCell ref="F4:H4"/>
    <mergeCell ref="I4:K4"/>
    <mergeCell ref="L4:N4"/>
    <mergeCell ref="O4:Q4"/>
    <mergeCell ref="R4:T4"/>
    <mergeCell ref="F22:T22"/>
  </mergeCells>
  <conditionalFormatting sqref="C6:F6 I6 L6 O6 R6 L15:L16 I15:I16 C15:F16 R15:R16 O15:O16 O18 R18 C18:F18 I18 L18">
    <cfRule type="cellIs" dxfId="209" priority="210" operator="equal">
      <formula>0</formula>
    </cfRule>
  </conditionalFormatting>
  <conditionalFormatting sqref="L7:L14 I7:I14 C7:F14 R7:R14 O7:O14">
    <cfRule type="cellIs" dxfId="208" priority="207" operator="equal">
      <formula>0</formula>
    </cfRule>
  </conditionalFormatting>
  <conditionalFormatting sqref="F20">
    <cfRule type="notContainsBlanks" dxfId="207" priority="5">
      <formula>LEN(TRIM(F20))&gt;0</formula>
    </cfRule>
  </conditionalFormatting>
  <conditionalFormatting sqref="L17 I17 R17 O17 C17 F17">
    <cfRule type="cellIs" dxfId="206" priority="4" operator="equal">
      <formula>0</formula>
    </cfRule>
  </conditionalFormatting>
  <conditionalFormatting sqref="D17">
    <cfRule type="cellIs" dxfId="205" priority="3" operator="equal">
      <formula>0</formula>
    </cfRule>
  </conditionalFormatting>
  <conditionalFormatting sqref="E17">
    <cfRule type="cellIs" dxfId="204" priority="2" operator="equal">
      <formula>0</formula>
    </cfRule>
  </conditionalFormatting>
  <conditionalFormatting sqref="F22">
    <cfRule type="notContainsBlanks" dxfId="203" priority="1">
      <formula>LEN(TRIM(F22))&gt;0</formula>
    </cfRule>
  </conditionalFormatting>
  <dataValidations count="1">
    <dataValidation type="whole" operator="greaterThanOrEqual" allowBlank="1" showInputMessage="1" showErrorMessage="1" sqref="C6:T18">
      <formula1>0</formula1>
    </dataValidation>
  </dataValidations>
  <printOptions horizontalCentered="1" verticalCentered="1"/>
  <pageMargins left="0" right="0.15748031496062992" top="0.23622047244094491" bottom="0.6692913385826772" header="0.43307086614173229" footer="0.19685039370078741"/>
  <pageSetup scale="71" orientation="landscape" r:id="rId1"/>
  <headerFooter scaleWithDoc="0">
    <oddFooter>&amp;R&amp;"Goudy,Negrita Cursiva"Telesecundaria&amp;"Goudy,Cursiva", página 4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9" id="{A7E77AD3-A7CA-4108-A438-C0DE41E8B78C}">
            <xm:f>G6&gt;'CUADRO 2'!G6</xm:f>
            <x14:dxf>
              <font>
                <color rgb="FFFF0000"/>
              </font>
              <fill>
                <patternFill>
                  <bgColor theme="5" tint="0.79998168889431442"/>
                </patternFill>
              </fill>
            </x14:dxf>
          </x14:cfRule>
          <xm:sqref>S6:T18 P6:Q18 G6:H18 M6:N18 J6:K18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N17"/>
  <sheetViews>
    <sheetView showGridLines="0" zoomScale="90" zoomScaleNormal="90" workbookViewId="0">
      <selection activeCell="M1" sqref="M1:N1"/>
    </sheetView>
  </sheetViews>
  <sheetFormatPr baseColWidth="10" defaultRowHeight="14.25"/>
  <cols>
    <col min="1" max="1" width="5.85546875" style="192" customWidth="1"/>
    <col min="2" max="2" width="18" style="192" customWidth="1"/>
    <col min="3" max="14" width="8.140625" style="192" customWidth="1"/>
    <col min="15" max="16384" width="11.42578125" style="192"/>
  </cols>
  <sheetData>
    <row r="1" spans="1:14" ht="18">
      <c r="B1" s="572" t="s">
        <v>687</v>
      </c>
      <c r="C1" s="526"/>
      <c r="D1" s="526"/>
      <c r="E1" s="526"/>
      <c r="F1" s="526"/>
      <c r="G1" s="526"/>
      <c r="H1" s="526"/>
      <c r="I1" s="644"/>
      <c r="J1" s="644"/>
      <c r="K1" s="644"/>
      <c r="L1" s="644"/>
      <c r="M1" s="704" t="str">
        <f>+Portada!$L$2</f>
        <v/>
      </c>
      <c r="N1" s="705"/>
    </row>
    <row r="2" spans="1:14" ht="18.75" thickBot="1">
      <c r="B2" s="594" t="s">
        <v>863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</row>
    <row r="3" spans="1:14" ht="21" customHeight="1" thickTop="1" thickBot="1">
      <c r="B3" s="728" t="s">
        <v>847</v>
      </c>
      <c r="C3" s="756" t="s">
        <v>785</v>
      </c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</row>
    <row r="4" spans="1:14" ht="18" customHeight="1">
      <c r="B4" s="729"/>
      <c r="C4" s="726" t="s">
        <v>782</v>
      </c>
      <c r="D4" s="727"/>
      <c r="E4" s="727"/>
      <c r="F4" s="726" t="s">
        <v>783</v>
      </c>
      <c r="G4" s="727"/>
      <c r="H4" s="727"/>
      <c r="I4" s="726" t="s">
        <v>751</v>
      </c>
      <c r="J4" s="727"/>
      <c r="K4" s="727"/>
      <c r="L4" s="726" t="s">
        <v>784</v>
      </c>
      <c r="M4" s="727"/>
      <c r="N4" s="727"/>
    </row>
    <row r="5" spans="1:14" ht="27.75" customHeight="1" thickBot="1">
      <c r="B5" s="730"/>
      <c r="C5" s="529" t="s">
        <v>0</v>
      </c>
      <c r="D5" s="530" t="s">
        <v>16</v>
      </c>
      <c r="E5" s="531" t="s">
        <v>15</v>
      </c>
      <c r="F5" s="529" t="s">
        <v>0</v>
      </c>
      <c r="G5" s="530" t="s">
        <v>16</v>
      </c>
      <c r="H5" s="531" t="s">
        <v>15</v>
      </c>
      <c r="I5" s="529" t="s">
        <v>0</v>
      </c>
      <c r="J5" s="530" t="s">
        <v>16</v>
      </c>
      <c r="K5" s="531" t="s">
        <v>15</v>
      </c>
      <c r="L5" s="529" t="s">
        <v>0</v>
      </c>
      <c r="M5" s="530" t="s">
        <v>16</v>
      </c>
      <c r="N5" s="532" t="s">
        <v>15</v>
      </c>
    </row>
    <row r="6" spans="1:14" ht="25.5" customHeight="1" thickTop="1">
      <c r="B6" s="366" t="s">
        <v>781</v>
      </c>
      <c r="C6" s="533">
        <f t="shared" ref="C6" si="0">+D6+E6</f>
        <v>0</v>
      </c>
      <c r="D6" s="534"/>
      <c r="E6" s="534"/>
      <c r="F6" s="533">
        <f t="shared" ref="F6:F7" si="1">+G6+H6</f>
        <v>0</v>
      </c>
      <c r="G6" s="534"/>
      <c r="H6" s="535"/>
      <c r="I6" s="533">
        <f t="shared" ref="I6:I8" si="2">+J6+K6</f>
        <v>0</v>
      </c>
      <c r="J6" s="534"/>
      <c r="K6" s="535"/>
      <c r="L6" s="533">
        <f t="shared" ref="L6:L9" si="3">+M6+N6</f>
        <v>0</v>
      </c>
      <c r="M6" s="534"/>
      <c r="N6" s="536"/>
    </row>
    <row r="7" spans="1:14" ht="25.5" customHeight="1">
      <c r="B7" s="537" t="s">
        <v>782</v>
      </c>
      <c r="C7" s="742"/>
      <c r="D7" s="743"/>
      <c r="E7" s="744"/>
      <c r="F7" s="391">
        <f t="shared" si="1"/>
        <v>0</v>
      </c>
      <c r="G7" s="286"/>
      <c r="H7" s="538"/>
      <c r="I7" s="391">
        <f t="shared" si="2"/>
        <v>0</v>
      </c>
      <c r="J7" s="286"/>
      <c r="K7" s="538"/>
      <c r="L7" s="391">
        <f t="shared" si="3"/>
        <v>0</v>
      </c>
      <c r="M7" s="286"/>
      <c r="N7" s="149"/>
    </row>
    <row r="8" spans="1:14" ht="25.5" customHeight="1">
      <c r="B8" s="537" t="s">
        <v>783</v>
      </c>
      <c r="C8" s="745"/>
      <c r="D8" s="746"/>
      <c r="E8" s="747"/>
      <c r="F8" s="751"/>
      <c r="G8" s="743"/>
      <c r="H8" s="744"/>
      <c r="I8" s="391">
        <f t="shared" si="2"/>
        <v>0</v>
      </c>
      <c r="J8" s="286"/>
      <c r="K8" s="538"/>
      <c r="L8" s="391">
        <f t="shared" si="3"/>
        <v>0</v>
      </c>
      <c r="M8" s="286"/>
      <c r="N8" s="149"/>
    </row>
    <row r="9" spans="1:14" ht="25.5" customHeight="1" thickBot="1">
      <c r="B9" s="539" t="s">
        <v>751</v>
      </c>
      <c r="C9" s="748"/>
      <c r="D9" s="749"/>
      <c r="E9" s="750"/>
      <c r="F9" s="752"/>
      <c r="G9" s="749"/>
      <c r="H9" s="750"/>
      <c r="I9" s="753"/>
      <c r="J9" s="754"/>
      <c r="K9" s="755"/>
      <c r="L9" s="436">
        <f t="shared" si="3"/>
        <v>0</v>
      </c>
      <c r="M9" s="435"/>
      <c r="N9" s="437"/>
    </row>
    <row r="10" spans="1:14" s="542" customFormat="1" ht="18.75" customHeight="1" thickTop="1">
      <c r="A10" s="540"/>
      <c r="B10" s="540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</row>
    <row r="11" spans="1:14" ht="19.5" customHeight="1"/>
    <row r="12" spans="1:14" ht="18.75" customHeight="1">
      <c r="B12" s="234" t="s">
        <v>173</v>
      </c>
    </row>
    <row r="13" spans="1:14" ht="18.75" customHeight="1">
      <c r="B13" s="709"/>
      <c r="C13" s="710"/>
      <c r="D13" s="710"/>
      <c r="E13" s="710"/>
      <c r="F13" s="710"/>
      <c r="G13" s="710"/>
      <c r="H13" s="710"/>
      <c r="I13" s="710"/>
      <c r="J13" s="710"/>
      <c r="K13" s="710"/>
      <c r="L13" s="710"/>
      <c r="M13" s="710"/>
      <c r="N13" s="711"/>
    </row>
    <row r="14" spans="1:14" ht="18.75" customHeight="1">
      <c r="B14" s="712"/>
      <c r="C14" s="713"/>
      <c r="D14" s="713"/>
      <c r="E14" s="713"/>
      <c r="F14" s="713"/>
      <c r="G14" s="713"/>
      <c r="H14" s="713"/>
      <c r="I14" s="713"/>
      <c r="J14" s="713"/>
      <c r="K14" s="713"/>
      <c r="L14" s="713"/>
      <c r="M14" s="713"/>
      <c r="N14" s="714"/>
    </row>
    <row r="15" spans="1:14" ht="18.75" customHeight="1">
      <c r="B15" s="712"/>
      <c r="C15" s="713"/>
      <c r="D15" s="713"/>
      <c r="E15" s="713"/>
      <c r="F15" s="713"/>
      <c r="G15" s="713"/>
      <c r="H15" s="713"/>
      <c r="I15" s="713"/>
      <c r="J15" s="713"/>
      <c r="K15" s="713"/>
      <c r="L15" s="713"/>
      <c r="M15" s="713"/>
      <c r="N15" s="714"/>
    </row>
    <row r="16" spans="1:14" ht="18.75" customHeight="1">
      <c r="B16" s="712"/>
      <c r="C16" s="713"/>
      <c r="D16" s="713"/>
      <c r="E16" s="713"/>
      <c r="F16" s="713"/>
      <c r="G16" s="713"/>
      <c r="H16" s="713"/>
      <c r="I16" s="713"/>
      <c r="J16" s="713"/>
      <c r="K16" s="713"/>
      <c r="L16" s="713"/>
      <c r="M16" s="713"/>
      <c r="N16" s="714"/>
    </row>
    <row r="17" spans="2:14" ht="18.75" customHeight="1">
      <c r="B17" s="715"/>
      <c r="C17" s="716"/>
      <c r="D17" s="716"/>
      <c r="E17" s="716"/>
      <c r="F17" s="716"/>
      <c r="G17" s="716"/>
      <c r="H17" s="716"/>
      <c r="I17" s="716"/>
      <c r="J17" s="716"/>
      <c r="K17" s="716"/>
      <c r="L17" s="716"/>
      <c r="M17" s="716"/>
      <c r="N17" s="717"/>
    </row>
  </sheetData>
  <sheetProtection algorithmName="SHA-512" hashValue="a4HfzmoTt882WnhaU+WU+00U9oR0s/TIqnoXa3KL2N77V6Cj7Z+rfMVZjgywQx5nlmyabG8J2NvtVuwj47kc7g==" saltValue="S0Z/LkQ34xoZGJXZpc//zA==" spinCount="100000" sheet="1" objects="1" scenarios="1"/>
  <mergeCells count="11">
    <mergeCell ref="M1:N1"/>
    <mergeCell ref="C7:E9"/>
    <mergeCell ref="F8:H9"/>
    <mergeCell ref="I9:K9"/>
    <mergeCell ref="B13:N17"/>
    <mergeCell ref="B3:B5"/>
    <mergeCell ref="C3:N3"/>
    <mergeCell ref="C4:E4"/>
    <mergeCell ref="F4:H4"/>
    <mergeCell ref="I4:K4"/>
    <mergeCell ref="L4:N4"/>
  </mergeCells>
  <conditionalFormatting sqref="C6:C7 F6:F8 I6:I9 L6:L9">
    <cfRule type="cellIs" dxfId="201" priority="1" operator="equal">
      <formula>0</formula>
    </cfRule>
  </conditionalFormatting>
  <dataValidations count="1">
    <dataValidation type="whole" operator="greaterThanOrEqual" allowBlank="1" showInputMessage="1" showErrorMessage="1" sqref="C6:N9">
      <formula1>0</formula1>
    </dataValidation>
  </dataValidations>
  <printOptions horizontalCentered="1" verticalCentered="1"/>
  <pageMargins left="0" right="0.15748031496062992" top="0.23622047244094491" bottom="0.6692913385826772" header="0.43307086614173229" footer="0.19685039370078741"/>
  <pageSetup orientation="landscape" r:id="rId1"/>
  <headerFooter scaleWithDoc="0">
    <oddFooter>&amp;R&amp;"Goudy,Negrita Cursiva"Telesecundaria&amp;"Goudy,Cursiva", página 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H39"/>
  <sheetViews>
    <sheetView showGridLines="0" zoomScale="90" zoomScaleNormal="90" workbookViewId="0">
      <selection activeCell="B4" sqref="B4:C5"/>
    </sheetView>
  </sheetViews>
  <sheetFormatPr baseColWidth="10" defaultRowHeight="14.25"/>
  <cols>
    <col min="1" max="1" width="6.5703125" style="494" customWidth="1"/>
    <col min="2" max="2" width="83.28515625" style="494" customWidth="1"/>
    <col min="3" max="3" width="8.28515625" style="494" customWidth="1"/>
    <col min="4" max="4" width="4.28515625" style="494" customWidth="1"/>
    <col min="5" max="5" width="5.85546875" style="503" customWidth="1"/>
    <col min="6" max="6" width="14" style="494" customWidth="1"/>
    <col min="7" max="8" width="15.7109375" style="494" customWidth="1"/>
    <col min="9" max="16384" width="11.42578125" style="494"/>
  </cols>
  <sheetData>
    <row r="1" spans="2:8" ht="18">
      <c r="B1" s="595" t="s">
        <v>689</v>
      </c>
      <c r="E1" s="704" t="str">
        <f>+Portada!$L$2</f>
        <v/>
      </c>
      <c r="F1" s="705"/>
      <c r="G1" s="645"/>
      <c r="H1" s="645"/>
    </row>
    <row r="2" spans="2:8" ht="18">
      <c r="B2" s="450" t="s">
        <v>817</v>
      </c>
      <c r="C2" s="495"/>
      <c r="D2" s="495"/>
      <c r="E2" s="496"/>
      <c r="F2" s="495"/>
      <c r="G2" s="192"/>
      <c r="H2" s="192"/>
    </row>
    <row r="3" spans="2:8" ht="18.75" thickBot="1">
      <c r="B3" s="450" t="s">
        <v>1427</v>
      </c>
      <c r="C3" s="128"/>
      <c r="D3" s="128"/>
      <c r="E3" s="497"/>
      <c r="F3" s="128"/>
      <c r="G3" s="192"/>
      <c r="H3" s="192"/>
    </row>
    <row r="4" spans="2:8" ht="19.5" customHeight="1" thickTop="1">
      <c r="B4" s="718" t="s">
        <v>688</v>
      </c>
      <c r="C4" s="718"/>
      <c r="D4" s="624"/>
      <c r="E4" s="498"/>
      <c r="F4" s="759" t="s">
        <v>686</v>
      </c>
      <c r="G4" s="192"/>
      <c r="H4" s="192"/>
    </row>
    <row r="5" spans="2:8" s="501" customFormat="1" ht="20.25" customHeight="1" thickBot="1">
      <c r="B5" s="719"/>
      <c r="C5" s="719"/>
      <c r="D5" s="625"/>
      <c r="E5" s="499"/>
      <c r="F5" s="760"/>
      <c r="G5" s="500"/>
      <c r="H5" s="500"/>
    </row>
    <row r="6" spans="2:8" s="503" customFormat="1" ht="22.5" customHeight="1" thickTop="1">
      <c r="B6" s="761" t="s">
        <v>69</v>
      </c>
      <c r="C6" s="761"/>
      <c r="D6" s="761"/>
      <c r="E6" s="762"/>
      <c r="F6" s="502">
        <f>SUM(F7:F32)</f>
        <v>0</v>
      </c>
      <c r="G6" s="741" t="str">
        <f>IF($F$6='CUADRO 1'!C5,"","¡VERIFICAR!.  El total no coincide con el total del Cuadro 1.")</f>
        <v/>
      </c>
      <c r="H6" s="741"/>
    </row>
    <row r="7" spans="2:8" s="503" customFormat="1" ht="16.5" customHeight="1">
      <c r="B7" s="504"/>
      <c r="C7" s="505" t="str">
        <f t="shared" ref="C7:C32" si="0">IFERROR(VLOOKUP(B7,PROV1,2,0),"")</f>
        <v/>
      </c>
      <c r="D7" s="628"/>
      <c r="E7" s="506" t="str">
        <f t="shared" ref="E7:E12" si="1">IF(AND(OR(F7&gt;0),(B7="")),"*",IF(AND(B7&lt;&gt;"",(F7=0)),"***",""))</f>
        <v/>
      </c>
      <c r="F7" s="507"/>
      <c r="G7" s="741"/>
      <c r="H7" s="741"/>
    </row>
    <row r="8" spans="2:8" s="503" customFormat="1" ht="16.5" customHeight="1">
      <c r="B8" s="508"/>
      <c r="C8" s="509" t="str">
        <f t="shared" si="0"/>
        <v/>
      </c>
      <c r="D8" s="464" t="str">
        <f>IF(C8="","",IF(OR(C8=C7),"R",""))</f>
        <v/>
      </c>
      <c r="E8" s="510" t="str">
        <f t="shared" si="1"/>
        <v/>
      </c>
      <c r="F8" s="511"/>
      <c r="G8" s="741"/>
      <c r="H8" s="741"/>
    </row>
    <row r="9" spans="2:8" s="503" customFormat="1" ht="16.5" customHeight="1">
      <c r="B9" s="508"/>
      <c r="C9" s="509" t="str">
        <f t="shared" si="0"/>
        <v/>
      </c>
      <c r="D9" s="464" t="str">
        <f>IF(C9="","",IF(OR(C9=C8,C9=C7),"R",""))</f>
        <v/>
      </c>
      <c r="E9" s="510" t="str">
        <f t="shared" si="1"/>
        <v/>
      </c>
      <c r="F9" s="511"/>
      <c r="G9" s="512"/>
      <c r="H9" s="512"/>
    </row>
    <row r="10" spans="2:8" s="503" customFormat="1" ht="16.5" customHeight="1">
      <c r="B10" s="508"/>
      <c r="C10" s="509" t="str">
        <f t="shared" si="0"/>
        <v/>
      </c>
      <c r="D10" s="464" t="str">
        <f>IF(C10="","",IF(OR(C10=C9,C10=C8,C10=C7),"R",""))</f>
        <v/>
      </c>
      <c r="E10" s="510" t="str">
        <f t="shared" si="1"/>
        <v/>
      </c>
      <c r="F10" s="511"/>
      <c r="G10" s="758" t="str">
        <f>IF(OR(E7="*",E8="*",E9="*",E10="*",E11="*",E12="*",E13="*",E14="*",E15="*",E16="*",E17="*",E18="*",E19="*",E20="*",E21="*",E22="*",E23="*",E24="*",E25="*",E26="*",E27="*",E28="*",E29="*",E30="*",E31="*",E32="*"),"* No ha seleccionado Provincia/Cantón/Distrito","")</f>
        <v/>
      </c>
      <c r="H10" s="758"/>
    </row>
    <row r="11" spans="2:8" s="503" customFormat="1" ht="16.5" customHeight="1">
      <c r="B11" s="508"/>
      <c r="C11" s="509" t="str">
        <f t="shared" si="0"/>
        <v/>
      </c>
      <c r="D11" s="464" t="str">
        <f>IF(C11="","",IF(OR(C11=C10,C11=C9,C11=C8,C11=C7),"R",""))</f>
        <v/>
      </c>
      <c r="E11" s="510" t="str">
        <f t="shared" si="1"/>
        <v/>
      </c>
      <c r="F11" s="511"/>
      <c r="G11" s="758"/>
      <c r="H11" s="758"/>
    </row>
    <row r="12" spans="2:8" s="503" customFormat="1" ht="16.5" customHeight="1">
      <c r="B12" s="508"/>
      <c r="C12" s="509" t="str">
        <f t="shared" si="0"/>
        <v/>
      </c>
      <c r="D12" s="464" t="str">
        <f>IF(C12="","",IF(OR(C12=C11,C12=C10,C12=C9,C12=C8,C12=C7),"R",""))</f>
        <v/>
      </c>
      <c r="E12" s="510" t="str">
        <f t="shared" si="1"/>
        <v/>
      </c>
      <c r="F12" s="511"/>
      <c r="G12" s="758"/>
      <c r="H12" s="758"/>
    </row>
    <row r="13" spans="2:8" s="503" customFormat="1" ht="16.5" customHeight="1">
      <c r="B13" s="508"/>
      <c r="C13" s="509" t="str">
        <f t="shared" si="0"/>
        <v/>
      </c>
      <c r="D13" s="464" t="str">
        <f>IF(C13="","",IF(OR(C13=C12,C13=C11,C13=C10,C13=C9,C13=C8,C13=C7),"R",""))</f>
        <v/>
      </c>
      <c r="E13" s="510" t="str">
        <f>IF(AND(OR(F13&gt;0),(B13="")),"*",IF(AND(B13&lt;&gt;"",(F13=0)),"***",""))</f>
        <v/>
      </c>
      <c r="F13" s="511"/>
      <c r="H13" s="601"/>
    </row>
    <row r="14" spans="2:8" s="503" customFormat="1" ht="16.5" customHeight="1">
      <c r="B14" s="508"/>
      <c r="C14" s="509" t="str">
        <f t="shared" si="0"/>
        <v/>
      </c>
      <c r="D14" s="464" t="str">
        <f>IF(C14="","",IF(OR(C14=C13,C14=C12,C14=C11,C14=C10,C14=C9,C14=C8,C14=C7),"R",""))</f>
        <v/>
      </c>
      <c r="E14" s="510" t="str">
        <f t="shared" ref="E14:E32" si="2">IF(AND(OR(F14&gt;0),(B14="")),"*",IF(AND(B14&lt;&gt;"",(F14=0)),"***",""))</f>
        <v/>
      </c>
      <c r="F14" s="511"/>
      <c r="G14" s="757" t="str">
        <f>IF(OR(E7="***",E8="***",E9="***",E10="***",E11="***",E12="***",E13="***",E14="***",E15="***",E16="***",E17="***",E18="***",E19="***",E20="***",E21="***",E22="***",E23="***",E24="***",E25="***",E26="***",E27="***",E28="***",E29="***",E30="***",E31="***",E32="***"),"*** Digite la matrícula","")</f>
        <v/>
      </c>
      <c r="H14" s="757"/>
    </row>
    <row r="15" spans="2:8" s="503" customFormat="1" ht="16.5" customHeight="1">
      <c r="B15" s="508"/>
      <c r="C15" s="509" t="str">
        <f t="shared" si="0"/>
        <v/>
      </c>
      <c r="D15" s="464" t="str">
        <f>IF(C15="","",IF(OR(C15=C14,C15=C13,C15=C12,C15=C11,C15=C10,C15=C9,C15=C8,C15=C7),"R",""))</f>
        <v/>
      </c>
      <c r="E15" s="510" t="str">
        <f t="shared" si="2"/>
        <v/>
      </c>
      <c r="F15" s="511"/>
      <c r="G15" s="757"/>
      <c r="H15" s="757"/>
    </row>
    <row r="16" spans="2:8" s="503" customFormat="1" ht="16.5" customHeight="1">
      <c r="B16" s="508"/>
      <c r="C16" s="509" t="str">
        <f t="shared" si="0"/>
        <v/>
      </c>
      <c r="D16" s="464" t="str">
        <f>IF(C16="","",IF(OR(C16=C15,C16=C14,C16=C13,C16=C12,C16=C11,C16=C10,C16=C9,C16=C8,C16=C7),"R",""))</f>
        <v/>
      </c>
      <c r="E16" s="510" t="str">
        <f t="shared" si="2"/>
        <v/>
      </c>
      <c r="F16" s="511"/>
      <c r="G16" s="513"/>
      <c r="H16" s="513"/>
    </row>
    <row r="17" spans="2:8" s="503" customFormat="1" ht="16.5" customHeight="1">
      <c r="B17" s="508"/>
      <c r="C17" s="509" t="str">
        <f t="shared" si="0"/>
        <v/>
      </c>
      <c r="D17" s="464" t="str">
        <f>IF(C17="","",IF(OR(C17=C16,C17=C15,C17=C14,C17=C13,C17=C12,C17=C11,C17=C10,C17=C9,C17=C8,C17=C7),"R",""))</f>
        <v/>
      </c>
      <c r="E17" s="510" t="str">
        <f t="shared" si="2"/>
        <v/>
      </c>
      <c r="F17" s="511"/>
      <c r="G17" s="757" t="str">
        <f>IF(OR(D7="R",D8="R",D9="R",D10="R",D11="R",D12="R",D13="R",D14="R",D15="R",D16="R",D17="R",D18="R",D19="R",D20="R",D21="R",D22="R",D23="R",D24="R",D25="R",D26="R",D27="R",D28="R",D29="R",D30="R",D31="R",D32="R"),"R = Líneas repetidas","")</f>
        <v/>
      </c>
      <c r="H17" s="757"/>
    </row>
    <row r="18" spans="2:8" s="503" customFormat="1" ht="16.5" customHeight="1">
      <c r="B18" s="508"/>
      <c r="C18" s="509" t="str">
        <f t="shared" si="0"/>
        <v/>
      </c>
      <c r="D18" s="464" t="str">
        <f>IF(C18="","",IF(OR(C18=C17,C18=C16,C18=C15,C18=C14,C18=C13,C18=C12,C18=C11,C18=C10,C18=C9,C18=C8,C18=C7),"R",""))</f>
        <v/>
      </c>
      <c r="E18" s="510" t="str">
        <f t="shared" si="2"/>
        <v/>
      </c>
      <c r="F18" s="511"/>
      <c r="G18" s="757"/>
      <c r="H18" s="757"/>
    </row>
    <row r="19" spans="2:8" s="503" customFormat="1" ht="16.5" customHeight="1">
      <c r="B19" s="508"/>
      <c r="C19" s="509" t="str">
        <f t="shared" si="0"/>
        <v/>
      </c>
      <c r="D19" s="464" t="str">
        <f>IF(C19="","",IF(OR(C19=C18,C19=C17,C19=C16,C19=C15,C19=C14,C19=C13,C19=C12,C19=C11,C19=C10,C19=C9,C19=C8,C19=C7),"R",""))</f>
        <v/>
      </c>
      <c r="E19" s="510" t="str">
        <f t="shared" si="2"/>
        <v/>
      </c>
      <c r="F19" s="511"/>
    </row>
    <row r="20" spans="2:8" s="503" customFormat="1" ht="16.5" customHeight="1">
      <c r="B20" s="508"/>
      <c r="C20" s="509" t="str">
        <f t="shared" si="0"/>
        <v/>
      </c>
      <c r="D20" s="464" t="str">
        <f>IF(C20="","",IF(OR(C20=C19,C20=C18,C20=C17,C20=C16,C20=C15,C20=C14,C20=C13,C20=C12,C20=C11,C20=C10,C20=C9,C20=C8,C20=C7),"R",""))</f>
        <v/>
      </c>
      <c r="E20" s="510" t="str">
        <f t="shared" si="2"/>
        <v/>
      </c>
      <c r="F20" s="511"/>
      <c r="G20" s="514"/>
      <c r="H20" s="514"/>
    </row>
    <row r="21" spans="2:8" s="503" customFormat="1" ht="16.5" customHeight="1">
      <c r="B21" s="508"/>
      <c r="C21" s="509" t="str">
        <f t="shared" si="0"/>
        <v/>
      </c>
      <c r="D21" s="464" t="str">
        <f>IF(C21="","",IF(OR(C21=C20,C21=C19,C21=C18,C21=C17,C21=C16,C21=C15,C21=C14,C21=C13,C21=C12,C21=C11,C21=C10,C21=C9,C21=C8,C21=C7),"R",""))</f>
        <v/>
      </c>
      <c r="E21" s="510" t="str">
        <f t="shared" si="2"/>
        <v/>
      </c>
      <c r="F21" s="511"/>
    </row>
    <row r="22" spans="2:8" s="503" customFormat="1" ht="16.5" customHeight="1">
      <c r="B22" s="508"/>
      <c r="C22" s="509" t="str">
        <f t="shared" si="0"/>
        <v/>
      </c>
      <c r="D22" s="464" t="str">
        <f>IF(C22="","",IF(OR(C22=C21,C22=C20,C22=C19,C22=C18,C22=C17,C22=C16,C22=C15,C22=C14,C22=C13,C22=C12,C22=C11,C22=C10,C22=C9,C22=C8,C22=C7),"R",""))</f>
        <v/>
      </c>
      <c r="E22" s="510" t="str">
        <f t="shared" si="2"/>
        <v/>
      </c>
      <c r="F22" s="511"/>
    </row>
    <row r="23" spans="2:8" s="503" customFormat="1" ht="16.5" customHeight="1">
      <c r="B23" s="508"/>
      <c r="C23" s="509" t="str">
        <f t="shared" si="0"/>
        <v/>
      </c>
      <c r="D23" s="464" t="str">
        <f>IF(C23="","",IF(OR(C23=C22,C23=C21,C23=C20,C23=C19,C23=C18,C23=C17,C23=C16,C23=C15,C23=C14,C23=C13,C23=C12,C23=C11,C23=C10,C23=C9,C23=C8,C23=C7),"R",""))</f>
        <v/>
      </c>
      <c r="E23" s="510" t="str">
        <f t="shared" si="2"/>
        <v/>
      </c>
      <c r="F23" s="511"/>
    </row>
    <row r="24" spans="2:8" s="503" customFormat="1" ht="16.5" customHeight="1">
      <c r="B24" s="508"/>
      <c r="C24" s="509" t="str">
        <f t="shared" si="0"/>
        <v/>
      </c>
      <c r="D24" s="464" t="str">
        <f>IF(C24="","",IF(OR(C24=C23,C24=C22,C24=C21,C24=C20,C24=C19,C24=C18,C24=C17,C24=C16,C24=C15,C24=C14,C24=C13,C24=C12,C24=C11,C24=C10,C24=C9,C24=C8,C24=C7),"R",""))</f>
        <v/>
      </c>
      <c r="E24" s="510" t="str">
        <f t="shared" si="2"/>
        <v/>
      </c>
      <c r="F24" s="511"/>
    </row>
    <row r="25" spans="2:8" s="503" customFormat="1" ht="16.5" customHeight="1">
      <c r="B25" s="508"/>
      <c r="C25" s="509" t="str">
        <f t="shared" si="0"/>
        <v/>
      </c>
      <c r="D25" s="464" t="str">
        <f>IF(C25="","",IF(OR(C25=C24,C25=C23,C25=C22,C25=C21,C25=C20,C25=C19,C25=C18,C25=C17,C25=C16,C25=C15,C25=C14,C25=C13,C25=C12,C25=C11,C25=C10,C25=C9,C25=C8,C25=C7),"R",""))</f>
        <v/>
      </c>
      <c r="E25" s="510" t="str">
        <f t="shared" si="2"/>
        <v/>
      </c>
      <c r="F25" s="511"/>
    </row>
    <row r="26" spans="2:8" s="503" customFormat="1" ht="16.5" customHeight="1">
      <c r="B26" s="508"/>
      <c r="C26" s="509" t="str">
        <f t="shared" si="0"/>
        <v/>
      </c>
      <c r="D26" s="464" t="str">
        <f>IF(C26="","",IF(OR(C26=C25,C26=C24,C26=C23,C26=C22,C26=C21,C26=C20,C26=C19,C26=C18,C26=C17,C26=C16,C26=C15,C26=C14,C26=C13,C26=C12,C26=C11,C26=C10,C26=C9,C26=C8,C26=C7),"R",""))</f>
        <v/>
      </c>
      <c r="E26" s="510" t="str">
        <f t="shared" si="2"/>
        <v/>
      </c>
      <c r="F26" s="511"/>
    </row>
    <row r="27" spans="2:8" s="503" customFormat="1" ht="16.5" customHeight="1">
      <c r="B27" s="508"/>
      <c r="C27" s="509" t="str">
        <f t="shared" si="0"/>
        <v/>
      </c>
      <c r="D27" s="464" t="str">
        <f>IF(C27="","",IF(OR(C27=C26,C27=C25,C27=C24,C27=C23,C27=C22,C27=C21,C27=C20,C27=C19,C27=C18,C27=C17,C27=C16,C27=C15,C27=C14,C27=C13,C27=C12,C27=C11,C27=C10,C27=C9,C27=C8,C27=C7),"R",""))</f>
        <v/>
      </c>
      <c r="E27" s="510" t="str">
        <f t="shared" si="2"/>
        <v/>
      </c>
      <c r="F27" s="511"/>
    </row>
    <row r="28" spans="2:8" s="503" customFormat="1" ht="16.5" customHeight="1">
      <c r="B28" s="508"/>
      <c r="C28" s="509" t="str">
        <f t="shared" si="0"/>
        <v/>
      </c>
      <c r="D28" s="464" t="str">
        <f>IF(C28="","",IF(OR(C28=C27,C28=C26,C28=C25,C28=C24,C28=C23,C28=C22,C28=C21,C28=C20,C28=C19,C28=C18,C28=C17,C28=C16,C28=C15,C28=C14,C28=C13,C28=C12,C28=C11,C28=C10,C28=C9,C28=C8,C28=C7),"R",""))</f>
        <v/>
      </c>
      <c r="E28" s="510" t="str">
        <f t="shared" si="2"/>
        <v/>
      </c>
      <c r="F28" s="511"/>
    </row>
    <row r="29" spans="2:8" ht="16.5" customHeight="1">
      <c r="B29" s="508"/>
      <c r="C29" s="509" t="str">
        <f t="shared" si="0"/>
        <v/>
      </c>
      <c r="D29" s="464" t="str">
        <f>IF(C29="","",IF(OR(C29=C28,C29=C27,C29=C26,C29=C25,C29=C24,C29=C23,C29=C22,C29=C21,C29=C20,C29=C19,C29=C18,C29=C17,C29=C16,C29=C15,C29=C14,C29=C13,C29=C12,C29=C11,C29=C10,C29=C9,C29=C8,C29=C7),"R",""))</f>
        <v/>
      </c>
      <c r="E29" s="510" t="str">
        <f t="shared" si="2"/>
        <v/>
      </c>
      <c r="F29" s="515"/>
      <c r="G29" s="516"/>
    </row>
    <row r="30" spans="2:8" ht="16.5" customHeight="1">
      <c r="B30" s="508"/>
      <c r="C30" s="509" t="str">
        <f t="shared" si="0"/>
        <v/>
      </c>
      <c r="D30" s="464" t="str">
        <f>IF(C30="","",IF(OR(C30=C29,C30=C28,C30=C27,C30=C26,C30=C25,C30=C24,C30=C23,C30=C22,C30=C21,C30=C20,C30=C19,C30=C18,C30=C17,C30=C16,C30=C15,C30=C14,C30=C13,C30=C12,C30=C11,C30=C10,C30=C9,C30=C8,C30=C7),"R",""))</f>
        <v/>
      </c>
      <c r="E30" s="510" t="str">
        <f t="shared" si="2"/>
        <v/>
      </c>
      <c r="F30" s="515"/>
    </row>
    <row r="31" spans="2:8" ht="16.5" customHeight="1">
      <c r="B31" s="508"/>
      <c r="C31" s="509" t="str">
        <f t="shared" si="0"/>
        <v/>
      </c>
      <c r="D31" s="464" t="str">
        <f>IF(C31="","",IF(OR(C31=C30,C31=C29,C31=C28,C31=C27,C31=C26,C31=C25,C31=C24,C31=C23,C31=C22,C31=C21,C31=C20,C31=C19,C31=C18,C31=C17,C31=C16,C31=C15,C31=C14,C31=C13,C31=C12,C31=C11,C31=C10,C31=C9,C31=C8,C31=C7),"R",""))</f>
        <v/>
      </c>
      <c r="E31" s="510" t="str">
        <f t="shared" si="2"/>
        <v/>
      </c>
      <c r="F31" s="515"/>
    </row>
    <row r="32" spans="2:8" ht="16.5" customHeight="1" thickBot="1">
      <c r="B32" s="517"/>
      <c r="C32" s="518" t="str">
        <f t="shared" si="0"/>
        <v/>
      </c>
      <c r="D32" s="629" t="str">
        <f>IF(C32="","",IF(OR(C32=C31,C32=C30,C32=C29,C32=C28,C32=C27,C32=C26,C32=C25,C32=C24,C32=C23,C32=C22,C32=C21,C32=C20,C32=C19,C32=C18,C32=C17,C32=C16,C32=C15,C32=C14,C32=C13,C32=C12,C32=C11,C32=C10,C32=C9,C32=C8,C32=C7),"R",""))</f>
        <v/>
      </c>
      <c r="E32" s="519" t="str">
        <f t="shared" si="2"/>
        <v/>
      </c>
      <c r="F32" s="520"/>
    </row>
    <row r="33" spans="2:6" s="523" customFormat="1" ht="16.5" customHeight="1" thickTop="1">
      <c r="B33" s="150" t="s">
        <v>790</v>
      </c>
      <c r="C33" s="521"/>
      <c r="D33" s="521"/>
      <c r="E33" s="522"/>
      <c r="F33" s="522"/>
    </row>
    <row r="34" spans="2:6" s="523" customFormat="1" ht="16.5" customHeight="1">
      <c r="B34" s="524"/>
      <c r="C34" s="521"/>
      <c r="D34" s="521"/>
      <c r="E34" s="522"/>
      <c r="F34" s="522"/>
    </row>
    <row r="35" spans="2:6" ht="15.75">
      <c r="B35" s="491" t="s">
        <v>173</v>
      </c>
      <c r="C35" s="192"/>
      <c r="D35" s="192"/>
      <c r="E35" s="525"/>
      <c r="F35" s="192"/>
    </row>
    <row r="36" spans="2:6" ht="15" customHeight="1">
      <c r="B36" s="709"/>
      <c r="C36" s="710"/>
      <c r="D36" s="710"/>
      <c r="E36" s="710"/>
      <c r="F36" s="711"/>
    </row>
    <row r="37" spans="2:6" ht="15" customHeight="1">
      <c r="B37" s="712"/>
      <c r="C37" s="713"/>
      <c r="D37" s="713"/>
      <c r="E37" s="713"/>
      <c r="F37" s="714"/>
    </row>
    <row r="38" spans="2:6" ht="15" customHeight="1">
      <c r="B38" s="712"/>
      <c r="C38" s="713"/>
      <c r="D38" s="713"/>
      <c r="E38" s="713"/>
      <c r="F38" s="714"/>
    </row>
    <row r="39" spans="2:6" ht="18" customHeight="1">
      <c r="B39" s="715"/>
      <c r="C39" s="716"/>
      <c r="D39" s="716"/>
      <c r="E39" s="716"/>
      <c r="F39" s="717"/>
    </row>
  </sheetData>
  <sheetProtection sheet="1" objects="1" scenarios="1" insertRows="0" deleteRows="0"/>
  <mergeCells count="9">
    <mergeCell ref="E1:F1"/>
    <mergeCell ref="G14:H15"/>
    <mergeCell ref="G10:H12"/>
    <mergeCell ref="B36:F39"/>
    <mergeCell ref="B4:C5"/>
    <mergeCell ref="F4:F5"/>
    <mergeCell ref="B6:E6"/>
    <mergeCell ref="G6:H8"/>
    <mergeCell ref="G17:H18"/>
  </mergeCells>
  <conditionalFormatting sqref="F6">
    <cfRule type="cellIs" dxfId="200" priority="4" operator="equal">
      <formula>0</formula>
    </cfRule>
  </conditionalFormatting>
  <conditionalFormatting sqref="E7:E32">
    <cfRule type="cellIs" dxfId="199" priority="3" operator="equal">
      <formula>"Error!"</formula>
    </cfRule>
  </conditionalFormatting>
  <conditionalFormatting sqref="G14:H15 G10:H12 G6:H8">
    <cfRule type="notContainsBlanks" dxfId="198" priority="2">
      <formula>LEN(TRIM(G6))&gt;0</formula>
    </cfRule>
  </conditionalFormatting>
  <conditionalFormatting sqref="G17:H18">
    <cfRule type="notContainsBlanks" dxfId="197" priority="1">
      <formula>LEN(TRIM(G17))&gt;0</formula>
    </cfRule>
  </conditionalFormatting>
  <dataValidations count="2">
    <dataValidation type="list" allowBlank="1" showInputMessage="1" showErrorMessage="1" sqref="B7:B32">
      <formula1>UBICAC</formula1>
    </dataValidation>
    <dataValidation type="whole" operator="greaterThanOrEqual" allowBlank="1" showInputMessage="1" showErrorMessage="1" sqref="F6:F32">
      <formula1>0</formula1>
    </dataValidation>
  </dataValidations>
  <printOptions horizontalCentered="1" verticalCentered="1"/>
  <pageMargins left="0" right="0.15748031496062992" top="0.23622047244094491" bottom="0.38" header="0.43307086614173229" footer="0.19685039370078741"/>
  <pageSetup scale="86" orientation="landscape" r:id="rId1"/>
  <headerFooter scaleWithDoc="0">
    <oddFooter>&amp;R&amp;"Goudy,Negrita Cursiva"Telesecundaria&amp;"Goudy,Cursiva", página 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N41"/>
  <sheetViews>
    <sheetView showGridLines="0" showRuler="0" zoomScale="90" zoomScaleNormal="90" zoomScalePageLayoutView="90" workbookViewId="0">
      <selection activeCell="L1" sqref="L1:M1"/>
    </sheetView>
  </sheetViews>
  <sheetFormatPr baseColWidth="10" defaultRowHeight="14.25"/>
  <cols>
    <col min="1" max="1" width="6.5703125" style="192" customWidth="1"/>
    <col min="2" max="2" width="4" style="493" customWidth="1"/>
    <col min="3" max="3" width="36.28515625" style="192" customWidth="1"/>
    <col min="4" max="4" width="5.28515625" style="492" customWidth="1"/>
    <col min="5" max="13" width="9.5703125" style="192" customWidth="1"/>
    <col min="14" max="14" width="19.7109375" style="192" customWidth="1"/>
    <col min="15" max="16384" width="11.42578125" style="192"/>
  </cols>
  <sheetData>
    <row r="1" spans="2:14" ht="18">
      <c r="B1" s="595" t="s">
        <v>690</v>
      </c>
      <c r="C1" s="364"/>
      <c r="D1" s="626"/>
      <c r="E1" s="449"/>
      <c r="F1" s="449"/>
      <c r="G1" s="449"/>
      <c r="I1" s="644"/>
      <c r="J1" s="644"/>
      <c r="K1" s="644"/>
      <c r="L1" s="704" t="str">
        <f>+Portada!$L$2</f>
        <v/>
      </c>
      <c r="M1" s="705"/>
    </row>
    <row r="2" spans="2:14" ht="18">
      <c r="B2" s="450" t="s">
        <v>1414</v>
      </c>
      <c r="C2" s="365"/>
      <c r="D2" s="497"/>
      <c r="E2" s="365"/>
      <c r="F2" s="365"/>
      <c r="G2" s="365"/>
      <c r="H2" s="365"/>
      <c r="I2" s="365"/>
      <c r="J2" s="365"/>
      <c r="K2" s="365"/>
      <c r="L2" s="365"/>
      <c r="M2" s="365"/>
    </row>
    <row r="3" spans="2:14" ht="18.75" thickBot="1">
      <c r="B3" s="450" t="s">
        <v>1415</v>
      </c>
      <c r="C3" s="451"/>
      <c r="D3" s="627"/>
      <c r="E3" s="451"/>
      <c r="F3" s="451"/>
      <c r="G3" s="451"/>
      <c r="H3" s="451"/>
      <c r="I3" s="451"/>
      <c r="J3" s="451"/>
      <c r="K3" s="451"/>
      <c r="L3" s="451"/>
      <c r="M3" s="451"/>
    </row>
    <row r="4" spans="2:14" ht="33" customHeight="1" thickTop="1">
      <c r="B4" s="718" t="s">
        <v>1412</v>
      </c>
      <c r="C4" s="718"/>
      <c r="D4" s="622"/>
      <c r="E4" s="763" t="s">
        <v>1413</v>
      </c>
      <c r="F4" s="764"/>
      <c r="G4" s="764"/>
      <c r="H4" s="765" t="s">
        <v>818</v>
      </c>
      <c r="I4" s="764"/>
      <c r="J4" s="766"/>
      <c r="K4" s="765" t="s">
        <v>819</v>
      </c>
      <c r="L4" s="764"/>
      <c r="M4" s="764"/>
    </row>
    <row r="5" spans="2:14" ht="23.25" customHeight="1" thickBot="1">
      <c r="B5" s="719"/>
      <c r="C5" s="719"/>
      <c r="D5" s="623"/>
      <c r="E5" s="367" t="s">
        <v>0</v>
      </c>
      <c r="F5" s="452" t="s">
        <v>60</v>
      </c>
      <c r="G5" s="369" t="s">
        <v>61</v>
      </c>
      <c r="H5" s="375" t="s">
        <v>0</v>
      </c>
      <c r="I5" s="452" t="s">
        <v>60</v>
      </c>
      <c r="J5" s="374" t="s">
        <v>61</v>
      </c>
      <c r="K5" s="369" t="s">
        <v>0</v>
      </c>
      <c r="L5" s="452" t="s">
        <v>60</v>
      </c>
      <c r="M5" s="369" t="s">
        <v>61</v>
      </c>
    </row>
    <row r="6" spans="2:14" ht="18" customHeight="1" thickTop="1" thickBot="1">
      <c r="B6" s="767" t="s">
        <v>0</v>
      </c>
      <c r="C6" s="767"/>
      <c r="D6" s="453" t="str">
        <f>IF(OR(F6&gt;'CUADRO 1'!D5,G6&gt;'CUADRO 1'!E5),"/*/","")</f>
        <v/>
      </c>
      <c r="E6" s="454">
        <f>+F6+G6</f>
        <v>0</v>
      </c>
      <c r="F6" s="455">
        <f>SUM(F7:F35)</f>
        <v>0</v>
      </c>
      <c r="G6" s="456">
        <f>SUM(G7:G35)</f>
        <v>0</v>
      </c>
      <c r="H6" s="457">
        <f>+I6+J6</f>
        <v>0</v>
      </c>
      <c r="I6" s="455">
        <f>SUM(I7:I35)</f>
        <v>0</v>
      </c>
      <c r="J6" s="458">
        <f>SUM(J7:J35)</f>
        <v>0</v>
      </c>
      <c r="K6" s="456">
        <f>+L6+M6</f>
        <v>0</v>
      </c>
      <c r="L6" s="455">
        <f>SUM(L7:L35)</f>
        <v>0</v>
      </c>
      <c r="M6" s="456">
        <f>SUM(M7:M35)</f>
        <v>0</v>
      </c>
      <c r="N6" s="757" t="str">
        <f>IF(D6="/*/","/*/ El dato indicado en Extranjeros (hombres o mujeres) es mayor al total del Cuadro 1.","")</f>
        <v/>
      </c>
    </row>
    <row r="7" spans="2:14" ht="18" customHeight="1">
      <c r="B7" s="459" t="s">
        <v>85</v>
      </c>
      <c r="C7" s="460" t="s">
        <v>131</v>
      </c>
      <c r="D7" s="461" t="str">
        <f>IF(OR(I7&gt;F7,L7&gt;F7,J7&gt;G7,M7&gt;G7),"**","")</f>
        <v/>
      </c>
      <c r="E7" s="145">
        <f>+F7+G7</f>
        <v>0</v>
      </c>
      <c r="F7" s="282"/>
      <c r="G7" s="283"/>
      <c r="H7" s="388">
        <f>+I7+J7</f>
        <v>0</v>
      </c>
      <c r="I7" s="282"/>
      <c r="J7" s="387"/>
      <c r="K7" s="179">
        <f>+L7+M7</f>
        <v>0</v>
      </c>
      <c r="L7" s="282"/>
      <c r="M7" s="283"/>
      <c r="N7" s="757"/>
    </row>
    <row r="8" spans="2:14" ht="18" customHeight="1">
      <c r="B8" s="462" t="s">
        <v>86</v>
      </c>
      <c r="C8" s="463" t="s">
        <v>117</v>
      </c>
      <c r="D8" s="464" t="str">
        <f t="shared" ref="D8:D35" si="0">IF(OR(I8&gt;F8,L8&gt;F8,J8&gt;G8,M8&gt;G8),"**","")</f>
        <v/>
      </c>
      <c r="E8" s="285">
        <f>+F8+G8</f>
        <v>0</v>
      </c>
      <c r="F8" s="286"/>
      <c r="G8" s="287"/>
      <c r="H8" s="394">
        <f>+I8+J8</f>
        <v>0</v>
      </c>
      <c r="I8" s="286"/>
      <c r="J8" s="393"/>
      <c r="K8" s="465">
        <f>+L8+M8</f>
        <v>0</v>
      </c>
      <c r="L8" s="286"/>
      <c r="M8" s="287"/>
      <c r="N8" s="757"/>
    </row>
    <row r="9" spans="2:14" ht="18" customHeight="1">
      <c r="B9" s="462" t="s">
        <v>87</v>
      </c>
      <c r="C9" s="463" t="s">
        <v>129</v>
      </c>
      <c r="D9" s="464" t="str">
        <f t="shared" si="0"/>
        <v/>
      </c>
      <c r="E9" s="285">
        <f t="shared" ref="E9:E35" si="1">+F9+G9</f>
        <v>0</v>
      </c>
      <c r="F9" s="286"/>
      <c r="G9" s="287"/>
      <c r="H9" s="394">
        <f t="shared" ref="H9:H35" si="2">+I9+J9</f>
        <v>0</v>
      </c>
      <c r="I9" s="286"/>
      <c r="J9" s="393"/>
      <c r="K9" s="465">
        <f t="shared" ref="K9:K35" si="3">+L9+M9</f>
        <v>0</v>
      </c>
      <c r="L9" s="286"/>
      <c r="M9" s="287"/>
      <c r="N9" s="757"/>
    </row>
    <row r="10" spans="2:14" ht="18" customHeight="1">
      <c r="B10" s="462" t="s">
        <v>88</v>
      </c>
      <c r="C10" s="463" t="s">
        <v>134</v>
      </c>
      <c r="D10" s="464" t="str">
        <f t="shared" si="0"/>
        <v/>
      </c>
      <c r="E10" s="285">
        <f t="shared" si="1"/>
        <v>0</v>
      </c>
      <c r="F10" s="286"/>
      <c r="G10" s="287"/>
      <c r="H10" s="394">
        <f t="shared" si="2"/>
        <v>0</v>
      </c>
      <c r="I10" s="286"/>
      <c r="J10" s="393"/>
      <c r="K10" s="465">
        <f t="shared" si="3"/>
        <v>0</v>
      </c>
      <c r="L10" s="286"/>
      <c r="M10" s="287"/>
      <c r="N10" s="757"/>
    </row>
    <row r="11" spans="2:14" ht="18" customHeight="1">
      <c r="B11" s="462" t="s">
        <v>89</v>
      </c>
      <c r="C11" s="463" t="s">
        <v>114</v>
      </c>
      <c r="D11" s="464" t="str">
        <f t="shared" si="0"/>
        <v/>
      </c>
      <c r="E11" s="285">
        <f t="shared" si="1"/>
        <v>0</v>
      </c>
      <c r="F11" s="286"/>
      <c r="G11" s="287"/>
      <c r="H11" s="394">
        <f t="shared" si="2"/>
        <v>0</v>
      </c>
      <c r="I11" s="286"/>
      <c r="J11" s="393"/>
      <c r="K11" s="465">
        <f t="shared" si="3"/>
        <v>0</v>
      </c>
      <c r="L11" s="286"/>
      <c r="M11" s="287"/>
      <c r="N11" s="757"/>
    </row>
    <row r="12" spans="2:14" ht="18" customHeight="1">
      <c r="B12" s="462" t="s">
        <v>90</v>
      </c>
      <c r="C12" s="463" t="s">
        <v>130</v>
      </c>
      <c r="D12" s="464" t="str">
        <f t="shared" si="0"/>
        <v/>
      </c>
      <c r="E12" s="285">
        <f t="shared" si="1"/>
        <v>0</v>
      </c>
      <c r="F12" s="286"/>
      <c r="G12" s="287"/>
      <c r="H12" s="394">
        <f t="shared" si="2"/>
        <v>0</v>
      </c>
      <c r="I12" s="286"/>
      <c r="J12" s="393"/>
      <c r="K12" s="465">
        <f t="shared" si="3"/>
        <v>0</v>
      </c>
      <c r="L12" s="286"/>
      <c r="M12" s="287"/>
      <c r="N12" s="757"/>
    </row>
    <row r="13" spans="2:14" ht="18" customHeight="1">
      <c r="B13" s="462" t="s">
        <v>91</v>
      </c>
      <c r="C13" s="463" t="s">
        <v>126</v>
      </c>
      <c r="D13" s="464" t="str">
        <f t="shared" si="0"/>
        <v/>
      </c>
      <c r="E13" s="285">
        <f t="shared" si="1"/>
        <v>0</v>
      </c>
      <c r="F13" s="286"/>
      <c r="G13" s="287"/>
      <c r="H13" s="394">
        <f t="shared" si="2"/>
        <v>0</v>
      </c>
      <c r="I13" s="286"/>
      <c r="J13" s="393"/>
      <c r="K13" s="465">
        <f t="shared" si="3"/>
        <v>0</v>
      </c>
      <c r="L13" s="286"/>
      <c r="M13" s="287"/>
      <c r="N13" s="584"/>
    </row>
    <row r="14" spans="2:14" s="79" customFormat="1" ht="18" customHeight="1">
      <c r="B14" s="462" t="s">
        <v>92</v>
      </c>
      <c r="C14" s="463" t="s">
        <v>123</v>
      </c>
      <c r="D14" s="464" t="str">
        <f t="shared" si="0"/>
        <v/>
      </c>
      <c r="E14" s="285">
        <f t="shared" si="1"/>
        <v>0</v>
      </c>
      <c r="F14" s="286"/>
      <c r="G14" s="287"/>
      <c r="H14" s="394">
        <f t="shared" si="2"/>
        <v>0</v>
      </c>
      <c r="I14" s="286"/>
      <c r="J14" s="393"/>
      <c r="K14" s="465">
        <f t="shared" si="3"/>
        <v>0</v>
      </c>
      <c r="L14" s="286"/>
      <c r="M14" s="287"/>
      <c r="N14" s="757" t="str">
        <f>IF(OR(D7="**",D8="**",D9="**",D10="**",D11="**",D12="**",D13="**",D14="**",D15="**",D16="**",D17="**",D18="**",D19="**",D20="**",D21="**",D22="**",D23="**",D24="**",D25="**",D26="**",D27="**",D28="**",D29="**",D30="**",D31="**",D32="**",D33="**",D34="**",D35="**",),"** El dato indicado en Refugiados o en Solicitante de Asilo, es mayor a lo indicado en Extranjeros.","")</f>
        <v/>
      </c>
    </row>
    <row r="15" spans="2:14" s="79" customFormat="1" ht="18" customHeight="1">
      <c r="B15" s="466" t="s">
        <v>93</v>
      </c>
      <c r="C15" s="463" t="s">
        <v>127</v>
      </c>
      <c r="D15" s="464" t="str">
        <f t="shared" si="0"/>
        <v/>
      </c>
      <c r="E15" s="285">
        <f t="shared" si="1"/>
        <v>0</v>
      </c>
      <c r="F15" s="286"/>
      <c r="G15" s="287"/>
      <c r="H15" s="394">
        <f t="shared" si="2"/>
        <v>0</v>
      </c>
      <c r="I15" s="286"/>
      <c r="J15" s="393"/>
      <c r="K15" s="465">
        <f t="shared" si="3"/>
        <v>0</v>
      </c>
      <c r="L15" s="286"/>
      <c r="M15" s="287"/>
      <c r="N15" s="757"/>
    </row>
    <row r="16" spans="2:14" ht="18" customHeight="1">
      <c r="B16" s="466" t="s">
        <v>94</v>
      </c>
      <c r="C16" s="463" t="s">
        <v>120</v>
      </c>
      <c r="D16" s="464" t="str">
        <f t="shared" si="0"/>
        <v/>
      </c>
      <c r="E16" s="285">
        <f t="shared" si="1"/>
        <v>0</v>
      </c>
      <c r="F16" s="286"/>
      <c r="G16" s="287"/>
      <c r="H16" s="394">
        <f t="shared" si="2"/>
        <v>0</v>
      </c>
      <c r="I16" s="286"/>
      <c r="J16" s="393"/>
      <c r="K16" s="465">
        <f t="shared" si="3"/>
        <v>0</v>
      </c>
      <c r="L16" s="286"/>
      <c r="M16" s="287"/>
      <c r="N16" s="757"/>
    </row>
    <row r="17" spans="2:14" ht="18" customHeight="1">
      <c r="B17" s="462" t="s">
        <v>95</v>
      </c>
      <c r="C17" s="463" t="s">
        <v>115</v>
      </c>
      <c r="D17" s="464" t="str">
        <f t="shared" si="0"/>
        <v/>
      </c>
      <c r="E17" s="285">
        <f t="shared" si="1"/>
        <v>0</v>
      </c>
      <c r="F17" s="286"/>
      <c r="G17" s="287"/>
      <c r="H17" s="394">
        <f t="shared" si="2"/>
        <v>0</v>
      </c>
      <c r="I17" s="286"/>
      <c r="J17" s="393"/>
      <c r="K17" s="465">
        <f t="shared" si="3"/>
        <v>0</v>
      </c>
      <c r="L17" s="286"/>
      <c r="M17" s="287"/>
      <c r="N17" s="757"/>
    </row>
    <row r="18" spans="2:14" ht="18" customHeight="1">
      <c r="B18" s="462" t="s">
        <v>96</v>
      </c>
      <c r="C18" s="463" t="s">
        <v>118</v>
      </c>
      <c r="D18" s="464" t="str">
        <f t="shared" si="0"/>
        <v/>
      </c>
      <c r="E18" s="285">
        <f t="shared" si="1"/>
        <v>0</v>
      </c>
      <c r="F18" s="286"/>
      <c r="G18" s="287"/>
      <c r="H18" s="394">
        <f t="shared" si="2"/>
        <v>0</v>
      </c>
      <c r="I18" s="286"/>
      <c r="J18" s="393"/>
      <c r="K18" s="465">
        <f t="shared" si="3"/>
        <v>0</v>
      </c>
      <c r="L18" s="286"/>
      <c r="M18" s="287"/>
      <c r="N18" s="757"/>
    </row>
    <row r="19" spans="2:14" ht="18" customHeight="1">
      <c r="B19" s="462" t="s">
        <v>97</v>
      </c>
      <c r="C19" s="463" t="s">
        <v>136</v>
      </c>
      <c r="D19" s="464" t="str">
        <f t="shared" si="0"/>
        <v/>
      </c>
      <c r="E19" s="285">
        <f t="shared" si="1"/>
        <v>0</v>
      </c>
      <c r="F19" s="286"/>
      <c r="G19" s="287"/>
      <c r="H19" s="394">
        <f t="shared" si="2"/>
        <v>0</v>
      </c>
      <c r="I19" s="286"/>
      <c r="J19" s="393"/>
      <c r="K19" s="465">
        <f t="shared" si="3"/>
        <v>0</v>
      </c>
      <c r="L19" s="286"/>
      <c r="M19" s="287"/>
      <c r="N19" s="757"/>
    </row>
    <row r="20" spans="2:14" ht="18" customHeight="1">
      <c r="B20" s="462" t="s">
        <v>98</v>
      </c>
      <c r="C20" s="463" t="s">
        <v>125</v>
      </c>
      <c r="D20" s="464" t="str">
        <f t="shared" si="0"/>
        <v/>
      </c>
      <c r="E20" s="285">
        <f t="shared" si="1"/>
        <v>0</v>
      </c>
      <c r="F20" s="286"/>
      <c r="G20" s="287"/>
      <c r="H20" s="394">
        <f t="shared" si="2"/>
        <v>0</v>
      </c>
      <c r="I20" s="286"/>
      <c r="J20" s="393"/>
      <c r="K20" s="465">
        <f t="shared" si="3"/>
        <v>0</v>
      </c>
      <c r="L20" s="286"/>
      <c r="M20" s="287"/>
      <c r="N20" s="757"/>
    </row>
    <row r="21" spans="2:14" ht="18" customHeight="1">
      <c r="B21" s="462" t="s">
        <v>99</v>
      </c>
      <c r="C21" s="463" t="s">
        <v>119</v>
      </c>
      <c r="D21" s="464" t="str">
        <f t="shared" si="0"/>
        <v/>
      </c>
      <c r="E21" s="285">
        <f t="shared" si="1"/>
        <v>0</v>
      </c>
      <c r="F21" s="286"/>
      <c r="G21" s="287"/>
      <c r="H21" s="394">
        <f t="shared" si="2"/>
        <v>0</v>
      </c>
      <c r="I21" s="286"/>
      <c r="J21" s="393"/>
      <c r="K21" s="465">
        <f t="shared" si="3"/>
        <v>0</v>
      </c>
      <c r="L21" s="286"/>
      <c r="M21" s="287"/>
    </row>
    <row r="22" spans="2:14" ht="18" customHeight="1">
      <c r="B22" s="462" t="s">
        <v>100</v>
      </c>
      <c r="C22" s="463" t="s">
        <v>116</v>
      </c>
      <c r="D22" s="464" t="str">
        <f t="shared" si="0"/>
        <v/>
      </c>
      <c r="E22" s="285">
        <f t="shared" si="1"/>
        <v>0</v>
      </c>
      <c r="F22" s="286"/>
      <c r="G22" s="287"/>
      <c r="H22" s="394">
        <f t="shared" si="2"/>
        <v>0</v>
      </c>
      <c r="I22" s="286"/>
      <c r="J22" s="393"/>
      <c r="K22" s="465">
        <f t="shared" si="3"/>
        <v>0</v>
      </c>
      <c r="L22" s="286"/>
      <c r="M22" s="287"/>
    </row>
    <row r="23" spans="2:14" ht="18" customHeight="1">
      <c r="B23" s="462" t="s">
        <v>101</v>
      </c>
      <c r="C23" s="463" t="s">
        <v>121</v>
      </c>
      <c r="D23" s="464" t="str">
        <f t="shared" si="0"/>
        <v/>
      </c>
      <c r="E23" s="285">
        <f t="shared" si="1"/>
        <v>0</v>
      </c>
      <c r="F23" s="286"/>
      <c r="G23" s="287"/>
      <c r="H23" s="394">
        <f t="shared" si="2"/>
        <v>0</v>
      </c>
      <c r="I23" s="286"/>
      <c r="J23" s="393"/>
      <c r="K23" s="465">
        <f t="shared" si="3"/>
        <v>0</v>
      </c>
      <c r="L23" s="286"/>
      <c r="M23" s="287"/>
    </row>
    <row r="24" spans="2:14" ht="18" customHeight="1">
      <c r="B24" s="462" t="s">
        <v>102</v>
      </c>
      <c r="C24" s="463" t="s">
        <v>122</v>
      </c>
      <c r="D24" s="464" t="str">
        <f t="shared" si="0"/>
        <v/>
      </c>
      <c r="E24" s="285">
        <f t="shared" si="1"/>
        <v>0</v>
      </c>
      <c r="F24" s="286"/>
      <c r="G24" s="287"/>
      <c r="H24" s="394">
        <f t="shared" si="2"/>
        <v>0</v>
      </c>
      <c r="I24" s="286"/>
      <c r="J24" s="393"/>
      <c r="K24" s="465">
        <f t="shared" si="3"/>
        <v>0</v>
      </c>
      <c r="L24" s="286"/>
      <c r="M24" s="287"/>
    </row>
    <row r="25" spans="2:14" ht="18" customHeight="1">
      <c r="B25" s="462" t="s">
        <v>103</v>
      </c>
      <c r="C25" s="463" t="s">
        <v>132</v>
      </c>
      <c r="D25" s="464" t="str">
        <f t="shared" si="0"/>
        <v/>
      </c>
      <c r="E25" s="285">
        <f t="shared" si="1"/>
        <v>0</v>
      </c>
      <c r="F25" s="286"/>
      <c r="G25" s="287"/>
      <c r="H25" s="394">
        <f t="shared" si="2"/>
        <v>0</v>
      </c>
      <c r="I25" s="286"/>
      <c r="J25" s="393"/>
      <c r="K25" s="465">
        <f t="shared" si="3"/>
        <v>0</v>
      </c>
      <c r="L25" s="286"/>
      <c r="M25" s="287"/>
    </row>
    <row r="26" spans="2:14" ht="18" customHeight="1">
      <c r="B26" s="462" t="s">
        <v>104</v>
      </c>
      <c r="C26" s="463" t="s">
        <v>128</v>
      </c>
      <c r="D26" s="464" t="str">
        <f t="shared" si="0"/>
        <v/>
      </c>
      <c r="E26" s="285">
        <f t="shared" si="1"/>
        <v>0</v>
      </c>
      <c r="F26" s="286"/>
      <c r="G26" s="287"/>
      <c r="H26" s="394">
        <f t="shared" si="2"/>
        <v>0</v>
      </c>
      <c r="I26" s="286"/>
      <c r="J26" s="393"/>
      <c r="K26" s="465">
        <f t="shared" si="3"/>
        <v>0</v>
      </c>
      <c r="L26" s="286"/>
      <c r="M26" s="287"/>
    </row>
    <row r="27" spans="2:14" ht="18" customHeight="1">
      <c r="B27" s="462" t="s">
        <v>105</v>
      </c>
      <c r="C27" s="463" t="s">
        <v>124</v>
      </c>
      <c r="D27" s="464" t="str">
        <f t="shared" si="0"/>
        <v/>
      </c>
      <c r="E27" s="285">
        <f t="shared" si="1"/>
        <v>0</v>
      </c>
      <c r="F27" s="286"/>
      <c r="G27" s="287"/>
      <c r="H27" s="394">
        <f t="shared" si="2"/>
        <v>0</v>
      </c>
      <c r="I27" s="286"/>
      <c r="J27" s="393"/>
      <c r="K27" s="465">
        <f t="shared" si="3"/>
        <v>0</v>
      </c>
      <c r="L27" s="286"/>
      <c r="M27" s="287"/>
    </row>
    <row r="28" spans="2:14" ht="18" customHeight="1">
      <c r="B28" s="462" t="s">
        <v>106</v>
      </c>
      <c r="C28" s="463" t="s">
        <v>133</v>
      </c>
      <c r="D28" s="464" t="str">
        <f t="shared" si="0"/>
        <v/>
      </c>
      <c r="E28" s="285">
        <f t="shared" si="1"/>
        <v>0</v>
      </c>
      <c r="F28" s="286"/>
      <c r="G28" s="287"/>
      <c r="H28" s="394">
        <f t="shared" si="2"/>
        <v>0</v>
      </c>
      <c r="I28" s="286"/>
      <c r="J28" s="393"/>
      <c r="K28" s="465">
        <f t="shared" si="3"/>
        <v>0</v>
      </c>
      <c r="L28" s="286"/>
      <c r="M28" s="287"/>
    </row>
    <row r="29" spans="2:14" ht="18" customHeight="1">
      <c r="B29" s="462" t="s">
        <v>107</v>
      </c>
      <c r="C29" s="463" t="s">
        <v>135</v>
      </c>
      <c r="D29" s="464" t="str">
        <f t="shared" si="0"/>
        <v/>
      </c>
      <c r="E29" s="285">
        <f t="shared" si="1"/>
        <v>0</v>
      </c>
      <c r="F29" s="286"/>
      <c r="G29" s="287"/>
      <c r="H29" s="394">
        <f t="shared" si="2"/>
        <v>0</v>
      </c>
      <c r="I29" s="286"/>
      <c r="J29" s="393"/>
      <c r="K29" s="465">
        <f t="shared" si="3"/>
        <v>0</v>
      </c>
      <c r="L29" s="286"/>
      <c r="M29" s="287"/>
    </row>
    <row r="30" spans="2:14" ht="18" customHeight="1">
      <c r="B30" s="467" t="s">
        <v>108</v>
      </c>
      <c r="C30" s="468" t="s">
        <v>137</v>
      </c>
      <c r="D30" s="469" t="str">
        <f t="shared" si="0"/>
        <v/>
      </c>
      <c r="E30" s="470">
        <f t="shared" si="1"/>
        <v>0</v>
      </c>
      <c r="F30" s="471"/>
      <c r="G30" s="472"/>
      <c r="H30" s="473">
        <f t="shared" si="2"/>
        <v>0</v>
      </c>
      <c r="I30" s="471"/>
      <c r="J30" s="474"/>
      <c r="K30" s="475">
        <f t="shared" si="3"/>
        <v>0</v>
      </c>
      <c r="L30" s="471"/>
      <c r="M30" s="472"/>
    </row>
    <row r="31" spans="2:14" ht="18" customHeight="1">
      <c r="B31" s="467" t="s">
        <v>109</v>
      </c>
      <c r="C31" s="468" t="s">
        <v>84</v>
      </c>
      <c r="D31" s="469" t="str">
        <f t="shared" si="0"/>
        <v/>
      </c>
      <c r="E31" s="470">
        <f t="shared" si="1"/>
        <v>0</v>
      </c>
      <c r="F31" s="471"/>
      <c r="G31" s="472"/>
      <c r="H31" s="473">
        <f t="shared" si="2"/>
        <v>0</v>
      </c>
      <c r="I31" s="471"/>
      <c r="J31" s="474"/>
      <c r="K31" s="475">
        <f t="shared" si="3"/>
        <v>0</v>
      </c>
      <c r="L31" s="471"/>
      <c r="M31" s="472"/>
    </row>
    <row r="32" spans="2:14" ht="18" customHeight="1">
      <c r="B32" s="476" t="s">
        <v>110</v>
      </c>
      <c r="C32" s="477" t="s">
        <v>83</v>
      </c>
      <c r="D32" s="478" t="str">
        <f t="shared" si="0"/>
        <v/>
      </c>
      <c r="E32" s="479">
        <f t="shared" si="1"/>
        <v>0</v>
      </c>
      <c r="F32" s="480"/>
      <c r="G32" s="481"/>
      <c r="H32" s="482">
        <f t="shared" si="2"/>
        <v>0</v>
      </c>
      <c r="I32" s="480"/>
      <c r="J32" s="483"/>
      <c r="K32" s="484">
        <f t="shared" si="3"/>
        <v>0</v>
      </c>
      <c r="L32" s="480"/>
      <c r="M32" s="481"/>
    </row>
    <row r="33" spans="2:14" ht="18" customHeight="1">
      <c r="B33" s="476" t="s">
        <v>111</v>
      </c>
      <c r="C33" s="477" t="s">
        <v>82</v>
      </c>
      <c r="D33" s="478" t="str">
        <f t="shared" si="0"/>
        <v/>
      </c>
      <c r="E33" s="479">
        <f t="shared" si="1"/>
        <v>0</v>
      </c>
      <c r="F33" s="480"/>
      <c r="G33" s="481"/>
      <c r="H33" s="482">
        <f t="shared" si="2"/>
        <v>0</v>
      </c>
      <c r="I33" s="480"/>
      <c r="J33" s="483"/>
      <c r="K33" s="484">
        <f t="shared" si="3"/>
        <v>0</v>
      </c>
      <c r="L33" s="480"/>
      <c r="M33" s="481"/>
    </row>
    <row r="34" spans="2:14" ht="18" customHeight="1">
      <c r="B34" s="476" t="s">
        <v>112</v>
      </c>
      <c r="C34" s="477" t="s">
        <v>81</v>
      </c>
      <c r="D34" s="478" t="str">
        <f t="shared" si="0"/>
        <v/>
      </c>
      <c r="E34" s="479">
        <f t="shared" si="1"/>
        <v>0</v>
      </c>
      <c r="F34" s="480"/>
      <c r="G34" s="481"/>
      <c r="H34" s="482">
        <f t="shared" si="2"/>
        <v>0</v>
      </c>
      <c r="I34" s="480"/>
      <c r="J34" s="483"/>
      <c r="K34" s="484">
        <f t="shared" si="3"/>
        <v>0</v>
      </c>
      <c r="L34" s="480"/>
      <c r="M34" s="481"/>
    </row>
    <row r="35" spans="2:14" s="47" customFormat="1" ht="18" customHeight="1" thickBot="1">
      <c r="B35" s="485" t="s">
        <v>113</v>
      </c>
      <c r="C35" s="486" t="s">
        <v>80</v>
      </c>
      <c r="D35" s="487" t="str">
        <f t="shared" si="0"/>
        <v/>
      </c>
      <c r="E35" s="289">
        <f t="shared" si="1"/>
        <v>0</v>
      </c>
      <c r="F35" s="290"/>
      <c r="G35" s="291"/>
      <c r="H35" s="434">
        <f t="shared" si="2"/>
        <v>0</v>
      </c>
      <c r="I35" s="290"/>
      <c r="J35" s="433"/>
      <c r="K35" s="488">
        <f t="shared" si="3"/>
        <v>0</v>
      </c>
      <c r="L35" s="290"/>
      <c r="M35" s="291"/>
      <c r="N35" s="192"/>
    </row>
    <row r="36" spans="2:14" ht="17.25" customHeight="1" thickTop="1">
      <c r="B36" s="489"/>
      <c r="C36" s="117"/>
      <c r="D36" s="490"/>
      <c r="E36" s="179"/>
      <c r="F36" s="230"/>
      <c r="G36" s="230"/>
      <c r="H36" s="179"/>
      <c r="I36" s="230"/>
      <c r="J36" s="230"/>
      <c r="K36" s="179"/>
      <c r="L36" s="230"/>
      <c r="M36" s="230"/>
      <c r="N36" s="47"/>
    </row>
    <row r="37" spans="2:14" ht="16.5">
      <c r="B37" s="491" t="s">
        <v>173</v>
      </c>
      <c r="E37" s="768"/>
      <c r="F37" s="768"/>
      <c r="G37" s="768"/>
      <c r="H37" s="768"/>
      <c r="I37" s="768"/>
      <c r="J37" s="768"/>
      <c r="K37" s="768"/>
      <c r="L37" s="768"/>
      <c r="M37" s="768"/>
    </row>
    <row r="38" spans="2:14">
      <c r="B38" s="709"/>
      <c r="C38" s="710"/>
      <c r="D38" s="710"/>
      <c r="E38" s="710"/>
      <c r="F38" s="710"/>
      <c r="G38" s="710"/>
      <c r="H38" s="710"/>
      <c r="I38" s="710"/>
      <c r="J38" s="710"/>
      <c r="K38" s="710"/>
      <c r="L38" s="710"/>
      <c r="M38" s="711"/>
    </row>
    <row r="39" spans="2:14">
      <c r="B39" s="712"/>
      <c r="C39" s="713"/>
      <c r="D39" s="713"/>
      <c r="E39" s="713"/>
      <c r="F39" s="713"/>
      <c r="G39" s="713"/>
      <c r="H39" s="713"/>
      <c r="I39" s="713"/>
      <c r="J39" s="713"/>
      <c r="K39" s="713"/>
      <c r="L39" s="713"/>
      <c r="M39" s="714"/>
    </row>
    <row r="40" spans="2:14">
      <c r="B40" s="712"/>
      <c r="C40" s="713"/>
      <c r="D40" s="713"/>
      <c r="E40" s="713"/>
      <c r="F40" s="713"/>
      <c r="G40" s="713"/>
      <c r="H40" s="713"/>
      <c r="I40" s="713"/>
      <c r="J40" s="713"/>
      <c r="K40" s="713"/>
      <c r="L40" s="713"/>
      <c r="M40" s="714"/>
    </row>
    <row r="41" spans="2:14">
      <c r="B41" s="715"/>
      <c r="C41" s="716"/>
      <c r="D41" s="716"/>
      <c r="E41" s="716"/>
      <c r="F41" s="716"/>
      <c r="G41" s="716"/>
      <c r="H41" s="716"/>
      <c r="I41" s="716"/>
      <c r="J41" s="716"/>
      <c r="K41" s="716"/>
      <c r="L41" s="716"/>
      <c r="M41" s="717"/>
    </row>
  </sheetData>
  <sheetProtection algorithmName="SHA-512" hashValue="lmEwc493TFQD87a3DjSiqpu2YzEOdX2SAtY0qosNa53K+wtaHoP/ftKL8QIku6PjHH8oPABKWxA5jhhXPPkREg==" saltValue="fYwaGs08C+bVxMJccwUfJw==" spinCount="100000" sheet="1" objects="1" scenarios="1"/>
  <mergeCells count="12">
    <mergeCell ref="L1:M1"/>
    <mergeCell ref="N6:N12"/>
    <mergeCell ref="N14:N20"/>
    <mergeCell ref="B38:M41"/>
    <mergeCell ref="B4:C5"/>
    <mergeCell ref="E4:G4"/>
    <mergeCell ref="H4:J4"/>
    <mergeCell ref="K4:M4"/>
    <mergeCell ref="B6:C6"/>
    <mergeCell ref="E37:G37"/>
    <mergeCell ref="H37:J37"/>
    <mergeCell ref="K37:M37"/>
  </mergeCells>
  <conditionalFormatting sqref="K6:M6 K7:K36">
    <cfRule type="cellIs" dxfId="196" priority="2" operator="equal">
      <formula>0</formula>
    </cfRule>
  </conditionalFormatting>
  <conditionalFormatting sqref="E6:G6 E7:E36">
    <cfRule type="cellIs" dxfId="195" priority="4" operator="equal">
      <formula>0</formula>
    </cfRule>
  </conditionalFormatting>
  <conditionalFormatting sqref="H6:J6 H7:H36">
    <cfRule type="cellIs" dxfId="194" priority="3" operator="equal">
      <formula>0</formula>
    </cfRule>
  </conditionalFormatting>
  <conditionalFormatting sqref="N14:N20 N6:N12">
    <cfRule type="notContainsBlanks" dxfId="193" priority="1">
      <formula>LEN(TRIM(N6))&gt;0</formula>
    </cfRule>
  </conditionalFormatting>
  <dataValidations count="1">
    <dataValidation type="whole" operator="greaterThanOrEqual" allowBlank="1" showInputMessage="1" showErrorMessage="1" sqref="E6:M35">
      <formula1>0</formula1>
    </dataValidation>
  </dataValidations>
  <printOptions horizontalCentered="1" verticalCentered="1"/>
  <pageMargins left="0" right="0.15748031496062992" top="0.23622047244094491" bottom="0.6692913385826772" header="0.43307086614173229" footer="0.19685039370078741"/>
  <pageSetup scale="76" orientation="landscape" r:id="rId1"/>
  <headerFooter scaleWithDoc="0">
    <oddFooter>&amp;R&amp;"Goudy,Negrita Cursiva"Telesecundaria&amp;"Goudy,Cursiva", página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24</vt:i4>
      </vt:variant>
    </vt:vector>
  </HeadingPairs>
  <TitlesOfParts>
    <vt:vector size="42" baseType="lpstr">
      <vt:lpstr>ubicacion</vt:lpstr>
      <vt:lpstr>Códigos Portada</vt:lpstr>
      <vt:lpstr>Portada</vt:lpstr>
      <vt:lpstr>CUADRO 1</vt:lpstr>
      <vt:lpstr>CUADRO 2</vt:lpstr>
      <vt:lpstr>CUADRO 3</vt:lpstr>
      <vt:lpstr>CUADRO 4</vt:lpstr>
      <vt:lpstr>CUADRO 5</vt:lpstr>
      <vt:lpstr>CUADRO 6</vt:lpstr>
      <vt:lpstr>CUADRO 7</vt:lpstr>
      <vt:lpstr>RenCT</vt:lpstr>
      <vt:lpstr>CUADRO 8</vt:lpstr>
      <vt:lpstr>CUADRO 9</vt:lpstr>
      <vt:lpstr>CUADRO 10</vt:lpstr>
      <vt:lpstr>CUADRO 11</vt:lpstr>
      <vt:lpstr>CUADRO 12</vt:lpstr>
      <vt:lpstr>CUADRO 13</vt:lpstr>
      <vt:lpstr>CUADRO 14</vt:lpstr>
      <vt:lpstr>aplazados</vt:lpstr>
      <vt:lpstr>'CUADRO 1'!Área_de_impresión</vt:lpstr>
      <vt:lpstr>'CUADRO 10'!Área_de_impresión</vt:lpstr>
      <vt:lpstr>'CUADRO 11'!Área_de_impresión</vt:lpstr>
      <vt:lpstr>'CUADRO 12'!Área_de_impresión</vt:lpstr>
      <vt:lpstr>'CUADRO 13'!Área_de_impresión</vt:lpstr>
      <vt:lpstr>'CUADRO 14'!Área_de_impresión</vt:lpstr>
      <vt:lpstr>'CUADRO 2'!Área_de_impresión</vt:lpstr>
      <vt:lpstr>'CUADRO 3'!Área_de_impresión</vt:lpstr>
      <vt:lpstr>'CUADRO 4'!Área_de_impresión</vt:lpstr>
      <vt:lpstr>'CUADRO 5'!Área_de_impresión</vt:lpstr>
      <vt:lpstr>'CUADRO 6'!Área_de_impresión</vt:lpstr>
      <vt:lpstr>'CUADRO 7'!Área_de_impresión</vt:lpstr>
      <vt:lpstr>'CUADRO 8'!Área_de_impresión</vt:lpstr>
      <vt:lpstr>'CUADRO 9'!Área_de_impresión</vt:lpstr>
      <vt:lpstr>Portada!Área_de_impresión</vt:lpstr>
      <vt:lpstr>codigo</vt:lpstr>
      <vt:lpstr>datos</vt:lpstr>
      <vt:lpstr>MARCA</vt:lpstr>
      <vt:lpstr>PROV</vt:lpstr>
      <vt:lpstr>PROV1</vt:lpstr>
      <vt:lpstr>sino</vt:lpstr>
      <vt:lpstr>'CUADRO 5'!Títulos_a_imprimir</vt:lpstr>
      <vt:lpstr>UBICAC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dbrenes</dc:creator>
  <cp:lastModifiedBy>Dixie Brenes Vindas</cp:lastModifiedBy>
  <cp:lastPrinted>2021-05-28T16:38:50Z</cp:lastPrinted>
  <dcterms:created xsi:type="dcterms:W3CDTF">2011-05-27T17:11:21Z</dcterms:created>
  <dcterms:modified xsi:type="dcterms:W3CDTF">2023-03-31T20:00:42Z</dcterms:modified>
</cp:coreProperties>
</file>