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2023\Censo Escolar 2023--Informe INICIAL\FORMULARIOS\Especial\"/>
    </mc:Choice>
  </mc:AlternateContent>
  <workbookProtection workbookAlgorithmName="SHA-512" workbookHashValue="PFIYDy9jUuv4w3Hzq1SserowODU3NToyyjwQWlNYoK9vtlLiQUQKsbSKt02pTdOJWUbE31sykx218bUeLEDZ7g==" workbookSaltValue="351KAyElMVS7ZcYjX+AXGw==" workbookSpinCount="100000" lockStructure="1"/>
  <bookViews>
    <workbookView xWindow="11460" yWindow="240" windowWidth="8955" windowHeight="7905" tabRatio="792" firstSheet="2" activeTab="2"/>
  </bookViews>
  <sheets>
    <sheet name="Códigos Portada" sheetId="27" state="hidden" r:id="rId1"/>
    <sheet name="ubicacion" sheetId="74" state="hidden" r:id="rId2"/>
    <sheet name="Portada" sheetId="12" r:id="rId3"/>
    <sheet name="CUADRO 1" sheetId="68" r:id="rId4"/>
    <sheet name="CUADRO 2" sheetId="63" r:id="rId5"/>
    <sheet name="CUADRO 3" sheetId="69" r:id="rId6"/>
    <sheet name="CUADRO 4" sheetId="70" r:id="rId7"/>
    <sheet name="CUADRO 5" sheetId="71" r:id="rId8"/>
    <sheet name="CUADRO 6" sheetId="72" r:id="rId9"/>
    <sheet name="CUADRO 7" sheetId="73" r:id="rId10"/>
  </sheets>
  <definedNames>
    <definedName name="_xlnm._FilterDatabase" localSheetId="0" hidden="1">'Códigos Portada'!$A$2:$T$30</definedName>
    <definedName name="_xlnm.Print_Area" localSheetId="3">'CUADRO 1'!$B$1:$E$14</definedName>
    <definedName name="_xlnm.Print_Area" localSheetId="4">'CUADRO 2'!$B$1:$H$32</definedName>
    <definedName name="_xlnm.Print_Area" localSheetId="5">'CUADRO 3'!$B$1:$H$39</definedName>
    <definedName name="_xlnm.Print_Area" localSheetId="6">'CUADRO 4'!$B$1:$N$41</definedName>
    <definedName name="_xlnm.Print_Area" localSheetId="7">'CUADRO 5'!$B$1:$I$17</definedName>
    <definedName name="_xlnm.Print_Area" localSheetId="8">'CUADRO 6'!$B$1:$J$33</definedName>
    <definedName name="_xlnm.Print_Area" localSheetId="9">'CUADRO 7'!$B$1:$J$32</definedName>
    <definedName name="_xlnm.Print_Area" localSheetId="2">Portada!$B$1:$N$42</definedName>
    <definedName name="datos">'Códigos Portada'!$A$3:$T$30</definedName>
    <definedName name="prov">ubicacion!$A$1:$B$489</definedName>
    <definedName name="sino">ubicacion!$F$1:$F$2</definedName>
    <definedName name="_xlnm.Print_Titles" localSheetId="5">'CUADRO 3'!$5:$5</definedName>
    <definedName name="ubic">ubicacion!$D$2:$D$489</definedName>
    <definedName name="ubicac">ubicacion!$D$2:$E$489</definedName>
  </definedNames>
  <calcPr calcId="152511"/>
</workbook>
</file>

<file path=xl/calcChain.xml><?xml version="1.0" encoding="utf-8"?>
<calcChain xmlns="http://schemas.openxmlformats.org/spreadsheetml/2006/main">
  <c r="I4" i="27" l="1"/>
  <c r="I3" i="27"/>
  <c r="I6" i="27"/>
  <c r="I7" i="27"/>
  <c r="I11" i="27"/>
  <c r="I15" i="27"/>
  <c r="I16" i="27"/>
  <c r="I23" i="27"/>
  <c r="I22" i="27"/>
  <c r="I20" i="27"/>
  <c r="I12" i="27"/>
  <c r="I21" i="27"/>
  <c r="I27" i="27"/>
  <c r="I9" i="27"/>
  <c r="I17" i="27"/>
  <c r="I19" i="27"/>
  <c r="I26" i="27"/>
  <c r="I29" i="27"/>
  <c r="I25" i="27"/>
  <c r="I18" i="27"/>
  <c r="I8" i="27"/>
  <c r="I30" i="27"/>
  <c r="I24" i="27"/>
  <c r="I28" i="27"/>
  <c r="I5" i="27"/>
  <c r="I13" i="27"/>
  <c r="I10" i="27"/>
  <c r="I14" i="27"/>
  <c r="G24" i="63" l="1"/>
  <c r="C22" i="63" l="1"/>
  <c r="F22" i="63"/>
  <c r="D35" i="70" l="1"/>
  <c r="D34" i="70"/>
  <c r="D33" i="70"/>
  <c r="D32" i="70"/>
  <c r="D31" i="70"/>
  <c r="D30" i="70"/>
  <c r="D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8" i="70"/>
  <c r="D7" i="70"/>
  <c r="F23" i="63" l="1"/>
  <c r="F21" i="63"/>
  <c r="F20" i="63"/>
  <c r="F19" i="63"/>
  <c r="F18" i="63"/>
  <c r="F17" i="63"/>
  <c r="H16" i="63"/>
  <c r="G16" i="63"/>
  <c r="F15" i="63"/>
  <c r="F14" i="63"/>
  <c r="F13" i="63"/>
  <c r="H12" i="63"/>
  <c r="G12" i="63"/>
  <c r="F11" i="63"/>
  <c r="F10" i="63"/>
  <c r="F9" i="63"/>
  <c r="F8" i="63"/>
  <c r="F7" i="63"/>
  <c r="F6" i="63"/>
  <c r="H5" i="63" l="1"/>
  <c r="G5" i="63"/>
  <c r="F12" i="63"/>
  <c r="F16" i="63"/>
  <c r="F5" i="63" l="1"/>
  <c r="C23" i="63"/>
  <c r="C21" i="63"/>
  <c r="C20" i="63"/>
  <c r="C19" i="63"/>
  <c r="C18" i="63"/>
  <c r="C17" i="63"/>
  <c r="E16" i="63"/>
  <c r="D16" i="63"/>
  <c r="C15" i="63"/>
  <c r="C14" i="63"/>
  <c r="C13" i="63"/>
  <c r="E12" i="63"/>
  <c r="D12" i="63"/>
  <c r="C11" i="63"/>
  <c r="C10" i="63"/>
  <c r="C9" i="63"/>
  <c r="C8" i="63"/>
  <c r="C7" i="63"/>
  <c r="C6" i="63"/>
  <c r="D5" i="63" l="1"/>
  <c r="E5" i="63"/>
  <c r="H24" i="63"/>
  <c r="G25" i="63" s="1"/>
  <c r="C12" i="63"/>
  <c r="C16" i="63"/>
  <c r="K35" i="70" l="1"/>
  <c r="H35" i="70"/>
  <c r="E35" i="70"/>
  <c r="K34" i="70"/>
  <c r="H34" i="70"/>
  <c r="E34" i="70"/>
  <c r="K33" i="70"/>
  <c r="H33" i="70"/>
  <c r="E33" i="70"/>
  <c r="K32" i="70"/>
  <c r="H32" i="70"/>
  <c r="E32" i="70"/>
  <c r="K31" i="70"/>
  <c r="H31" i="70"/>
  <c r="E31" i="70"/>
  <c r="K30" i="70"/>
  <c r="H30" i="70"/>
  <c r="E30" i="70"/>
  <c r="K29" i="70"/>
  <c r="H29" i="70"/>
  <c r="E29" i="70"/>
  <c r="K28" i="70"/>
  <c r="H28" i="70"/>
  <c r="E28" i="70"/>
  <c r="K27" i="70"/>
  <c r="H27" i="70"/>
  <c r="E27" i="70"/>
  <c r="K26" i="70"/>
  <c r="H26" i="70"/>
  <c r="E26" i="70"/>
  <c r="K25" i="70"/>
  <c r="H25" i="70"/>
  <c r="E25" i="70"/>
  <c r="K24" i="70"/>
  <c r="H24" i="70"/>
  <c r="E24" i="70"/>
  <c r="K23" i="70"/>
  <c r="H23" i="70"/>
  <c r="E23" i="70"/>
  <c r="K22" i="70"/>
  <c r="H22" i="70"/>
  <c r="E22" i="70"/>
  <c r="K21" i="70"/>
  <c r="H21" i="70"/>
  <c r="E21" i="70"/>
  <c r="K20" i="70"/>
  <c r="H20" i="70"/>
  <c r="E20" i="70"/>
  <c r="K19" i="70"/>
  <c r="H19" i="70"/>
  <c r="E19" i="70"/>
  <c r="K18" i="70"/>
  <c r="H18" i="70"/>
  <c r="E18" i="70"/>
  <c r="K17" i="70"/>
  <c r="H17" i="70"/>
  <c r="E17" i="70"/>
  <c r="K16" i="70"/>
  <c r="H16" i="70"/>
  <c r="E16" i="70"/>
  <c r="K15" i="70"/>
  <c r="H15" i="70"/>
  <c r="E15" i="70"/>
  <c r="K14" i="70"/>
  <c r="H14" i="70"/>
  <c r="E14" i="70"/>
  <c r="K13" i="70"/>
  <c r="H13" i="70"/>
  <c r="E13" i="70"/>
  <c r="K12" i="70"/>
  <c r="H12" i="70"/>
  <c r="E12" i="70"/>
  <c r="K11" i="70"/>
  <c r="H11" i="70"/>
  <c r="E11" i="70"/>
  <c r="K10" i="70"/>
  <c r="H10" i="70"/>
  <c r="E10" i="70"/>
  <c r="K9" i="70"/>
  <c r="H9" i="70"/>
  <c r="E9" i="70"/>
  <c r="K8" i="70"/>
  <c r="H8" i="70"/>
  <c r="N13" i="70" s="1"/>
  <c r="E8" i="70"/>
  <c r="K7" i="70"/>
  <c r="H7" i="70"/>
  <c r="E7" i="70"/>
  <c r="M6" i="70"/>
  <c r="L6" i="70"/>
  <c r="J6" i="70"/>
  <c r="I6" i="70"/>
  <c r="G6" i="70"/>
  <c r="F6" i="70"/>
  <c r="K6" i="70" l="1"/>
  <c r="E6" i="70"/>
  <c r="H6" i="70"/>
  <c r="D16" i="72" l="1"/>
  <c r="E6" i="68" l="1"/>
  <c r="D6" i="68"/>
  <c r="D6" i="70" s="1"/>
  <c r="N6" i="70" s="1"/>
  <c r="C8" i="68"/>
  <c r="C7" i="68"/>
  <c r="C6" i="68" l="1"/>
  <c r="C10" i="69" l="1"/>
  <c r="D10" i="69" s="1"/>
  <c r="C11" i="69"/>
  <c r="D11" i="69" s="1"/>
  <c r="C12" i="69"/>
  <c r="D12" i="69" s="1"/>
  <c r="C13" i="69"/>
  <c r="D13" i="69" s="1"/>
  <c r="C14" i="69"/>
  <c r="D14" i="69" s="1"/>
  <c r="C15" i="69"/>
  <c r="D15" i="69" s="1"/>
  <c r="C16" i="69"/>
  <c r="D16" i="69" s="1"/>
  <c r="C17" i="69"/>
  <c r="D17" i="69" s="1"/>
  <c r="C18" i="69"/>
  <c r="D18" i="69" s="1"/>
  <c r="C19" i="69"/>
  <c r="D19" i="69" s="1"/>
  <c r="C20" i="69"/>
  <c r="D20" i="69" s="1"/>
  <c r="C21" i="69"/>
  <c r="D21" i="69" s="1"/>
  <c r="C22" i="69"/>
  <c r="D22" i="69" s="1"/>
  <c r="C23" i="69"/>
  <c r="D23" i="69" s="1"/>
  <c r="C24" i="69"/>
  <c r="D24" i="69" s="1"/>
  <c r="C25" i="69"/>
  <c r="D25" i="69" s="1"/>
  <c r="C26" i="69"/>
  <c r="D26" i="69" s="1"/>
  <c r="C27" i="69"/>
  <c r="D27" i="69" s="1"/>
  <c r="D25" i="72" l="1"/>
  <c r="C32" i="69"/>
  <c r="D32" i="69" s="1"/>
  <c r="C31" i="69"/>
  <c r="D31" i="69" s="1"/>
  <c r="C30" i="69"/>
  <c r="D30" i="69" s="1"/>
  <c r="C29" i="69"/>
  <c r="D29" i="69" s="1"/>
  <c r="C28" i="69"/>
  <c r="D28" i="69" s="1"/>
  <c r="C9" i="69"/>
  <c r="D9" i="69" s="1"/>
  <c r="C8" i="69"/>
  <c r="D8" i="69" s="1"/>
  <c r="C7" i="69"/>
  <c r="G17" i="69" l="1"/>
  <c r="I12" i="72"/>
  <c r="E25" i="72"/>
  <c r="D11" i="72" l="1"/>
  <c r="E5" i="72" l="1"/>
  <c r="D5" i="72"/>
  <c r="D4" i="72" s="1"/>
  <c r="E11" i="72"/>
  <c r="J12" i="72"/>
  <c r="E16" i="72"/>
  <c r="D25" i="73"/>
  <c r="D24" i="73"/>
  <c r="D23" i="73"/>
  <c r="D22" i="73"/>
  <c r="D21" i="73"/>
  <c r="D20" i="73"/>
  <c r="D19" i="73"/>
  <c r="D18" i="73"/>
  <c r="D17" i="73"/>
  <c r="D16" i="73"/>
  <c r="J15" i="73"/>
  <c r="I15" i="73"/>
  <c r="H15" i="73"/>
  <c r="G15" i="73"/>
  <c r="F15" i="73"/>
  <c r="E15" i="73"/>
  <c r="D14" i="73"/>
  <c r="D13" i="73"/>
  <c r="D12" i="73"/>
  <c r="D11" i="73"/>
  <c r="D10" i="73"/>
  <c r="D9" i="73"/>
  <c r="D8" i="73"/>
  <c r="D7" i="73"/>
  <c r="J6" i="73"/>
  <c r="I6" i="73"/>
  <c r="H6" i="73"/>
  <c r="G6" i="73"/>
  <c r="F6" i="73"/>
  <c r="E6" i="73"/>
  <c r="H25" i="72"/>
  <c r="H24" i="72"/>
  <c r="H23" i="72"/>
  <c r="H22" i="72"/>
  <c r="H21" i="72"/>
  <c r="H20" i="72"/>
  <c r="H19" i="72"/>
  <c r="H18" i="72"/>
  <c r="C24" i="72"/>
  <c r="H17" i="72"/>
  <c r="C23" i="72"/>
  <c r="H16" i="72"/>
  <c r="H15" i="72"/>
  <c r="C22" i="72"/>
  <c r="H14" i="72"/>
  <c r="C21" i="72"/>
  <c r="H13" i="72"/>
  <c r="C20" i="72"/>
  <c r="C19" i="72"/>
  <c r="H11" i="72"/>
  <c r="C18" i="72"/>
  <c r="H10" i="72"/>
  <c r="C17" i="72"/>
  <c r="H9" i="72"/>
  <c r="H8" i="72"/>
  <c r="C15" i="72"/>
  <c r="H7" i="72"/>
  <c r="C21" i="73" s="1"/>
  <c r="C14" i="72"/>
  <c r="C13" i="72"/>
  <c r="H6" i="72"/>
  <c r="C12" i="72"/>
  <c r="H5" i="72"/>
  <c r="H4" i="72"/>
  <c r="C18" i="73" s="1"/>
  <c r="C10" i="72"/>
  <c r="C27" i="72"/>
  <c r="C9" i="72"/>
  <c r="C26" i="72"/>
  <c r="C8" i="72"/>
  <c r="C7" i="72"/>
  <c r="C6" i="72"/>
  <c r="C10" i="71"/>
  <c r="C9" i="71"/>
  <c r="F9" i="71" s="1"/>
  <c r="I9" i="71" s="1"/>
  <c r="C8" i="71"/>
  <c r="C7" i="71"/>
  <c r="C6" i="71"/>
  <c r="E5" i="71"/>
  <c r="D5" i="71"/>
  <c r="F6" i="69"/>
  <c r="G6" i="69" s="1"/>
  <c r="E32" i="69"/>
  <c r="E31" i="69"/>
  <c r="E30" i="69"/>
  <c r="E29" i="69"/>
  <c r="E28" i="69"/>
  <c r="E27" i="69"/>
  <c r="E26" i="69"/>
  <c r="E25" i="69"/>
  <c r="E24" i="69"/>
  <c r="E23" i="69"/>
  <c r="E22" i="69"/>
  <c r="E21" i="69"/>
  <c r="E20" i="69"/>
  <c r="E19" i="69"/>
  <c r="E18" i="69"/>
  <c r="E17" i="69"/>
  <c r="E16" i="69"/>
  <c r="E15" i="69"/>
  <c r="E14" i="69"/>
  <c r="E13" i="69"/>
  <c r="E12" i="69"/>
  <c r="E11" i="69"/>
  <c r="E10" i="69"/>
  <c r="E9" i="69"/>
  <c r="E8" i="69"/>
  <c r="E7" i="69"/>
  <c r="C31" i="12"/>
  <c r="C23" i="12"/>
  <c r="G20" i="12"/>
  <c r="C20" i="12"/>
  <c r="H18" i="12"/>
  <c r="C18" i="12" s="1"/>
  <c r="K16" i="12"/>
  <c r="C16" i="12"/>
  <c r="F14" i="12"/>
  <c r="C14" i="12"/>
  <c r="F12" i="12"/>
  <c r="K2" i="12"/>
  <c r="I1" i="73" l="1"/>
  <c r="E1" i="69"/>
  <c r="D1" i="71"/>
  <c r="I1" i="72"/>
  <c r="G1" i="63"/>
  <c r="D1" i="68"/>
  <c r="L1" i="70"/>
  <c r="D26" i="73"/>
  <c r="E26" i="73" s="1"/>
  <c r="C12" i="73"/>
  <c r="C22" i="73"/>
  <c r="C25" i="73"/>
  <c r="C13" i="73"/>
  <c r="C7" i="73"/>
  <c r="C14" i="73"/>
  <c r="C17" i="73"/>
  <c r="C8" i="73"/>
  <c r="C19" i="73"/>
  <c r="C9" i="73"/>
  <c r="C16" i="73"/>
  <c r="C24" i="73"/>
  <c r="C11" i="73"/>
  <c r="C5" i="72"/>
  <c r="C20" i="73"/>
  <c r="C23" i="73"/>
  <c r="C10" i="73"/>
  <c r="F5" i="73"/>
  <c r="I5" i="73"/>
  <c r="J5" i="73"/>
  <c r="D15" i="73"/>
  <c r="E4" i="72"/>
  <c r="G14" i="69"/>
  <c r="E5" i="73"/>
  <c r="G5" i="73"/>
  <c r="H5" i="73"/>
  <c r="D6" i="73"/>
  <c r="C11" i="72"/>
  <c r="C16" i="72"/>
  <c r="H12" i="72"/>
  <c r="C25" i="72"/>
  <c r="C5" i="71"/>
  <c r="G10" i="69"/>
  <c r="D5" i="73" l="1"/>
  <c r="C4" i="72"/>
  <c r="H23" i="12" l="1"/>
  <c r="D24" i="63" l="1"/>
  <c r="C5" i="63"/>
  <c r="E24" i="63"/>
  <c r="C25" i="63" l="1"/>
</calcChain>
</file>

<file path=xl/sharedStrings.xml><?xml version="1.0" encoding="utf-8"?>
<sst xmlns="http://schemas.openxmlformats.org/spreadsheetml/2006/main" count="2604" uniqueCount="1423">
  <si>
    <t>Total</t>
  </si>
  <si>
    <t>Código Secuencial:</t>
  </si>
  <si>
    <t>(Para uso de Oficina)</t>
  </si>
  <si>
    <t>01</t>
  </si>
  <si>
    <t>02</t>
  </si>
  <si>
    <t>03</t>
  </si>
  <si>
    <t>04</t>
  </si>
  <si>
    <t>05</t>
  </si>
  <si>
    <t>06</t>
  </si>
  <si>
    <t>07</t>
  </si>
  <si>
    <t>Dependencia:</t>
  </si>
  <si>
    <t>08</t>
  </si>
  <si>
    <t>09</t>
  </si>
  <si>
    <t>10</t>
  </si>
  <si>
    <t>Circuito Escolar:</t>
  </si>
  <si>
    <t>Institución:</t>
  </si>
  <si>
    <t>11</t>
  </si>
  <si>
    <t>12</t>
  </si>
  <si>
    <t>13</t>
  </si>
  <si>
    <t>Mu-
jeres</t>
  </si>
  <si>
    <t>Hom-
bres</t>
  </si>
  <si>
    <t>CODINS</t>
  </si>
  <si>
    <t>CODIGO</t>
  </si>
  <si>
    <t>NOMBRE</t>
  </si>
  <si>
    <t>REGION</t>
  </si>
  <si>
    <t>CIRES</t>
  </si>
  <si>
    <t>PR</t>
  </si>
  <si>
    <t>CAN</t>
  </si>
  <si>
    <t>DIS</t>
  </si>
  <si>
    <t>PROVINCIA</t>
  </si>
  <si>
    <t>CANTON</t>
  </si>
  <si>
    <t>DISTRITO</t>
  </si>
  <si>
    <t>POBLADO</t>
  </si>
  <si>
    <t>SECTOR</t>
  </si>
  <si>
    <t>DIRECTOR</t>
  </si>
  <si>
    <t>TELEFONO</t>
  </si>
  <si>
    <t>FAX</t>
  </si>
  <si>
    <t>CORREO</t>
  </si>
  <si>
    <t>EXACTA</t>
  </si>
  <si>
    <t>CREACION</t>
  </si>
  <si>
    <t>1</t>
  </si>
  <si>
    <t>2</t>
  </si>
  <si>
    <t>DESAMPARADOS</t>
  </si>
  <si>
    <t>DON BOSCO</t>
  </si>
  <si>
    <t>3</t>
  </si>
  <si>
    <t>OCCIDENTE</t>
  </si>
  <si>
    <t>ALAJUELA</t>
  </si>
  <si>
    <t>4</t>
  </si>
  <si>
    <t>HEREDIA</t>
  </si>
  <si>
    <t>SAN CARLOS</t>
  </si>
  <si>
    <t>CARTAGO</t>
  </si>
  <si>
    <t>PASO ANCHO</t>
  </si>
  <si>
    <t>EL CARMEN</t>
  </si>
  <si>
    <t>GRAVILIAS</t>
  </si>
  <si>
    <t>COSTADO NORTE DE LA PLAZA DE DEPORTES</t>
  </si>
  <si>
    <t>GUADALUPE</t>
  </si>
  <si>
    <t>SAN VICENTE</t>
  </si>
  <si>
    <t>BARRIO PINTO</t>
  </si>
  <si>
    <t>00349</t>
  </si>
  <si>
    <t>00397</t>
  </si>
  <si>
    <t>PEREZ ZELEDON</t>
  </si>
  <si>
    <t>19</t>
  </si>
  <si>
    <t>00416</t>
  </si>
  <si>
    <t>VILLA LIGIA</t>
  </si>
  <si>
    <t>LA GUARIA</t>
  </si>
  <si>
    <t>00487</t>
  </si>
  <si>
    <t>EL SOCORRO</t>
  </si>
  <si>
    <t>00593</t>
  </si>
  <si>
    <t>ZARCERO</t>
  </si>
  <si>
    <t>00808</t>
  </si>
  <si>
    <t>01035</t>
  </si>
  <si>
    <t>01711</t>
  </si>
  <si>
    <t>01254</t>
  </si>
  <si>
    <t>TEJAR</t>
  </si>
  <si>
    <t>01419</t>
  </si>
  <si>
    <t>LLANOS SANTA LUCIA</t>
  </si>
  <si>
    <t>BARRIO EL CARMEN</t>
  </si>
  <si>
    <t>TURRIALBA</t>
  </si>
  <si>
    <t>01657</t>
  </si>
  <si>
    <t>01658</t>
  </si>
  <si>
    <t>01659</t>
  </si>
  <si>
    <t>01660</t>
  </si>
  <si>
    <t>01864</t>
  </si>
  <si>
    <t>01899</t>
  </si>
  <si>
    <t>01938</t>
  </si>
  <si>
    <t>BARRIO LOS ANGELES</t>
  </si>
  <si>
    <t>LA VALENCIA</t>
  </si>
  <si>
    <t>Barrio o Poblado:</t>
  </si>
  <si>
    <t>Dirección Exacta:</t>
  </si>
  <si>
    <t>Dirección Regional:</t>
  </si>
  <si>
    <t>Código Presupuestario:</t>
  </si>
  <si>
    <t>Educación Musical</t>
  </si>
  <si>
    <t>Hombres</t>
  </si>
  <si>
    <t>Mujeres</t>
  </si>
  <si>
    <t>Tipo de Cargo</t>
  </si>
  <si>
    <t>Director</t>
  </si>
  <si>
    <t>Asistente de Dirección</t>
  </si>
  <si>
    <t>Otros</t>
  </si>
  <si>
    <t>Docentes</t>
  </si>
  <si>
    <t>Administrativos y de Servicios</t>
  </si>
  <si>
    <t>Cocinera</t>
  </si>
  <si>
    <t>00307</t>
  </si>
  <si>
    <t>00830</t>
  </si>
  <si>
    <t>02411</t>
  </si>
  <si>
    <t>00831</t>
  </si>
  <si>
    <t>01728</t>
  </si>
  <si>
    <t>TOTAL</t>
  </si>
  <si>
    <t>Discapacidad Múltiple</t>
  </si>
  <si>
    <t>Discapacidad Visual</t>
  </si>
  <si>
    <t>Problemas Emocionales y de Conducta</t>
  </si>
  <si>
    <t>Sordera</t>
  </si>
  <si>
    <t>Sordo Ceguera</t>
  </si>
  <si>
    <t>Problemas de Aprendizaje</t>
  </si>
  <si>
    <t>Terapia del Lenguaje</t>
  </si>
  <si>
    <t>Audición y Lenguaje</t>
  </si>
  <si>
    <t>Trabajo Social</t>
  </si>
  <si>
    <t>Generalista en Educación Especial</t>
  </si>
  <si>
    <t>Artes Plásticas</t>
  </si>
  <si>
    <t>Artes Industriales</t>
  </si>
  <si>
    <t>Antártida</t>
  </si>
  <si>
    <t>Oceanía</t>
  </si>
  <si>
    <t>África</t>
  </si>
  <si>
    <t>Europa</t>
  </si>
  <si>
    <t>Asia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</si>
  <si>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</si>
  <si>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</si>
  <si>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</si>
  <si>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</si>
  <si>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</si>
  <si>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</si>
  <si>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</si>
  <si>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</si>
  <si>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</si>
  <si>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</si>
  <si>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</si>
  <si>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</si>
  <si>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</si>
  <si>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</si>
  <si>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</si>
  <si>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</si>
  <si>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</si>
  <si>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</si>
  <si>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</si>
  <si>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</si>
  <si>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</si>
  <si>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</si>
  <si>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</si>
  <si>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</si>
  <si>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</si>
  <si>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</si>
  <si>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</si>
  <si>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</si>
  <si>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</si>
  <si>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Canadá</t>
  </si>
  <si>
    <t>Estados Unidos</t>
  </si>
  <si>
    <t>México</t>
  </si>
  <si>
    <t>Belice</t>
  </si>
  <si>
    <t>Guatemala</t>
  </si>
  <si>
    <t>Honduras</t>
  </si>
  <si>
    <t>El Salvador</t>
  </si>
  <si>
    <t>Nicaragua</t>
  </si>
  <si>
    <t>Panamá</t>
  </si>
  <si>
    <t>Cuba</t>
  </si>
  <si>
    <t>República Dominicana</t>
  </si>
  <si>
    <t>Haití</t>
  </si>
  <si>
    <t>Colombia</t>
  </si>
  <si>
    <t>Ecuador</t>
  </si>
  <si>
    <t>Perú</t>
  </si>
  <si>
    <t>Bolivia</t>
  </si>
  <si>
    <t>Chile</t>
  </si>
  <si>
    <t>Argentina</t>
  </si>
  <si>
    <t>Paraguay</t>
  </si>
  <si>
    <t>Uruguay</t>
  </si>
  <si>
    <t>Brasil</t>
  </si>
  <si>
    <t>Venezuela</t>
  </si>
  <si>
    <t>Guyana</t>
  </si>
  <si>
    <t>Otros Países y Dependencias de América</t>
  </si>
  <si>
    <t>Correo Electrónico de la Institución:</t>
  </si>
  <si>
    <t>Sicólogo</t>
  </si>
  <si>
    <t>Sociólogo</t>
  </si>
  <si>
    <t>CAIPAD</t>
  </si>
  <si>
    <t>LA CABAÑA</t>
  </si>
  <si>
    <t>00634</t>
  </si>
  <si>
    <t>00796</t>
  </si>
  <si>
    <t>00825</t>
  </si>
  <si>
    <t>OBSERVACIONES/COMENTARIOS:</t>
  </si>
  <si>
    <t>Orientador</t>
  </si>
  <si>
    <t>Orientador Asistente</t>
  </si>
  <si>
    <t>Centro de Atención Integral a Personas Adultas con Discapacidad</t>
  </si>
  <si>
    <t>4813</t>
  </si>
  <si>
    <t>4814</t>
  </si>
  <si>
    <t>4815</t>
  </si>
  <si>
    <t>4817</t>
  </si>
  <si>
    <t>CAIPAD APAMAR</t>
  </si>
  <si>
    <t>5091</t>
  </si>
  <si>
    <t>CAIPAD TURRIALBA</t>
  </si>
  <si>
    <t>5094</t>
  </si>
  <si>
    <t>5095</t>
  </si>
  <si>
    <t>01185</t>
  </si>
  <si>
    <t>5096</t>
  </si>
  <si>
    <t>CAIPAD UPALA</t>
  </si>
  <si>
    <t>5097</t>
  </si>
  <si>
    <t>5099</t>
  </si>
  <si>
    <t>5269</t>
  </si>
  <si>
    <t>5270</t>
  </si>
  <si>
    <t>5272</t>
  </si>
  <si>
    <t>5274</t>
  </si>
  <si>
    <t>5357</t>
  </si>
  <si>
    <t>5434</t>
  </si>
  <si>
    <t>CAIPAD ANDREA JIMENEZ</t>
  </si>
  <si>
    <t>5437</t>
  </si>
  <si>
    <t>5438</t>
  </si>
  <si>
    <t>CAIPAD PARAISO</t>
  </si>
  <si>
    <t>5439</t>
  </si>
  <si>
    <t>5440</t>
  </si>
  <si>
    <t>CAIPAD AYUMISANCA</t>
  </si>
  <si>
    <t>5447</t>
  </si>
  <si>
    <t>5448</t>
  </si>
  <si>
    <t>5497</t>
  </si>
  <si>
    <t>5508</t>
  </si>
  <si>
    <t>5509</t>
  </si>
  <si>
    <t>01184</t>
  </si>
  <si>
    <t>5541</t>
  </si>
  <si>
    <t>5719</t>
  </si>
  <si>
    <t>5900</t>
  </si>
  <si>
    <t>01712</t>
  </si>
  <si>
    <t>GUADALUPE CENTRO</t>
  </si>
  <si>
    <t>COCOLILAS</t>
  </si>
  <si>
    <t>SAN JUAN TIBAS</t>
  </si>
  <si>
    <t>SAN PABLO HEREDIA</t>
  </si>
  <si>
    <t>ATENAS CENTRO</t>
  </si>
  <si>
    <t>FATIMA ALAJUELA</t>
  </si>
  <si>
    <t>EL CARMEN CENTRO</t>
  </si>
  <si>
    <t>URB. LA EVA</t>
  </si>
  <si>
    <t>asociacion_atjala@hotmail.com</t>
  </si>
  <si>
    <t>25 M S DEL REST EL QUIJONGO CARR INTER A M IZ</t>
  </si>
  <si>
    <t>acopecone@hotmail.com</t>
  </si>
  <si>
    <t>200 SUR 75 ESTE DE LA ROBERT</t>
  </si>
  <si>
    <t>400 METROS OESTE DEL PARQUE DE ZARCERRO</t>
  </si>
  <si>
    <t>CONTIGUO A LA ESCUELA MARIANO CORTES</t>
  </si>
  <si>
    <t>CONTIGUO AL PATIO MUNICIPAL</t>
  </si>
  <si>
    <t>100 NORTE DE LA ENTRADA DEL CEMENTERIO OBRERO</t>
  </si>
  <si>
    <t>1 KM ESTE 400 SUR DEL PUENTE DEL RIO ZAPOTE</t>
  </si>
  <si>
    <t>DE LA ESC MIGUEL OBREGON 25 M O CASA NO 7</t>
  </si>
  <si>
    <t>GUISELLE FONSECA PICADO</t>
  </si>
  <si>
    <t>centroapnae@gmail.com</t>
  </si>
  <si>
    <t>25 M AL OESTE DE LA FINCA DE RECREO DE APSE</t>
  </si>
  <si>
    <t>caipad.atc@gmail.com</t>
  </si>
  <si>
    <t>200 SUR 100 ESTE DEL CRUCE DE CIRRI</t>
  </si>
  <si>
    <t>300 M N HOTEL HOLIDAY INN B FATIMA, R SEGUNDO</t>
  </si>
  <si>
    <t>600 ESTE 400 SUR 50 ESTE DEL PARQUE OKAYAMA</t>
  </si>
  <si>
    <t>protegido@ice.co.cr</t>
  </si>
  <si>
    <t>caipadcr@hotmail.com</t>
  </si>
  <si>
    <t>DE LA GUARDIA RURAL 50 M SUR Y 100 M OESTE</t>
  </si>
  <si>
    <t>IGNACIO DAVILA MORA</t>
  </si>
  <si>
    <t>50 SUR DE LA SEDE DE LA UNED</t>
  </si>
  <si>
    <t>COSTADO NORTE DEL ESTADIO MUNICIPAL</t>
  </si>
  <si>
    <t>ALEJANDRA GOMEZ BRENES</t>
  </si>
  <si>
    <t>200 NORTE DE JARDINES DEL RECUERDO</t>
  </si>
  <si>
    <t>DIAGONAL A LA IGLESIA CATOLICA DE LUNA PARK</t>
  </si>
  <si>
    <t>Modalidad A</t>
  </si>
  <si>
    <t>Modalidad B</t>
  </si>
  <si>
    <t>Discapacidad Motora</t>
  </si>
  <si>
    <t>Ceguera</t>
  </si>
  <si>
    <t>Baja Visión</t>
  </si>
  <si>
    <t>DISCAPACIDAD DE LOS USUARIOS DEL CAIPAD</t>
  </si>
  <si>
    <t>Auxiliar Administrativo</t>
  </si>
  <si>
    <t>Técnicos-Docentes</t>
  </si>
  <si>
    <t>Bibliotecólogo</t>
  </si>
  <si>
    <t>Otros Docentes</t>
  </si>
  <si>
    <t>Trabajador Calificado</t>
  </si>
  <si>
    <t>Oficial de Seguridad</t>
  </si>
  <si>
    <t>Auxiliar de Vigilancia</t>
  </si>
  <si>
    <t>Conserje</t>
  </si>
  <si>
    <t>Aspi-rantes</t>
  </si>
  <si>
    <t>Docentes Educación Especial</t>
  </si>
  <si>
    <t>Otros Docentes Educación Especial</t>
  </si>
  <si>
    <t>PERSONAL DOCENTE DEL CAIPAD, POR GRUPO PROFESIONAL</t>
  </si>
  <si>
    <t xml:space="preserve">Docentes </t>
  </si>
  <si>
    <t>DEPARTAMENTO DE ANÁLISIS ESTADÍSTICO</t>
  </si>
  <si>
    <t>Dirección de Planificación Institucional</t>
  </si>
  <si>
    <t>Ministerio de Educación Pública</t>
  </si>
  <si>
    <t xml:space="preserve">Nombre de la Organización No Gubernamental (ONG) auspiciadora: </t>
  </si>
  <si>
    <t>Presidente de la Organización No Gubernamental (ONG):</t>
  </si>
  <si>
    <t>Cédula Jurídica:</t>
  </si>
  <si>
    <t>Ubicación (PR/CA/DI):</t>
  </si>
  <si>
    <t>Sello Institución</t>
  </si>
  <si>
    <t>PR/CA/DI</t>
  </si>
  <si>
    <t>pcd</t>
  </si>
  <si>
    <t>Ubicación1</t>
  </si>
  <si>
    <t>1-01-01</t>
  </si>
  <si>
    <t>2-01-01</t>
  </si>
  <si>
    <t>3-01-01</t>
  </si>
  <si>
    <t>4-01-01</t>
  </si>
  <si>
    <t>5-01-01</t>
  </si>
  <si>
    <t>6-01-01</t>
  </si>
  <si>
    <t>7-01-01</t>
  </si>
  <si>
    <t>1-02-01</t>
  </si>
  <si>
    <t>2-02-01</t>
  </si>
  <si>
    <t>3-02-01</t>
  </si>
  <si>
    <t>4-02-01</t>
  </si>
  <si>
    <t>5-02-01</t>
  </si>
  <si>
    <t>6-02-01</t>
  </si>
  <si>
    <t>7-02-01</t>
  </si>
  <si>
    <t>1-03-01</t>
  </si>
  <si>
    <t>2-03-01</t>
  </si>
  <si>
    <t>3-03-01</t>
  </si>
  <si>
    <t>4-03-01</t>
  </si>
  <si>
    <t>5-03-01</t>
  </si>
  <si>
    <t>6-03-01</t>
  </si>
  <si>
    <t>7-03-01</t>
  </si>
  <si>
    <t>1-04-01</t>
  </si>
  <si>
    <t>2-04-01</t>
  </si>
  <si>
    <t>3-04-01</t>
  </si>
  <si>
    <t>4-04-01</t>
  </si>
  <si>
    <t>5-04-01</t>
  </si>
  <si>
    <t>6-04-01</t>
  </si>
  <si>
    <t>7-04-01</t>
  </si>
  <si>
    <t>1-05-01</t>
  </si>
  <si>
    <t>2-05-01</t>
  </si>
  <si>
    <t>3-05-01</t>
  </si>
  <si>
    <t>4-05-01</t>
  </si>
  <si>
    <t>5-05-01</t>
  </si>
  <si>
    <t>6-05-01</t>
  </si>
  <si>
    <t>7-05-01</t>
  </si>
  <si>
    <t>1-06-01</t>
  </si>
  <si>
    <t>2-06-01</t>
  </si>
  <si>
    <t>3-06-01</t>
  </si>
  <si>
    <t>4-06-01</t>
  </si>
  <si>
    <t>5-06-01</t>
  </si>
  <si>
    <t>6-06-01</t>
  </si>
  <si>
    <t>7-06-01</t>
  </si>
  <si>
    <t>1-07-01</t>
  </si>
  <si>
    <t>2-07-01</t>
  </si>
  <si>
    <t>3-07-01</t>
  </si>
  <si>
    <t>4-07-01</t>
  </si>
  <si>
    <t>5-07-01</t>
  </si>
  <si>
    <t>6-07-01</t>
  </si>
  <si>
    <t>1-08-01</t>
  </si>
  <si>
    <t>2-08-01</t>
  </si>
  <si>
    <t>3-08-01</t>
  </si>
  <si>
    <t>4-08-01</t>
  </si>
  <si>
    <t>5-08-01</t>
  </si>
  <si>
    <t>6-08-01</t>
  </si>
  <si>
    <t>1-09-01</t>
  </si>
  <si>
    <t>2-09-01</t>
  </si>
  <si>
    <t>4-09-01</t>
  </si>
  <si>
    <t>5-09-01</t>
  </si>
  <si>
    <t>6-09-01</t>
  </si>
  <si>
    <t>1-10-01</t>
  </si>
  <si>
    <t>2-10-01</t>
  </si>
  <si>
    <t>4-10-01</t>
  </si>
  <si>
    <t>5-10-01</t>
  </si>
  <si>
    <t>6-10-01</t>
  </si>
  <si>
    <t>1-11-01</t>
  </si>
  <si>
    <t>2-11-01</t>
  </si>
  <si>
    <t>5-11-01</t>
  </si>
  <si>
    <t>6-11-01</t>
  </si>
  <si>
    <t>1-12-01</t>
  </si>
  <si>
    <t>2-12-01</t>
  </si>
  <si>
    <t>1-01-02</t>
  </si>
  <si>
    <t>2-01-02</t>
  </si>
  <si>
    <t>3-01-02</t>
  </si>
  <si>
    <t>4-01-02</t>
  </si>
  <si>
    <t>5-01-02</t>
  </si>
  <si>
    <t>6-01-02</t>
  </si>
  <si>
    <t>7-01-02</t>
  </si>
  <si>
    <t>1-02-02</t>
  </si>
  <si>
    <t>2-02-02</t>
  </si>
  <si>
    <t>3-02-02</t>
  </si>
  <si>
    <t>4-02-02</t>
  </si>
  <si>
    <t>5-02-02</t>
  </si>
  <si>
    <t>6-02-02</t>
  </si>
  <si>
    <t>7-02-02</t>
  </si>
  <si>
    <t>1-03-02</t>
  </si>
  <si>
    <t>2-03-02</t>
  </si>
  <si>
    <t>3-03-02</t>
  </si>
  <si>
    <t>4-03-02</t>
  </si>
  <si>
    <t>5-03-02</t>
  </si>
  <si>
    <t>6-03-02</t>
  </si>
  <si>
    <t>7-03-02</t>
  </si>
  <si>
    <t>1-04-02</t>
  </si>
  <si>
    <t>2-04-02</t>
  </si>
  <si>
    <t>3-04-02</t>
  </si>
  <si>
    <t>4-04-02</t>
  </si>
  <si>
    <t>5-04-02</t>
  </si>
  <si>
    <t>6-04-02</t>
  </si>
  <si>
    <t>7-04-02</t>
  </si>
  <si>
    <t>1-05-02</t>
  </si>
  <si>
    <t>2-05-02</t>
  </si>
  <si>
    <t>3-05-02</t>
  </si>
  <si>
    <t>4-05-02</t>
  </si>
  <si>
    <t>5-05-02</t>
  </si>
  <si>
    <t>6-05-02</t>
  </si>
  <si>
    <t>7-05-02</t>
  </si>
  <si>
    <t>1-06-02</t>
  </si>
  <si>
    <t>2-06-02</t>
  </si>
  <si>
    <t>3-06-02</t>
  </si>
  <si>
    <t>4-06-02</t>
  </si>
  <si>
    <t>5-06-02</t>
  </si>
  <si>
    <t>6-06-02</t>
  </si>
  <si>
    <t>7-06-02</t>
  </si>
  <si>
    <t>1-07-02</t>
  </si>
  <si>
    <t>2-07-02</t>
  </si>
  <si>
    <t>3-07-02</t>
  </si>
  <si>
    <t>4-07-02</t>
  </si>
  <si>
    <t>5-07-02</t>
  </si>
  <si>
    <t>6-07-02</t>
  </si>
  <si>
    <t>1-08-02</t>
  </si>
  <si>
    <t>2-08-02</t>
  </si>
  <si>
    <t>3-08-02</t>
  </si>
  <si>
    <t>4-08-02</t>
  </si>
  <si>
    <t>5-08-02</t>
  </si>
  <si>
    <t>6-08-02</t>
  </si>
  <si>
    <t>1-09-02</t>
  </si>
  <si>
    <t>2-09-02</t>
  </si>
  <si>
    <t>4-09-02</t>
  </si>
  <si>
    <t>5-09-02</t>
  </si>
  <si>
    <t>1-10-02</t>
  </si>
  <si>
    <t>2-10-02</t>
  </si>
  <si>
    <t>4-10-02</t>
  </si>
  <si>
    <t>5-10-02</t>
  </si>
  <si>
    <t>6-10-02</t>
  </si>
  <si>
    <t>1-11-02</t>
  </si>
  <si>
    <t>2-11-02</t>
  </si>
  <si>
    <t>5-11-02</t>
  </si>
  <si>
    <t>6-11-02</t>
  </si>
  <si>
    <t>1-12-02</t>
  </si>
  <si>
    <t>2-12-02</t>
  </si>
  <si>
    <t>1-01-03</t>
  </si>
  <si>
    <t>2-01-03</t>
  </si>
  <si>
    <t>3-01-03</t>
  </si>
  <si>
    <t>4-01-03</t>
  </si>
  <si>
    <t>5-01-03</t>
  </si>
  <si>
    <t>6-01-03</t>
  </si>
  <si>
    <t>7-01-03</t>
  </si>
  <si>
    <t>1-02-03</t>
  </si>
  <si>
    <t>2-02-03</t>
  </si>
  <si>
    <t>3-02-03</t>
  </si>
  <si>
    <t>4-02-03</t>
  </si>
  <si>
    <t>5-02-03</t>
  </si>
  <si>
    <t>6-02-03</t>
  </si>
  <si>
    <t>7-02-03</t>
  </si>
  <si>
    <t>1-03-03</t>
  </si>
  <si>
    <t>2-03-03</t>
  </si>
  <si>
    <t>3-03-03</t>
  </si>
  <si>
    <t>4-03-03</t>
  </si>
  <si>
    <t>5-03-03</t>
  </si>
  <si>
    <t>6-03-03</t>
  </si>
  <si>
    <t>7-03-03</t>
  </si>
  <si>
    <t>1-04-03</t>
  </si>
  <si>
    <t>2-04-03</t>
  </si>
  <si>
    <t>3-04-03</t>
  </si>
  <si>
    <t>4-04-03</t>
  </si>
  <si>
    <t>5-04-03</t>
  </si>
  <si>
    <t>6-04-03</t>
  </si>
  <si>
    <t>7-04-03</t>
  </si>
  <si>
    <t>1-05-03</t>
  </si>
  <si>
    <t>2-05-03</t>
  </si>
  <si>
    <t>3-05-03</t>
  </si>
  <si>
    <t>4-05-03</t>
  </si>
  <si>
    <t>5-05-03</t>
  </si>
  <si>
    <t>6-05-03</t>
  </si>
  <si>
    <t>7-05-03</t>
  </si>
  <si>
    <t>1-06-03</t>
  </si>
  <si>
    <t>2-06-03</t>
  </si>
  <si>
    <t>3-06-03</t>
  </si>
  <si>
    <t>4-06-03</t>
  </si>
  <si>
    <t>5-06-03</t>
  </si>
  <si>
    <t>6-06-03</t>
  </si>
  <si>
    <t>7-06-03</t>
  </si>
  <si>
    <t>1-07-03</t>
  </si>
  <si>
    <t>2-07-03</t>
  </si>
  <si>
    <t>3-07-03</t>
  </si>
  <si>
    <t>4-07-03</t>
  </si>
  <si>
    <t>5-07-03</t>
  </si>
  <si>
    <t>6-07-03</t>
  </si>
  <si>
    <t>1-08-03</t>
  </si>
  <si>
    <t>2-08-03</t>
  </si>
  <si>
    <t>3-08-03</t>
  </si>
  <si>
    <t>4-08-03</t>
  </si>
  <si>
    <t>5-08-03</t>
  </si>
  <si>
    <t>6-08-03</t>
  </si>
  <si>
    <t>1-09-03</t>
  </si>
  <si>
    <t>2-09-03</t>
  </si>
  <si>
    <t>5-09-03</t>
  </si>
  <si>
    <t>1-10-03</t>
  </si>
  <si>
    <t>2-10-03</t>
  </si>
  <si>
    <t>4-10-03</t>
  </si>
  <si>
    <t>5-10-03</t>
  </si>
  <si>
    <t>6-10-03</t>
  </si>
  <si>
    <t>1-11-03</t>
  </si>
  <si>
    <t>2-11-03</t>
  </si>
  <si>
    <t>5-11-03</t>
  </si>
  <si>
    <t>1-12-03</t>
  </si>
  <si>
    <t>2-12-03</t>
  </si>
  <si>
    <t>1-01-04</t>
  </si>
  <si>
    <t>2-01-04</t>
  </si>
  <si>
    <t>3-01-04</t>
  </si>
  <si>
    <t>4-01-04</t>
  </si>
  <si>
    <t>5-01-04</t>
  </si>
  <si>
    <t>6-01-04</t>
  </si>
  <si>
    <t>7-01-04</t>
  </si>
  <si>
    <t>2-02-04</t>
  </si>
  <si>
    <t>3-02-04</t>
  </si>
  <si>
    <t>4-02-04</t>
  </si>
  <si>
    <t>5-02-04</t>
  </si>
  <si>
    <t>6-02-04</t>
  </si>
  <si>
    <t>7-02-04</t>
  </si>
  <si>
    <t>1-03-04</t>
  </si>
  <si>
    <t>2-03-04</t>
  </si>
  <si>
    <t>3-03-04</t>
  </si>
  <si>
    <t>4-03-04</t>
  </si>
  <si>
    <t>5-03-04</t>
  </si>
  <si>
    <t>6-03-04</t>
  </si>
  <si>
    <t>7-03-04</t>
  </si>
  <si>
    <t>1-04-04</t>
  </si>
  <si>
    <t>2-04-04</t>
  </si>
  <si>
    <t>4-04-04</t>
  </si>
  <si>
    <t>5-04-04</t>
  </si>
  <si>
    <t>7-04-04</t>
  </si>
  <si>
    <t>2-05-04</t>
  </si>
  <si>
    <t>3-05-04</t>
  </si>
  <si>
    <t>4-05-04</t>
  </si>
  <si>
    <t>5-05-04</t>
  </si>
  <si>
    <t>6-05-04</t>
  </si>
  <si>
    <t>1-06-04</t>
  </si>
  <si>
    <t>2-06-04</t>
  </si>
  <si>
    <t>4-06-04</t>
  </si>
  <si>
    <t>5-06-04</t>
  </si>
  <si>
    <t>7-06-04</t>
  </si>
  <si>
    <t>1-07-04</t>
  </si>
  <si>
    <t>2-07-04</t>
  </si>
  <si>
    <t>3-07-04</t>
  </si>
  <si>
    <t>5-07-04</t>
  </si>
  <si>
    <t>6-07-04</t>
  </si>
  <si>
    <t>1-08-04</t>
  </si>
  <si>
    <t>2-08-04</t>
  </si>
  <si>
    <t>3-08-04</t>
  </si>
  <si>
    <t>5-08-04</t>
  </si>
  <si>
    <t>6-08-04</t>
  </si>
  <si>
    <t>1-09-04</t>
  </si>
  <si>
    <t>2-09-04</t>
  </si>
  <si>
    <t>5-09-04</t>
  </si>
  <si>
    <t>1-10-04</t>
  </si>
  <si>
    <t>2-10-04</t>
  </si>
  <si>
    <t>4-10-04</t>
  </si>
  <si>
    <t>5-10-04</t>
  </si>
  <si>
    <t>6-10-04</t>
  </si>
  <si>
    <t>1-11-04</t>
  </si>
  <si>
    <t>2-11-04</t>
  </si>
  <si>
    <t>5-11-04</t>
  </si>
  <si>
    <t>1-12-04</t>
  </si>
  <si>
    <t>2-12-04</t>
  </si>
  <si>
    <t>1-01-05</t>
  </si>
  <si>
    <t>2-01-05</t>
  </si>
  <si>
    <t>3-01-05</t>
  </si>
  <si>
    <t>4-01-05</t>
  </si>
  <si>
    <t>5-01-05</t>
  </si>
  <si>
    <t>6-01-05</t>
  </si>
  <si>
    <t>2-02-05</t>
  </si>
  <si>
    <t>3-02-05</t>
  </si>
  <si>
    <t>4-02-05</t>
  </si>
  <si>
    <t>5-02-05</t>
  </si>
  <si>
    <t>6-02-05</t>
  </si>
  <si>
    <t>7-02-05</t>
  </si>
  <si>
    <t>1-03-05</t>
  </si>
  <si>
    <t>2-03-05</t>
  </si>
  <si>
    <t>3-03-05</t>
  </si>
  <si>
    <t>4-03-05</t>
  </si>
  <si>
    <t>5-03-05</t>
  </si>
  <si>
    <t>6-03-05</t>
  </si>
  <si>
    <t>7-03-05</t>
  </si>
  <si>
    <t>1-04-05</t>
  </si>
  <si>
    <t>4-04-05</t>
  </si>
  <si>
    <t>2-05-05</t>
  </si>
  <si>
    <t>3-05-05</t>
  </si>
  <si>
    <t>4-05-05</t>
  </si>
  <si>
    <t>6-05-05</t>
  </si>
  <si>
    <t>1-06-05</t>
  </si>
  <si>
    <t>2-06-05</t>
  </si>
  <si>
    <t>5-06-05</t>
  </si>
  <si>
    <t>7-06-05</t>
  </si>
  <si>
    <t>1-07-05</t>
  </si>
  <si>
    <t>2-07-05</t>
  </si>
  <si>
    <t>3-07-05</t>
  </si>
  <si>
    <t>1-08-05</t>
  </si>
  <si>
    <t>2-08-05</t>
  </si>
  <si>
    <t>5-08-05</t>
  </si>
  <si>
    <t>6-08-05</t>
  </si>
  <si>
    <t>1-09-05</t>
  </si>
  <si>
    <t>2-09-05</t>
  </si>
  <si>
    <t>5-09-05</t>
  </si>
  <si>
    <t>1-10-05</t>
  </si>
  <si>
    <t>2-10-05</t>
  </si>
  <si>
    <t>4-10-05</t>
  </si>
  <si>
    <t>1-11-05</t>
  </si>
  <si>
    <t>2-11-05</t>
  </si>
  <si>
    <t>1-12-05</t>
  </si>
  <si>
    <t>2-12-05</t>
  </si>
  <si>
    <t>1-01-06</t>
  </si>
  <si>
    <t>2-01-06</t>
  </si>
  <si>
    <t>3-01-06</t>
  </si>
  <si>
    <t>6-01-06</t>
  </si>
  <si>
    <t>2-02-06</t>
  </si>
  <si>
    <t>4-02-06</t>
  </si>
  <si>
    <t>5-02-06</t>
  </si>
  <si>
    <t>7-02-06</t>
  </si>
  <si>
    <t>1-03-06</t>
  </si>
  <si>
    <t>3-03-06</t>
  </si>
  <si>
    <t>4-03-06</t>
  </si>
  <si>
    <t>5-03-06</t>
  </si>
  <si>
    <t>6-03-06</t>
  </si>
  <si>
    <t>7-03-06</t>
  </si>
  <si>
    <t>1-04-06</t>
  </si>
  <si>
    <t>4-04-06</t>
  </si>
  <si>
    <t>2-05-06</t>
  </si>
  <si>
    <t>3-05-06</t>
  </si>
  <si>
    <t>6-05-06</t>
  </si>
  <si>
    <t>1-06-06</t>
  </si>
  <si>
    <t>2-06-06</t>
  </si>
  <si>
    <t>1-07-06</t>
  </si>
  <si>
    <t>2-07-06</t>
  </si>
  <si>
    <t>1-08-06</t>
  </si>
  <si>
    <t>5-08-06</t>
  </si>
  <si>
    <t>1-09-06</t>
  </si>
  <si>
    <t>5-09-06</t>
  </si>
  <si>
    <t>2-10-06</t>
  </si>
  <si>
    <t>2-11-06</t>
  </si>
  <si>
    <t>1-01-07</t>
  </si>
  <si>
    <t>2-01-07</t>
  </si>
  <si>
    <t>3-01-07</t>
  </si>
  <si>
    <t>6-01-07</t>
  </si>
  <si>
    <t>2-02-07</t>
  </si>
  <si>
    <t>5-02-07</t>
  </si>
  <si>
    <t>7-02-07</t>
  </si>
  <si>
    <t>1-03-07</t>
  </si>
  <si>
    <t>2-03-07</t>
  </si>
  <si>
    <t>3-03-07</t>
  </si>
  <si>
    <t>4-03-07</t>
  </si>
  <si>
    <t>5-03-07</t>
  </si>
  <si>
    <t>6-03-07</t>
  </si>
  <si>
    <t>1-04-07</t>
  </si>
  <si>
    <t>2-05-07</t>
  </si>
  <si>
    <t>3-05-07</t>
  </si>
  <si>
    <t>1-06-07</t>
  </si>
  <si>
    <t>2-06-07</t>
  </si>
  <si>
    <t>2-07-07</t>
  </si>
  <si>
    <t>1-08-07</t>
  </si>
  <si>
    <t>5-08-07</t>
  </si>
  <si>
    <t>2-10-07</t>
  </si>
  <si>
    <t>2-11-07</t>
  </si>
  <si>
    <t>1-01-08</t>
  </si>
  <si>
    <t>2-01-08</t>
  </si>
  <si>
    <t>3-01-08</t>
  </si>
  <si>
    <t>6-01-08</t>
  </si>
  <si>
    <t>2-02-08</t>
  </si>
  <si>
    <t>1-03-08</t>
  </si>
  <si>
    <t>2-03-08</t>
  </si>
  <si>
    <t>3-03-08</t>
  </si>
  <si>
    <t>4-03-08</t>
  </si>
  <si>
    <t>5-03-08</t>
  </si>
  <si>
    <t>6-03-08</t>
  </si>
  <si>
    <t>1-04-08</t>
  </si>
  <si>
    <t>2-05-08</t>
  </si>
  <si>
    <t>3-05-08</t>
  </si>
  <si>
    <t>2-06-08</t>
  </si>
  <si>
    <t>2-10-08</t>
  </si>
  <si>
    <t>1-01-09</t>
  </si>
  <si>
    <t>2-01-09</t>
  </si>
  <si>
    <t>3-01-09</t>
  </si>
  <si>
    <t>6-01-09</t>
  </si>
  <si>
    <t>2-02-09</t>
  </si>
  <si>
    <t>1-03-09</t>
  </si>
  <si>
    <t>5-03-09</t>
  </si>
  <si>
    <t>6-03-09</t>
  </si>
  <si>
    <t>1-04-09</t>
  </si>
  <si>
    <t>3-05-09</t>
  </si>
  <si>
    <t>2-10-09</t>
  </si>
  <si>
    <t>1-01-10</t>
  </si>
  <si>
    <t>2-01-10</t>
  </si>
  <si>
    <t>3-01-10</t>
  </si>
  <si>
    <t>2-02-10</t>
  </si>
  <si>
    <t>1-03-10</t>
  </si>
  <si>
    <t>3-05-10</t>
  </si>
  <si>
    <t>2-10-10</t>
  </si>
  <si>
    <t>1-01-11</t>
  </si>
  <si>
    <t>2-01-11</t>
  </si>
  <si>
    <t>3-01-11</t>
  </si>
  <si>
    <t>6-01-11</t>
  </si>
  <si>
    <t>2-02-11</t>
  </si>
  <si>
    <t>1-03-11</t>
  </si>
  <si>
    <t>3-05-11</t>
  </si>
  <si>
    <t>2-10-11</t>
  </si>
  <si>
    <t>2-01-12</t>
  </si>
  <si>
    <t>6-01-12</t>
  </si>
  <si>
    <t>2-02-12</t>
  </si>
  <si>
    <t>1-03-12</t>
  </si>
  <si>
    <t>3-05-12</t>
  </si>
  <si>
    <t>2-10-12</t>
  </si>
  <si>
    <t>2-01-13</t>
  </si>
  <si>
    <t>6-01-13</t>
  </si>
  <si>
    <t>2-02-13</t>
  </si>
  <si>
    <t>1-03-13</t>
  </si>
  <si>
    <t>2-10-13</t>
  </si>
  <si>
    <t>2-01-14</t>
  </si>
  <si>
    <t>6-01-14</t>
  </si>
  <si>
    <t>6-01-15</t>
  </si>
  <si>
    <t>6-01-16</t>
  </si>
  <si>
    <t>1-13-01</t>
  </si>
  <si>
    <t>1-13-02</t>
  </si>
  <si>
    <t>1-13-03</t>
  </si>
  <si>
    <t>1-13-04</t>
  </si>
  <si>
    <t>1-13-05</t>
  </si>
  <si>
    <t>1-14-01</t>
  </si>
  <si>
    <t>1-14-02</t>
  </si>
  <si>
    <t>1-14-03</t>
  </si>
  <si>
    <t>1-15-01</t>
  </si>
  <si>
    <t>1-15-02</t>
  </si>
  <si>
    <t>1-15-03</t>
  </si>
  <si>
    <t>1-15-04</t>
  </si>
  <si>
    <t>1-16-01</t>
  </si>
  <si>
    <t>1-16-02</t>
  </si>
  <si>
    <t>1-16-03</t>
  </si>
  <si>
    <t>1-16-04</t>
  </si>
  <si>
    <t>1-16-05</t>
  </si>
  <si>
    <t>1-17-01</t>
  </si>
  <si>
    <t>1-17-02</t>
  </si>
  <si>
    <t>1-17-03</t>
  </si>
  <si>
    <t>1-18-01</t>
  </si>
  <si>
    <t>1-18-02</t>
  </si>
  <si>
    <t>1-18-03</t>
  </si>
  <si>
    <t>1-18-04</t>
  </si>
  <si>
    <t>1-19-01</t>
  </si>
  <si>
    <t>1-19-02</t>
  </si>
  <si>
    <t>1-19-03</t>
  </si>
  <si>
    <t>1-19-04</t>
  </si>
  <si>
    <t>1-19-05</t>
  </si>
  <si>
    <t>1-19-06</t>
  </si>
  <si>
    <t>1-19-07</t>
  </si>
  <si>
    <t>1-19-08</t>
  </si>
  <si>
    <t>1-19-09</t>
  </si>
  <si>
    <t>1-19-10</t>
  </si>
  <si>
    <t>1-19-11</t>
  </si>
  <si>
    <t>1-20-01</t>
  </si>
  <si>
    <t>1-20-02</t>
  </si>
  <si>
    <t>1-20-03</t>
  </si>
  <si>
    <t>1-20-04</t>
  </si>
  <si>
    <t>1-20-05</t>
  </si>
  <si>
    <t>1-20-06</t>
  </si>
  <si>
    <t>2-13-01</t>
  </si>
  <si>
    <t>2-13-02</t>
  </si>
  <si>
    <t>2-13-03</t>
  </si>
  <si>
    <t>2-13-04</t>
  </si>
  <si>
    <t>2-13-05</t>
  </si>
  <si>
    <t>2-13-06</t>
  </si>
  <si>
    <t>2-13-07</t>
  </si>
  <si>
    <t>2-13-08</t>
  </si>
  <si>
    <t>2-14-01</t>
  </si>
  <si>
    <t>2-14-02</t>
  </si>
  <si>
    <t>2-14-03</t>
  </si>
  <si>
    <t>2-14-04</t>
  </si>
  <si>
    <t>2-15-01</t>
  </si>
  <si>
    <t>2-15-02</t>
  </si>
  <si>
    <t>2-15-03</t>
  </si>
  <si>
    <t>2-15-04</t>
  </si>
  <si>
    <t>CUADRO 1</t>
  </si>
  <si>
    <t>CUADRO 2</t>
  </si>
  <si>
    <t>Discapacidad</t>
  </si>
  <si>
    <t>CUADRO 6</t>
  </si>
  <si>
    <t>Provincia / Cantón / Distrito</t>
  </si>
  <si>
    <t>Matrícula Inicial</t>
  </si>
  <si>
    <t>CUADRO 3</t>
  </si>
  <si>
    <t>CUADRO 7</t>
  </si>
  <si>
    <t>CUADRO 4</t>
  </si>
  <si>
    <t>Personal</t>
  </si>
  <si>
    <t>CUADRO 5</t>
  </si>
  <si>
    <t>Subdirector</t>
  </si>
  <si>
    <t>Educación Física</t>
  </si>
  <si>
    <t>Informática</t>
  </si>
  <si>
    <t>Educación para la Vida Cotidiana</t>
  </si>
  <si>
    <t>PERSONAL TOTAL QUE LABORA EN EL CAIPAD, SEGÚN TIPO DE CARGO</t>
  </si>
  <si>
    <t>PERSONAL TOTAL QUE LABORA EN EL CAIPAD</t>
  </si>
  <si>
    <t>Administrativos</t>
  </si>
  <si>
    <t>Administ. y de Servicios Reubicados / Readecuados</t>
  </si>
  <si>
    <t>CAIPAD SILOR</t>
  </si>
  <si>
    <t>CAIPAD ACIOSA</t>
  </si>
  <si>
    <t>CAIPAD ASOCIACION ATJALA</t>
  </si>
  <si>
    <t>CAIPAD APRIOPEDA</t>
  </si>
  <si>
    <t>CAIPAD EL SOL BRILLA PARA TODOS</t>
  </si>
  <si>
    <t>CAIPAD APRODISA</t>
  </si>
  <si>
    <t>CAIPAD ASCOPA</t>
  </si>
  <si>
    <t>CAIPAD ANPREMF</t>
  </si>
  <si>
    <t>ESTHEPANIE MURILLO ARAYA</t>
  </si>
  <si>
    <t>CAIPAD FUNDACION AMOR Y ESPERANZA</t>
  </si>
  <si>
    <t>CAIPAD PAIPAD-AFIACE</t>
  </si>
  <si>
    <t>CAIPAD FUN. PRO. JO. PA. CE.</t>
  </si>
  <si>
    <t>CAIPAD FUNDACION SERVIO FLORES ARROYO</t>
  </si>
  <si>
    <t>CAIPAD ASOCIACION TALLER PROTEGIDO ALAJUELA</t>
  </si>
  <si>
    <t>CAIPAD ANAMPE</t>
  </si>
  <si>
    <t>CAIPAD CAJANE-ASOCIACION ABRIENDO CAMINO</t>
  </si>
  <si>
    <t>CAIPAD ASADIS</t>
  </si>
  <si>
    <t>iandreajimenez@hotmail.com</t>
  </si>
  <si>
    <t>CAIPAD FUNADIS</t>
  </si>
  <si>
    <t>CAIPAD ACOCONE</t>
  </si>
  <si>
    <t>CAIPAD ASOPAFAM</t>
  </si>
  <si>
    <t>CAIPAD ACOPECONE</t>
  </si>
  <si>
    <t>CAIPAD APNAE</t>
  </si>
  <si>
    <t>Sí</t>
  </si>
  <si>
    <t>No</t>
  </si>
  <si>
    <t>Docentes-CAIPAD</t>
  </si>
  <si>
    <t>Administrativos Reubicados</t>
  </si>
  <si>
    <t>Técnicos-Docentes Reubicados</t>
  </si>
  <si>
    <t>Docentes Reubicados</t>
  </si>
  <si>
    <t>Oficinista</t>
  </si>
  <si>
    <t>Si requiere más filas, insértelas.</t>
  </si>
  <si>
    <t>VAU
(1-2)</t>
  </si>
  <si>
    <t>VT
(1-6)</t>
  </si>
  <si>
    <t>ET
(1-4)</t>
  </si>
  <si>
    <t>EAU
(1-2)</t>
  </si>
  <si>
    <t>SUBVENCIONADA</t>
  </si>
  <si>
    <t>CAIPAD ACEFOPAVAS</t>
  </si>
  <si>
    <t>EDIFICIO DE DOS PLANTAS,CONT.A COOPESANTOS</t>
  </si>
  <si>
    <t>KENIA CHACON ESPINOZA</t>
  </si>
  <si>
    <t>caipad.ayumisanca@mep.go.cr</t>
  </si>
  <si>
    <t>MARIANELA CHACON MORA</t>
  </si>
  <si>
    <t>caipad.ascopa@gmail.com</t>
  </si>
  <si>
    <t>600 METROS OESTE DEL ARCHIVO NACIONAL</t>
  </si>
  <si>
    <t>caipad.asopafam@mep.go.cr</t>
  </si>
  <si>
    <t>infoanampe@gmail.com</t>
  </si>
  <si>
    <t xml:space="preserve">Nombre: </t>
  </si>
  <si>
    <t xml:space="preserve">Firma: </t>
  </si>
  <si>
    <t>Datos del supervisor(a):</t>
  </si>
  <si>
    <t>6-02-06</t>
  </si>
  <si>
    <t>6-08-06</t>
  </si>
  <si>
    <t>1-07-07</t>
  </si>
  <si>
    <t>2-02-14</t>
  </si>
  <si>
    <t>1-19-12</t>
  </si>
  <si>
    <t>caipad.turrialba@mep.go.cr</t>
  </si>
  <si>
    <t>caipad.elsolbrillaparatodos@mep.go.cr</t>
  </si>
  <si>
    <t>25 MTS. SUR DEL MINISTERIO DE SALUD</t>
  </si>
  <si>
    <t>caipad.asadis@mep.go.cr</t>
  </si>
  <si>
    <t>Total-CAIPAD</t>
  </si>
  <si>
    <t>Modalidad</t>
  </si>
  <si>
    <t xml:space="preserve">Teléfono: </t>
  </si>
  <si>
    <t>Refugiados</t>
  </si>
  <si>
    <t>Solicitante de Asilo</t>
  </si>
  <si>
    <t>6-01-10</t>
  </si>
  <si>
    <t>2-16-01</t>
  </si>
  <si>
    <t>GLORIAN VILLALTA GUZMAN</t>
  </si>
  <si>
    <t>BARRIO LOYOLA</t>
  </si>
  <si>
    <t>caipad.deacosta@mep.go.cr</t>
  </si>
  <si>
    <t>caipad.anpremf@mep.go.cr.</t>
  </si>
  <si>
    <t>caipad.afiace@mep.go.cr</t>
  </si>
  <si>
    <t>5-11-05</t>
  </si>
  <si>
    <t>SAN JOSE CENTRAL</t>
  </si>
  <si>
    <t>SAN JOSE NORTE</t>
  </si>
  <si>
    <t>MONSERRAT ARAYA ALVARADO</t>
  </si>
  <si>
    <t>caipad.apamar@mep.go.cr</t>
  </si>
  <si>
    <t>250 METROS OESTE DE LA IGLESIA, SAN ISIDRO</t>
  </si>
  <si>
    <t>100 N. Y 250 ESTE DE LA BASILICA STO DOMINGO</t>
  </si>
  <si>
    <t>ROSELEN ZAMORA RODRIGUEZ</t>
  </si>
  <si>
    <t>caipad.funadis@mep.go.cr</t>
  </si>
  <si>
    <t>caipad.upala@mep.go.cr</t>
  </si>
  <si>
    <t>Síndrome de Down</t>
  </si>
  <si>
    <t>UTILIZAN prótesis auditivas (audífonos)</t>
  </si>
  <si>
    <t>UTILIZAN implante coclear</t>
  </si>
  <si>
    <t>NO UTILIZAN prótesis auditivas (audífonos), implante coclear u otro dispositivo</t>
  </si>
  <si>
    <t>Síndrome de Asperger</t>
  </si>
  <si>
    <t>Retraso Mental (Discapacidad Intelectual)</t>
  </si>
  <si>
    <t>1/  No incluir Síndrome de Down.</t>
  </si>
  <si>
    <t>Docentes Reubicados de Educación Especial</t>
  </si>
  <si>
    <t>Terapia Física (Rehabilitación Física)</t>
  </si>
  <si>
    <t>Terapia Ocupacional (Rehabilitación Ocupacional)</t>
  </si>
  <si>
    <t xml:space="preserve">RESIDENCIA DE LOS USUARIOS DURANTE EL </t>
  </si>
  <si>
    <t>MATRÍCULA INICIAL EN EL CAIPAD SEGÚN MODALIDAD</t>
  </si>
  <si>
    <t>Pérdida Auditiva</t>
  </si>
  <si>
    <t>LOS JARDINES</t>
  </si>
  <si>
    <t>fundacionservioflores@mep.go.cr</t>
  </si>
  <si>
    <t>7-03-07</t>
  </si>
  <si>
    <t>2-16-02</t>
  </si>
  <si>
    <t>2-16-03</t>
  </si>
  <si>
    <r>
      <t xml:space="preserve">“La información aquí certificada por el Director del Centro Educativo la hace bajo la fe y la palabra de certeza, conociendo que cualquier inexactitud o falsedad estaría incurriendo en las responsabilidades administrativas disciplinarias, sin perjuicio de las acciones civiles”. </t>
    </r>
    <r>
      <rPr>
        <sz val="10"/>
        <color theme="1"/>
        <rFont val="Cambria"/>
        <family val="1"/>
        <scheme val="major"/>
      </rPr>
      <t>Legislación vinculante a la legitimidad de la información: Ley de Administración Pública (Artículo 4 y 65), Estatuto de Servicio Civil (Artículo 39), Ley de Control Interno (Artículo 39) y Ley Contra la Corrupción y el Enriquecimiento Ilícito en la Función Pública (Artículo3).</t>
    </r>
  </si>
  <si>
    <r>
      <t xml:space="preserve">Administrativos
</t>
    </r>
    <r>
      <rPr>
        <i/>
        <sz val="10"/>
        <rFont val="Cambria"/>
        <family val="1"/>
        <scheme val="major"/>
      </rPr>
      <t>(Director, Subdirector, Asistente de Dirección, Auxiliar Administrativo)</t>
    </r>
  </si>
  <si>
    <r>
      <t xml:space="preserve">Técnicos-Docentes
</t>
    </r>
    <r>
      <rPr>
        <i/>
        <sz val="10"/>
        <rFont val="Cambria"/>
        <family val="1"/>
        <scheme val="major"/>
      </rPr>
      <t>(Orientador, Orientador Asistente, Bibliotecólogo)</t>
    </r>
  </si>
  <si>
    <r>
      <t xml:space="preserve">Docentes de Educación Especial
</t>
    </r>
    <r>
      <rPr>
        <i/>
        <sz val="10"/>
        <rFont val="Cambria"/>
        <family val="1"/>
        <scheme val="major"/>
      </rPr>
      <t>(Generalista en Educación Especial, Terapia del Lenguaje, otros)</t>
    </r>
  </si>
  <si>
    <r>
      <t xml:space="preserve">Administrativos y de Servicios
</t>
    </r>
    <r>
      <rPr>
        <i/>
        <sz val="10"/>
        <rFont val="Cambria"/>
        <family val="1"/>
        <scheme val="major"/>
      </rPr>
      <t>(Oficinistas, Misceláneos, Cocineras, Trabajador Social, otros)</t>
    </r>
  </si>
  <si>
    <r>
      <t xml:space="preserve">Discapacidad Intelectual (Retraso Mental) </t>
    </r>
    <r>
      <rPr>
        <b/>
        <vertAlign val="superscript"/>
        <sz val="11"/>
        <rFont val="Cambria"/>
        <family val="1"/>
        <scheme val="major"/>
      </rPr>
      <t>1/</t>
    </r>
  </si>
  <si>
    <r>
      <t>De los estudiantes anotados en las columnas
de Matrícula Inicial, indique los que</t>
    </r>
    <r>
      <rPr>
        <sz val="11"/>
        <rFont val="Cambria"/>
        <family val="1"/>
        <scheme val="major"/>
      </rPr>
      <t xml:space="preserve">
 </t>
    </r>
    <r>
      <rPr>
        <b/>
        <u/>
        <sz val="11"/>
        <rFont val="Cambria"/>
        <family val="1"/>
        <scheme val="major"/>
      </rPr>
      <t>SON ALFABETIZADOS</t>
    </r>
  </si>
  <si>
    <t>400 ESTE Y 50 SUR COLEGIO LINCOLN</t>
  </si>
  <si>
    <t>25 MTS. OESTES DEL BAR NUBIA,DES. CENTRO</t>
  </si>
  <si>
    <t>Trastorno del Espectro Autista (TEA)</t>
  </si>
  <si>
    <t>2/  Especificar en OBSERVACIONES/COMENTARIOS. Ver ejemplos en la Guía.</t>
  </si>
  <si>
    <r>
      <t xml:space="preserve">Otro tipo de Condición </t>
    </r>
    <r>
      <rPr>
        <b/>
        <vertAlign val="superscript"/>
        <sz val="11"/>
        <rFont val="Cambria"/>
        <family val="1"/>
        <scheme val="major"/>
      </rPr>
      <t>2/</t>
    </r>
  </si>
  <si>
    <t>Datos del representante legal:</t>
  </si>
  <si>
    <t>USUARIOS EXTRANJEROS, REFUGIADOS Y SOLICITANTES DE ASILO</t>
  </si>
  <si>
    <t>País / Continente</t>
  </si>
  <si>
    <t>SEGÚN PAÍS/CONTINENTE, CAIPAD</t>
  </si>
  <si>
    <t>SAN JOSE / SAN JOSE / CARMEN</t>
  </si>
  <si>
    <t>SAN JOSE / SAN JOSE / MERCED</t>
  </si>
  <si>
    <t>SAN JOSE / SAN JOSE / HOSPITAL</t>
  </si>
  <si>
    <t>SAN JOSE / SAN JOSE / CATEDRAL</t>
  </si>
  <si>
    <t>SAN JOSE / SAN JOSE / ZAPOTE</t>
  </si>
  <si>
    <t>SAN JOSE / SAN JOSE / SAN FRANCISCO DE DOS RIOS</t>
  </si>
  <si>
    <t>SAN JOSE / SAN JOSE / URUCA</t>
  </si>
  <si>
    <t>SAN JOSE / SAN JOSE / MATA REDONDA</t>
  </si>
  <si>
    <t>SAN JOSE / SAN JOSE / PAVAS</t>
  </si>
  <si>
    <t>SAN JOSE / SAN JOSE / HATILLO</t>
  </si>
  <si>
    <t>SAN JOSE / SAN JOSE / SAN SEBASTIAN</t>
  </si>
  <si>
    <t>SAN JOSE / ESCAZU / ESCAZU</t>
  </si>
  <si>
    <t>SAN JOSE / ESCAZU / SAN ANTONIO</t>
  </si>
  <si>
    <t>SAN JOSE / ESCAZU / SAN RAFAEL</t>
  </si>
  <si>
    <t>SAN JOSE / DESAMPARADOS / DESAMPARADOS</t>
  </si>
  <si>
    <t>SAN JOSE / DESAMPARADOS / SAN MIGUEL</t>
  </si>
  <si>
    <t>SAN JOSE / DESAMPARADOS / SAN JUAN DE DIOS</t>
  </si>
  <si>
    <t>SAN JOSE / DESAMPARADOS / SAN RAFAEL ARRIBA</t>
  </si>
  <si>
    <t>SAN JOSE / DESAMPARADOS / SAN ANTONIO</t>
  </si>
  <si>
    <t>SAN JOSE / DESAMPARADOS / FRAILES</t>
  </si>
  <si>
    <t>SAN JOSE / DESAMPARADOS / PATARRA</t>
  </si>
  <si>
    <t>SAN JOSE / DESAMPARADOS / SAN CRISTOBAL</t>
  </si>
  <si>
    <t>SAN JOSE / DESAMPARADOS / ROSARIO</t>
  </si>
  <si>
    <t>SAN JOSE / DESAMPARADOS / DAMAS</t>
  </si>
  <si>
    <t>SAN JOSE / DESAMPARADOS / SAN RAFAEL ABAJO</t>
  </si>
  <si>
    <t>SAN JOSE / DESAMPARADOS / GRAVILIAS</t>
  </si>
  <si>
    <t>SAN JOSE / DESAMPARADOS / LOS GUIDO</t>
  </si>
  <si>
    <t>SAN JOSE / PURISCAL / SANTIAGO</t>
  </si>
  <si>
    <t>SAN JOSE / PURISCAL / MERCEDES SUR</t>
  </si>
  <si>
    <t>SAN JOSE / PURISCAL / BARBACOAS</t>
  </si>
  <si>
    <t>SAN JOSE / PURISCAL / GRIFO ALTO</t>
  </si>
  <si>
    <t>SAN JOSE / PURISCAL / SAN RAFAEL</t>
  </si>
  <si>
    <t>SAN JOSE / PURISCAL / CANDELARITA</t>
  </si>
  <si>
    <t>SAN JOSE / PURISCAL / DESAMPARADITOS</t>
  </si>
  <si>
    <t>SAN JOSE / PURISCAL / SAN ANTONIO</t>
  </si>
  <si>
    <t>SAN JOSE / PURISCAL / CHIRES</t>
  </si>
  <si>
    <t>SAN JOSE / TARRAZU / SAN MARCOS</t>
  </si>
  <si>
    <t>SAN JOSE / TARRAZU / SAN LORENZO</t>
  </si>
  <si>
    <t>SAN JOSE / TARRAZU / SAN CARLOS</t>
  </si>
  <si>
    <t>SAN JOSE / ASERRI / ASERRI</t>
  </si>
  <si>
    <t>SAN JOSE / ASERRI / TARBACA</t>
  </si>
  <si>
    <t>SAN JOSE / ASERRI / VUELTA DE JORCO</t>
  </si>
  <si>
    <t>SAN JOSE / ASERRI / SAN GABRIEL</t>
  </si>
  <si>
    <t>SAN JOSE / ASERRI / LEGUA</t>
  </si>
  <si>
    <t>SAN JOSE / ASERRI / MONTERREY</t>
  </si>
  <si>
    <t>SAN JOSE / ASERRI / SALITRILLOS</t>
  </si>
  <si>
    <t>SAN JOSE / MORA / COLON</t>
  </si>
  <si>
    <t>SAN JOSE / MORA / GUAYABO</t>
  </si>
  <si>
    <t>SAN JOSE / MORA / TABARCIA</t>
  </si>
  <si>
    <t>SAN JOSE / MORA / PIEDRAS NEGRAS</t>
  </si>
  <si>
    <t>SAN JOSE / MORA / PICAGRES</t>
  </si>
  <si>
    <t>SAN JOSE / MORA / JARIS</t>
  </si>
  <si>
    <t>SAN JOSE / MORA / QUITIRRISI</t>
  </si>
  <si>
    <t>SAN JOSE / GOICOECHEA / GUADALUPE</t>
  </si>
  <si>
    <t>SAN JOSE / GOICOECHEA / SAN FRANCISCO</t>
  </si>
  <si>
    <t>SAN JOSE / GOICOECHEA / CALLE BLANCOS</t>
  </si>
  <si>
    <t>SAN JOSE / GOICOECHEA / MATA DE PLATANO</t>
  </si>
  <si>
    <t>SAN JOSE / GOICOECHEA / IPIS</t>
  </si>
  <si>
    <t>SAN JOSE / GOICOECHEA / RANCHO REDONDO</t>
  </si>
  <si>
    <t>SAN JOSE / GOICOECHEA / PURRAL</t>
  </si>
  <si>
    <t>SAN JOSE / SANTA ANA / SANTA ANA</t>
  </si>
  <si>
    <t>SAN JOSE / SANTA ANA / SALITRAL</t>
  </si>
  <si>
    <t>SAN JOSE / SANTA ANA / POZOS</t>
  </si>
  <si>
    <t>SAN JOSE / SANTA ANA / URUCA</t>
  </si>
  <si>
    <t>SAN JOSE / SANTA ANA / PIEDADES</t>
  </si>
  <si>
    <t>SAN JOSE / SANTA ANA / BRASIL</t>
  </si>
  <si>
    <t>SAN JOSE / ALAJUELITA / ALAJUELITA</t>
  </si>
  <si>
    <t>SAN JOSE / ALAJUELITA / SAN JOSECITO</t>
  </si>
  <si>
    <t>SAN JOSE / ALAJUELITA / SAN ANTONIO</t>
  </si>
  <si>
    <t>SAN JOSE / ALAJUELITA / CONCEPCION</t>
  </si>
  <si>
    <t>SAN JOSE / ALAJUELITA / SAN FELIPE</t>
  </si>
  <si>
    <t>SAN JOSE / VASQUEZ DE CORONADO / SAN ISIDRO</t>
  </si>
  <si>
    <t>SAN JOSE / VASQUEZ DE CORONADO / SAN RAFAEL</t>
  </si>
  <si>
    <t>SAN JOSE / VASQUEZ DE CORONADO / DULCE NOMBRE DE JESUS</t>
  </si>
  <si>
    <t>SAN JOSE / VASQUEZ DE CORONADO / PATALILLO</t>
  </si>
  <si>
    <t>SAN JOSE / VASQUEZ DE CORONADO / CASCAJAL</t>
  </si>
  <si>
    <t>SAN JOSE / ACOSTA / SAN IGNACIO</t>
  </si>
  <si>
    <t>SAN JOSE / ACOSTA / GUAITIL</t>
  </si>
  <si>
    <t>SAN JOSE / ACOSTA / PALMICHAL</t>
  </si>
  <si>
    <t>SAN JOSE / ACOSTA / CANGREJAL</t>
  </si>
  <si>
    <t>SAN JOSE / ACOSTA / SABANILLAS</t>
  </si>
  <si>
    <t>SAN JOSE / TIBAS / SAN JUAN</t>
  </si>
  <si>
    <t>SAN JOSE / TIBAS / CINCO ESQUINAS</t>
  </si>
  <si>
    <t>SAN JOSE / TIBAS / ANSELMO LLORENTE</t>
  </si>
  <si>
    <t>SAN JOSE / TIBAS / LEON XIII</t>
  </si>
  <si>
    <t>SAN JOSE / TIBAS / COLIMA</t>
  </si>
  <si>
    <t>SAN JOSE / MORAVIA / SAN VICENTE</t>
  </si>
  <si>
    <t>SAN JOSE / MORAVIA / SAN JERONIMO</t>
  </si>
  <si>
    <t>SAN JOSE / MORAVIA / TRINIDAD</t>
  </si>
  <si>
    <t>SAN JOSE / MONTES DE OCA / SAN PEDRO</t>
  </si>
  <si>
    <t>SAN JOSE / MONTES DE OCA / SABANILLA</t>
  </si>
  <si>
    <t>SAN JOSE / MONTES DE OCA / MERCEDES</t>
  </si>
  <si>
    <t>SAN JOSE / MONTES DE OCA / SAN RAFAEL</t>
  </si>
  <si>
    <t>SAN JOSE / TURRUBARES / SAN PABLO</t>
  </si>
  <si>
    <t>SAN JOSE / TURRUBARES / SAN PEDRO</t>
  </si>
  <si>
    <t>SAN JOSE / TURRUBARES / SAN JUAN DE MATA</t>
  </si>
  <si>
    <t>SAN JOSE / TURRUBARES / SAN LUIS</t>
  </si>
  <si>
    <t>SAN JOSE / TURRUBARES / CARARA</t>
  </si>
  <si>
    <t>SAN JOSE / DOTA / SANTA MARIA</t>
  </si>
  <si>
    <t>SAN JOSE / DOTA / JARDIN</t>
  </si>
  <si>
    <t>SAN JOSE / DOTA / COPEY</t>
  </si>
  <si>
    <t>SAN JOSE / CURRIDABAT / CURRIDABAT</t>
  </si>
  <si>
    <t>SAN JOSE / CURRIDABAT / GRANADILLA</t>
  </si>
  <si>
    <t>SAN JOSE / CURRIDABAT / SANCHEZ</t>
  </si>
  <si>
    <t>SAN JOSE / CURRIDABAT / TIRRASES</t>
  </si>
  <si>
    <t>SAN JOSE / PEREZ ZELEDON / SAN ISIDRO DE EL GENERAL</t>
  </si>
  <si>
    <t>SAN JOSE / PEREZ ZELEDON / EL GENERAL</t>
  </si>
  <si>
    <t>SAN JOSE / PEREZ ZELEDON / DANIEL FLORES</t>
  </si>
  <si>
    <t>SAN JOSE / PEREZ ZELEDON / RIVAS</t>
  </si>
  <si>
    <t>SAN JOSE / PEREZ ZELEDON / SAN PEDRO</t>
  </si>
  <si>
    <t>SAN JOSE / PEREZ ZELEDON / PLATANARES</t>
  </si>
  <si>
    <t>SAN JOSE / PEREZ ZELEDON / PEJIBAYE</t>
  </si>
  <si>
    <t>SAN JOSE / PEREZ ZELEDON / CAJON</t>
  </si>
  <si>
    <t>SAN JOSE / PEREZ ZELEDON / BARU</t>
  </si>
  <si>
    <t>SAN JOSE / PEREZ ZELEDON / RIO NUEVO</t>
  </si>
  <si>
    <t>SAN JOSE / PEREZ ZELEDON / PARAMO</t>
  </si>
  <si>
    <t>SAN JOSE / PEREZ ZELEDON / LA AMISTAD</t>
  </si>
  <si>
    <t>SAN JOSE / LEON CORTES CASTRO / SAN PABLO</t>
  </si>
  <si>
    <t>SAN JOSE / LEON CORTES CASTRO / SAN ANDRES</t>
  </si>
  <si>
    <t>SAN JOSE / LEON CORTES CASTRO / LLANO BONITO</t>
  </si>
  <si>
    <t>SAN JOSE / LEON CORTES CASTRO / SAN ISIDRO</t>
  </si>
  <si>
    <t>SAN JOSE / LEON CORTES CASTRO / SANTA CRUZ</t>
  </si>
  <si>
    <t>SAN JOSE / LEON CORTES CASTRO / SAN ANTONIO</t>
  </si>
  <si>
    <t>ALAJUELA / ALAJUELA / ALAJUELA</t>
  </si>
  <si>
    <t>ALAJUELA / ALAJUELA / SAN JOSE</t>
  </si>
  <si>
    <t>ALAJUELA / ALAJUELA / CARRIZAL</t>
  </si>
  <si>
    <t>ALAJUELA / ALAJUELA / SAN ANTONIO</t>
  </si>
  <si>
    <t>ALAJUELA / ALAJUELA / GUACIMA</t>
  </si>
  <si>
    <t>ALAJUELA / ALAJUELA / SAN ISIDRO</t>
  </si>
  <si>
    <t>ALAJUELA / ALAJUELA / SABANILLA</t>
  </si>
  <si>
    <t>ALAJUELA / ALAJUELA / SAN RAFAEL</t>
  </si>
  <si>
    <t>ALAJUELA / ALAJUELA / RIO SEGUNDO</t>
  </si>
  <si>
    <t>ALAJUELA / ALAJUELA / DESAMPARADOS</t>
  </si>
  <si>
    <t>ALAJUELA / ALAJUELA / TURRUCARES</t>
  </si>
  <si>
    <t>ALAJUELA / ALAJUELA / TAMBOR</t>
  </si>
  <si>
    <t>ALAJUELA / ALAJUELA / GARITA</t>
  </si>
  <si>
    <t>ALAJUELA / ALAJUELA / SARAPIQUI</t>
  </si>
  <si>
    <t>ALAJUELA / SAN RAMON / SAN RAMON</t>
  </si>
  <si>
    <t>ALAJUELA / SAN RAMON / SANTIAGO</t>
  </si>
  <si>
    <t>ALAJUELA / SAN RAMON / SAN JUAN</t>
  </si>
  <si>
    <t>ALAJUELA / SAN RAMON / PIEDADES NORTE</t>
  </si>
  <si>
    <t>ALAJUELA / SAN RAMON / PIEDADES SUR</t>
  </si>
  <si>
    <t>ALAJUELA / SAN RAMON / SAN RAFAEL</t>
  </si>
  <si>
    <t>ALAJUELA / SAN RAMON / SAN ISIDRO</t>
  </si>
  <si>
    <t>ALAJUELA / SAN RAMON / ANGELES</t>
  </si>
  <si>
    <t>ALAJUELA / SAN RAMON / ALFARO</t>
  </si>
  <si>
    <t>ALAJUELA / SAN RAMON / VOLIO</t>
  </si>
  <si>
    <t>ALAJUELA / SAN RAMON / CONCEPCION</t>
  </si>
  <si>
    <t>ALAJUELA / SAN RAMON / ZAPOTAL</t>
  </si>
  <si>
    <t>ALAJUELA / SAN RAMON / PEÑAS BLANCAS</t>
  </si>
  <si>
    <t>ALAJUELA / SAN RAMON / SAN LORENZO</t>
  </si>
  <si>
    <t>ALAJUELA / GRECIA / GRECIA</t>
  </si>
  <si>
    <t>ALAJUELA / GRECIA / SAN ISIDRO</t>
  </si>
  <si>
    <t>ALAJUELA / GRECIA / SAN JOSE</t>
  </si>
  <si>
    <t>ALAJUELA / GRECIA / SAN ROQUE</t>
  </si>
  <si>
    <t>ALAJUELA / GRECIA / TACARES</t>
  </si>
  <si>
    <t>ALAJUELA / GRECIA / PUENTE DE PIEDRA</t>
  </si>
  <si>
    <t>ALAJUELA / GRECIA / BOLIVAR</t>
  </si>
  <si>
    <t>ALAJUELA / SAN MATEO / SAN MATEO</t>
  </si>
  <si>
    <t>ALAJUELA / SAN MATEO / DESMONTE</t>
  </si>
  <si>
    <t>ALAJUELA / SAN MATEO / JESUS MARIA</t>
  </si>
  <si>
    <t>ALAJUELA / SAN MATEO / LABRADOR</t>
  </si>
  <si>
    <t>ALAJUELA / ATENAS / ATENAS</t>
  </si>
  <si>
    <t>ALAJUELA / ATENAS / JESUS</t>
  </si>
  <si>
    <t>ALAJUELA / ATENAS / MERCEDES</t>
  </si>
  <si>
    <t>ALAJUELA / ATENAS / SAN ISIDRO</t>
  </si>
  <si>
    <t>ALAJUELA / ATENAS / CONCEPCION</t>
  </si>
  <si>
    <t>ALAJUELA / ATENAS / SAN JOSE</t>
  </si>
  <si>
    <t>ALAJUELA / ATENAS / SANTA EULALIA</t>
  </si>
  <si>
    <t>ALAJUELA / ATENAS / ESCOBAL</t>
  </si>
  <si>
    <t>ALAJUELA / NARANJO / NARANJO</t>
  </si>
  <si>
    <t>ALAJUELA / NARANJO / SAN MIGUEL</t>
  </si>
  <si>
    <t>ALAJUELA / NARANJO / SAN JOSE</t>
  </si>
  <si>
    <t>ALAJUELA / NARANJO / CIRRI SUR</t>
  </si>
  <si>
    <t>ALAJUELA / NARANJO / SAN JERONIMO</t>
  </si>
  <si>
    <t>ALAJUELA / NARANJO / SAN JUAN</t>
  </si>
  <si>
    <t>ALAJUELA / NARANJO / EL ROSARIO</t>
  </si>
  <si>
    <t>ALAJUELA / NARANJO / PALMITOS</t>
  </si>
  <si>
    <t>ALAJUELA / PALMARES / PALMARES</t>
  </si>
  <si>
    <t>ALAJUELA / PALMARES / ZARAGOZA</t>
  </si>
  <si>
    <t>ALAJUELA / PALMARES / BUENOS AIRES</t>
  </si>
  <si>
    <t>ALAJUELA / PALMARES / SANTIAGO</t>
  </si>
  <si>
    <t>ALAJUELA / PALMARES / CANDELARIA</t>
  </si>
  <si>
    <t>ALAJUELA / PALMARES / ESQUIPULAS</t>
  </si>
  <si>
    <t>ALAJUELA / PALMARES / LA GRANJA</t>
  </si>
  <si>
    <t>ALAJUELA / POAS / SAN PEDRO</t>
  </si>
  <si>
    <t>ALAJUELA / POAS / SAN JUAN</t>
  </si>
  <si>
    <t>ALAJUELA / POAS / SAN RAFAEL</t>
  </si>
  <si>
    <t>ALAJUELA / POAS / CARRILLOS</t>
  </si>
  <si>
    <t>ALAJUELA / POAS / SABANA REDONDA</t>
  </si>
  <si>
    <t>ALAJUELA / OROTINA / OROTINA</t>
  </si>
  <si>
    <t>ALAJUELA / OROTINA / EL MASTATE</t>
  </si>
  <si>
    <t>ALAJUELA / OROTINA / HACIENDA VIEJA</t>
  </si>
  <si>
    <t>ALAJUELA / OROTINA / COYOLAR</t>
  </si>
  <si>
    <t>ALAJUELA / OROTINA / LA CEIBA</t>
  </si>
  <si>
    <t>ALAJUELA / SAN CARLOS / QUESADA</t>
  </si>
  <si>
    <t>ALAJUELA / SAN CARLOS / FLORENCIA</t>
  </si>
  <si>
    <t>ALAJUELA / SAN CARLOS / BUENAVISTA</t>
  </si>
  <si>
    <t>ALAJUELA / SAN CARLOS / AGUAS ZARCAS</t>
  </si>
  <si>
    <t>ALAJUELA / SAN CARLOS / VENECIA</t>
  </si>
  <si>
    <t>ALAJUELA / SAN CARLOS / PITAL</t>
  </si>
  <si>
    <t>ALAJUELA / SAN CARLOS / LA FORTUNA</t>
  </si>
  <si>
    <t>ALAJUELA / SAN CARLOS / LA TIGRA</t>
  </si>
  <si>
    <t>ALAJUELA / SAN CARLOS / LA PALMERA</t>
  </si>
  <si>
    <t>ALAJUELA / SAN CARLOS / VENADO</t>
  </si>
  <si>
    <t>ALAJUELA / SAN CARLOS / CUTRIS</t>
  </si>
  <si>
    <t>ALAJUELA / SAN CARLOS / MONTERREY</t>
  </si>
  <si>
    <t>ALAJUELA / SAN CARLOS / POCOSOL</t>
  </si>
  <si>
    <t>ALAJUELA / ZARCERO / ZARCERO</t>
  </si>
  <si>
    <t>ALAJUELA / ZARCERO / LAGUNA</t>
  </si>
  <si>
    <t>ALAJUELA / ZARCERO / TAPEZCO</t>
  </si>
  <si>
    <t>ALAJUELA / ZARCERO / GUADALUPE</t>
  </si>
  <si>
    <t>ALAJUELA / ZARCERO / PALMIRA</t>
  </si>
  <si>
    <t>ALAJUELA / ZARCERO / ZAPOTE</t>
  </si>
  <si>
    <t>ALAJUELA / ZARCERO / BRISAS</t>
  </si>
  <si>
    <t>ALAJUELA / SARCHI / SARCHI NORTE</t>
  </si>
  <si>
    <t>ALAJUELA / SARCHI / SARCHI SUR</t>
  </si>
  <si>
    <t>ALAJUELA / SARCHI / TORO AMARILLO</t>
  </si>
  <si>
    <t>ALAJUELA / SARCHI / SAN PEDRO</t>
  </si>
  <si>
    <t>ALAJUELA / SARCHI / RODRIGUEZ</t>
  </si>
  <si>
    <t>ALAJUELA / UPALA / UPALA</t>
  </si>
  <si>
    <t>ALAJUELA / UPALA / AGUAS CLARAS</t>
  </si>
  <si>
    <t>ALAJUELA / UPALA / SAN JOSE O PIZOTE</t>
  </si>
  <si>
    <t>ALAJUELA / UPALA / BIJAGUA</t>
  </si>
  <si>
    <t>ALAJUELA / UPALA / DELICIAS</t>
  </si>
  <si>
    <t>ALAJUELA / UPALA / DOS RIOS</t>
  </si>
  <si>
    <t>ALAJUELA / UPALA / YOLILLAL</t>
  </si>
  <si>
    <t>ALAJUELA / UPALA / CANALETE</t>
  </si>
  <si>
    <t>ALAJUELA / LOS CHILES / LOS CHILES</t>
  </si>
  <si>
    <t>ALAJUELA / LOS CHILES / CAÑO NEGRO</t>
  </si>
  <si>
    <t>ALAJUELA / LOS CHILES / EL AMPARO</t>
  </si>
  <si>
    <t>ALAJUELA / LOS CHILES / SAN JORGE</t>
  </si>
  <si>
    <t>ALAJUELA / GUATUSO / SAN RAFAEL</t>
  </si>
  <si>
    <t>ALAJUELA / GUATUSO / BUENAVISTA</t>
  </si>
  <si>
    <t>ALAJUELA / GUATUSO / COTE</t>
  </si>
  <si>
    <t>ALAJUELA / GUATUSO / KATIRA</t>
  </si>
  <si>
    <t>ALAJUELA / RIO CUARTO / RIO CUARTO</t>
  </si>
  <si>
    <t>ALAJUELA / RIO CUARTO / SANTA RITA</t>
  </si>
  <si>
    <t>ALAJUELA / RIO CUARTO / SANTA ISABEL</t>
  </si>
  <si>
    <t>CARTAGO / CARTAGO / ORIENTAL</t>
  </si>
  <si>
    <t>CARTAGO / CARTAGO / OCCIDENTAL</t>
  </si>
  <si>
    <t>CARTAGO / CARTAGO / CARMEN</t>
  </si>
  <si>
    <t>CARTAGO / CARTAGO / SAN NICOLAS</t>
  </si>
  <si>
    <t>CARTAGO / CARTAGO / AGUACALIENTE O SAN FRANCISCO</t>
  </si>
  <si>
    <t>CARTAGO / CARTAGO / GUADALUPE O ARENILLA</t>
  </si>
  <si>
    <t>CARTAGO / CARTAGO / CORRALILLO</t>
  </si>
  <si>
    <t>CARTAGO / CARTAGO / TIERRA BLANCA</t>
  </si>
  <si>
    <t>CARTAGO / CARTAGO / DULCE NOMBRE</t>
  </si>
  <si>
    <t>CARTAGO / CARTAGO / LLANO GRANDE</t>
  </si>
  <si>
    <t>CARTAGO / CARTAGO / QUEBRADILLA</t>
  </si>
  <si>
    <t>CARTAGO / PARAISO / PARAISO</t>
  </si>
  <si>
    <t>CARTAGO / PARAISO / SANTIAGO</t>
  </si>
  <si>
    <t>CARTAGO / PARAISO / OROSI</t>
  </si>
  <si>
    <t>CARTAGO / PARAISO / CACHI</t>
  </si>
  <si>
    <t>CARTAGO / PARAISO / LLANOS DE SANTA LUCIA</t>
  </si>
  <si>
    <t>CARTAGO / LA UNION / TRES RIOS</t>
  </si>
  <si>
    <t>CARTAGO / LA UNION / SAN DIEGO</t>
  </si>
  <si>
    <t>CARTAGO / LA UNION / SAN JUAN</t>
  </si>
  <si>
    <t>CARTAGO / LA UNION / SAN RAFAEL</t>
  </si>
  <si>
    <t>CARTAGO / LA UNION / CONCEPCION</t>
  </si>
  <si>
    <t>CARTAGO / LA UNION / DULCE NOMBRE</t>
  </si>
  <si>
    <t>CARTAGO / LA UNION / SAN RAMON</t>
  </si>
  <si>
    <t>CARTAGO / LA UNION / RIO AZUL</t>
  </si>
  <si>
    <t>CARTAGO / JIMENEZ / JUAN VIÑAS</t>
  </si>
  <si>
    <t>CARTAGO / JIMENEZ / TUCURRIQUE</t>
  </si>
  <si>
    <t>CARTAGO / JIMENEZ / PEJIBAYE</t>
  </si>
  <si>
    <t>CARTAGO / TURRIALBA / TURRIALBA</t>
  </si>
  <si>
    <t>CARTAGO / TURRIALBA / LA SUIZA</t>
  </si>
  <si>
    <t>CARTAGO / TURRIALBA / PERALTA</t>
  </si>
  <si>
    <t>CARTAGO / TURRIALBA / SANTA CRUZ</t>
  </si>
  <si>
    <t>CARTAGO / TURRIALBA / SANTA TERESITA</t>
  </si>
  <si>
    <t>CARTAGO / TURRIALBA / PAVONES</t>
  </si>
  <si>
    <t>CARTAGO / TURRIALBA / TUIS</t>
  </si>
  <si>
    <t>CARTAGO / TURRIALBA / TAYUTIC</t>
  </si>
  <si>
    <t>CARTAGO / TURRIALBA / SANTA ROSA</t>
  </si>
  <si>
    <t>CARTAGO / TURRIALBA / TRES EQUIS</t>
  </si>
  <si>
    <t>CARTAGO / TURRIALBA / LA ISABEL</t>
  </si>
  <si>
    <t>CARTAGO / TURRIALBA / EL CHIRRIPO</t>
  </si>
  <si>
    <t>CARTAGO / ALVARADO / PACAYAS</t>
  </si>
  <si>
    <t>CARTAGO / ALVARADO / CERVANTES</t>
  </si>
  <si>
    <t>CARTAGO / ALVARADO / CAPELLADES</t>
  </si>
  <si>
    <t>CARTAGO / OREAMUNO / SAN RAFAEL</t>
  </si>
  <si>
    <t>CARTAGO / OREAMUNO / COT</t>
  </si>
  <si>
    <t>CARTAGO / OREAMUNO / POTRERO CERRADO</t>
  </si>
  <si>
    <t>CARTAGO / OREAMUNO / CIPRESES</t>
  </si>
  <si>
    <t>CARTAGO / OREAMUNO / SANTA ROSA</t>
  </si>
  <si>
    <t>CARTAGO / EL GUARCO / EL TEJAR</t>
  </si>
  <si>
    <t>CARTAGO / EL GUARCO / SAN ISIDRO</t>
  </si>
  <si>
    <t>CARTAGO / EL GUARCO / TOBOSI</t>
  </si>
  <si>
    <t>CARTAGO / EL GUARCO / PATIO DE AGUA</t>
  </si>
  <si>
    <t>HEREDIA / HEREDIA / HEREDIA</t>
  </si>
  <si>
    <t>HEREDIA / HEREDIA / MERCEDES</t>
  </si>
  <si>
    <t>HEREDIA / HEREDIA / SAN FRANCISCO</t>
  </si>
  <si>
    <t>HEREDIA / HEREDIA / ULLOA</t>
  </si>
  <si>
    <t>HEREDIA / HEREDIA / VARABLANCA</t>
  </si>
  <si>
    <t>HEREDIA / BARVA / BARVA</t>
  </si>
  <si>
    <t>HEREDIA / BARVA / SAN PEDRO</t>
  </si>
  <si>
    <t>HEREDIA / BARVA / SAN PABLO</t>
  </si>
  <si>
    <t>HEREDIA / BARVA / SAN ROQUE</t>
  </si>
  <si>
    <t>HEREDIA / BARVA / SANTA LUCIA</t>
  </si>
  <si>
    <t>HEREDIA / BARVA / SAN JOSE DE LA MONTAÑA</t>
  </si>
  <si>
    <t>HEREDIA / SANTO DOMINGO / SANTO DOMINGO</t>
  </si>
  <si>
    <t>HEREDIA / SANTO DOMINGO / SAN VICENTE</t>
  </si>
  <si>
    <t>HEREDIA / SANTO DOMINGO / SAN MIGUEL</t>
  </si>
  <si>
    <t>HEREDIA / SANTO DOMINGO / PARACITO</t>
  </si>
  <si>
    <t>HEREDIA / SANTO DOMINGO / SANTO TOMAS</t>
  </si>
  <si>
    <t>HEREDIA / SANTO DOMINGO / SANTA ROSA</t>
  </si>
  <si>
    <t>HEREDIA / SANTO DOMINGO / TURES</t>
  </si>
  <si>
    <t>HEREDIA / SANTO DOMINGO / PARA</t>
  </si>
  <si>
    <t>HEREDIA / SANTA BARBARA / SANTA BARBARA</t>
  </si>
  <si>
    <t>HEREDIA / SANTA BARBARA / SAN PEDRO</t>
  </si>
  <si>
    <t>HEREDIA / SANTA BARBARA / SAN JUAN</t>
  </si>
  <si>
    <t>HEREDIA / SANTA BARBARA / JESUS</t>
  </si>
  <si>
    <t>HEREDIA / SANTA BARBARA / SANTO DOMINGO</t>
  </si>
  <si>
    <t>HEREDIA / SANTA BARBARA / PURABA</t>
  </si>
  <si>
    <t>HEREDIA / SAN RAFAEL / SAN RAFAEL</t>
  </si>
  <si>
    <t>HEREDIA / SAN RAFAEL / SAN JOSECITO</t>
  </si>
  <si>
    <t>HEREDIA / SAN RAFAEL / SANTIAGO</t>
  </si>
  <si>
    <t>HEREDIA / SAN RAFAEL / LOS ANGELES</t>
  </si>
  <si>
    <t>HEREDIA / SAN RAFAEL / CONCEPCION</t>
  </si>
  <si>
    <t>HEREDIA / SAN ISIDRO / SAN ISIDRO</t>
  </si>
  <si>
    <t>HEREDIA / SAN ISIDRO / SAN JOSE</t>
  </si>
  <si>
    <t>HEREDIA / SAN ISIDRO / CONCEPCION</t>
  </si>
  <si>
    <t>HEREDIA / SAN ISIDRO / SAN FRANCISCO</t>
  </si>
  <si>
    <t>HEREDIA / BELEN / SAN ANTONIO</t>
  </si>
  <si>
    <t>HEREDIA / BELEN / LA RIBERA</t>
  </si>
  <si>
    <t>HEREDIA / BELEN / ASUNCION</t>
  </si>
  <si>
    <t>HEREDIA / FLORES / SAN JOAQUIN</t>
  </si>
  <si>
    <t>HEREDIA / FLORES / BARRANTES</t>
  </si>
  <si>
    <t>HEREDIA / FLORES / LLORENTE</t>
  </si>
  <si>
    <t>HEREDIA / SAN PABLO / SAN PABLO</t>
  </si>
  <si>
    <t>HEREDIA / SAN PABLO / RINCON DE SABANILLA</t>
  </si>
  <si>
    <t>HEREDIA / SARAPIQUI / PUERTO VIEJO</t>
  </si>
  <si>
    <t>HEREDIA / SARAPIQUI / LA VIRGEN</t>
  </si>
  <si>
    <t>HEREDIA / SARAPIQUI / LAS HORQUETAS</t>
  </si>
  <si>
    <t>HEREDIA / SARAPIQUI / LLANURAS DEL GASPAR</t>
  </si>
  <si>
    <t>HEREDIA / SARAPIQUI / CUREÑA</t>
  </si>
  <si>
    <t>GUANACASTE / LIBERIA / LIBERIA</t>
  </si>
  <si>
    <t>GUANACASTE / LIBERIA / CAÑAS DULCES</t>
  </si>
  <si>
    <t>GUANACASTE / LIBERIA / MAYORGA</t>
  </si>
  <si>
    <t>GUANACASTE / LIBERIA / NACASCOLO</t>
  </si>
  <si>
    <t>GUANACASTE / LIBERIA / CURUBANDE</t>
  </si>
  <si>
    <t>GUANACASTE / NICOYA / NICOYA</t>
  </si>
  <si>
    <t>GUANACASTE / NICOYA / MANSION</t>
  </si>
  <si>
    <t>GUANACASTE / NICOYA / SAN ANTONIO</t>
  </si>
  <si>
    <t>GUANACASTE / NICOYA / QUEBRADA HONDA</t>
  </si>
  <si>
    <t>GUANACASTE / NICOYA / SAMARA</t>
  </si>
  <si>
    <t>GUANACASTE / NICOYA / NOSARA</t>
  </si>
  <si>
    <t>GUANACASTE / NICOYA / BELEN DE NOSARITA</t>
  </si>
  <si>
    <t>GUANACASTE / SANTA CRUZ / SANTA CRUZ</t>
  </si>
  <si>
    <t>GUANACASTE / SANTA CRUZ / BOLSON</t>
  </si>
  <si>
    <t>GUANACASTE / SANTA CRUZ / VEINTISIETE DE ABRIL</t>
  </si>
  <si>
    <t>GUANACASTE / SANTA CRUZ / TEMPATE</t>
  </si>
  <si>
    <t>GUANACASTE / SANTA CRUZ / CARTAGENA</t>
  </si>
  <si>
    <t>GUANACASTE / SANTA CRUZ / GUAJINIQUIL</t>
  </si>
  <si>
    <t>GUANACASTE / SANTA CRUZ / DIRIA</t>
  </si>
  <si>
    <t>GUANACASTE / SANTA CRUZ / CABO VELAS</t>
  </si>
  <si>
    <t>GUANACASTE / SANTA CRUZ / TAMARINDO</t>
  </si>
  <si>
    <t>GUANACASTE / BAGACES / BAGACES</t>
  </si>
  <si>
    <t>GUANACASTE / BAGACES / LA FORTUNA</t>
  </si>
  <si>
    <t>GUANACASTE / BAGACES / MOGOTE</t>
  </si>
  <si>
    <t>GUANACASTE / BAGACES / RIO NARANJO</t>
  </si>
  <si>
    <t>GUANACASTE / CARRILLO / FILADELFIA</t>
  </si>
  <si>
    <t>GUANACASTE / CARRILLO / PALMIRA</t>
  </si>
  <si>
    <t>GUANACASTE / CARRILLO / SARDINAL</t>
  </si>
  <si>
    <t>GUANACASTE / CARRILLO / BELEN</t>
  </si>
  <si>
    <t>GUANACASTE / CAÑAS / CAÑAS</t>
  </si>
  <si>
    <t>GUANACASTE / CAÑAS / PALMIRA</t>
  </si>
  <si>
    <t>GUANACASTE / CAÑAS / SAN MIGUEL</t>
  </si>
  <si>
    <t>GUANACASTE / CAÑAS / BEBEDERO</t>
  </si>
  <si>
    <t>GUANACASTE / CAÑAS / POROZAL</t>
  </si>
  <si>
    <t>GUANACASTE / ABANGARES / LAS JUNTAS</t>
  </si>
  <si>
    <t>GUANACASTE / ABANGARES / SIERRA</t>
  </si>
  <si>
    <t>GUANACASTE / ABANGARES / SAN JUAN</t>
  </si>
  <si>
    <t>GUANACASTE / ABANGARES / COLORADO</t>
  </si>
  <si>
    <t>GUANACASTE / TILARAN / TILARAN</t>
  </si>
  <si>
    <t>GUANACASTE / TILARAN / QUEBRADA GRANDE</t>
  </si>
  <si>
    <t>GUANACASTE / TILARAN / TRONADORA</t>
  </si>
  <si>
    <t>GUANACASTE / TILARAN / SANTA ROSA</t>
  </si>
  <si>
    <t>GUANACASTE / TILARAN / LIBANO</t>
  </si>
  <si>
    <t>GUANACASTE / TILARAN / TIERRAS MORENAS</t>
  </si>
  <si>
    <t>GUANACASTE / TILARAN / ARENAL</t>
  </si>
  <si>
    <t>GUANACASTE / TILARAN / CABECERAS</t>
  </si>
  <si>
    <t>5-08-08</t>
  </si>
  <si>
    <t>GUANACASTE / NANDAYURE / CARMONA</t>
  </si>
  <si>
    <t>GUANACASTE / NANDAYURE / SANTA RITA</t>
  </si>
  <si>
    <t>GUANACASTE / NANDAYURE / ZAPOTAL</t>
  </si>
  <si>
    <t>GUANACASTE / NANDAYURE / SAN PABLO</t>
  </si>
  <si>
    <t>GUANACASTE / NANDAYURE / PORVENIR</t>
  </si>
  <si>
    <t>GUANACASTE / NANDAYURE / BEJUCO</t>
  </si>
  <si>
    <t>GUANACASTE / LA CRUZ / LA CRUZ</t>
  </si>
  <si>
    <t>GUANACASTE / LA CRUZ / SANTA CECILIA</t>
  </si>
  <si>
    <t>GUANACASTE / LA CRUZ / LA GARITA</t>
  </si>
  <si>
    <t>GUANACASTE / LA CRUZ / SANTA ELENA</t>
  </si>
  <si>
    <t>GUANACASTE / HOJANCHA / HOJANCHA</t>
  </si>
  <si>
    <t>GUANACASTE / HOJANCHA / MONTE ROMO</t>
  </si>
  <si>
    <t>GUANACASTE / HOJANCHA / PUERTO CARRILLO</t>
  </si>
  <si>
    <t>GUANACASTE / HOJANCHA / HUACAS</t>
  </si>
  <si>
    <t>GUANACASTE / HOJANCHA / MATAMBU</t>
  </si>
  <si>
    <t>PUNTARENAS / PUNTARENAS / PUNTARENAS</t>
  </si>
  <si>
    <t>PUNTARENAS / PUNTARENAS / PITAHAYA</t>
  </si>
  <si>
    <t>PUNTARENAS / PUNTARENAS / CHOMES</t>
  </si>
  <si>
    <t>PUNTARENAS / PUNTARENAS / LEPANTO</t>
  </si>
  <si>
    <t>PUNTARENAS / PUNTARENAS / PAQUERA</t>
  </si>
  <si>
    <t>PUNTARENAS / PUNTARENAS / MANZANILLO</t>
  </si>
  <si>
    <t>PUNTARENAS / PUNTARENAS / GUACIMAL</t>
  </si>
  <si>
    <t>PUNTARENAS / PUNTARENAS / BARRANCA</t>
  </si>
  <si>
    <t>PUNTARENAS / PUNTARENAS / MONTE VERDE</t>
  </si>
  <si>
    <t>PUNTARENAS / PUNTARENAS / ISLA DEL COCO</t>
  </si>
  <si>
    <t>PUNTARENAS / PUNTARENAS / COBANO</t>
  </si>
  <si>
    <t>PUNTARENAS / PUNTARENAS / CHACARITA</t>
  </si>
  <si>
    <t>PUNTARENAS / PUNTARENAS / CHIRA</t>
  </si>
  <si>
    <t>PUNTARENAS / PUNTARENAS / ACAPULCO</t>
  </si>
  <si>
    <t>PUNTARENAS / PUNTARENAS / EL ROBLE</t>
  </si>
  <si>
    <t>PUNTARENAS / PUNTARENAS / ARANCIBIA</t>
  </si>
  <si>
    <t>PUNTARENAS / ESPARZA / ESPIRITU SANTO</t>
  </si>
  <si>
    <t>PUNTARENAS / ESPARZA / SAN JUAN GRANDE</t>
  </si>
  <si>
    <t>PUNTARENAS / ESPARZA / MACACONA</t>
  </si>
  <si>
    <t>PUNTARENAS / ESPARZA / SAN RAFAEL</t>
  </si>
  <si>
    <t>PUNTARENAS / ESPARZA / SAN JERONIMO</t>
  </si>
  <si>
    <t>PUNTARENAS / ESPARZA / CALDERA</t>
  </si>
  <si>
    <t>PUNTARENAS / BUENOS AIRES / BUENOS AIRES</t>
  </si>
  <si>
    <t>PUNTARENAS / BUENOS AIRES / VOLCAN</t>
  </si>
  <si>
    <t>PUNTARENAS / BUENOS AIRES / POTRERO GRANDE</t>
  </si>
  <si>
    <t>PUNTARENAS / BUENOS AIRES / BORUCA</t>
  </si>
  <si>
    <t>PUNTARENAS / BUENOS AIRES / PILAS</t>
  </si>
  <si>
    <t>PUNTARENAS / BUENOS AIRES / COLINAS</t>
  </si>
  <si>
    <t>PUNTARENAS / BUENOS AIRES / CHANGUENA</t>
  </si>
  <si>
    <t>PUNTARENAS / BUENOS AIRES / BIOLLEY</t>
  </si>
  <si>
    <t>PUNTARENAS / BUENOS AIRES / BRUNKA</t>
  </si>
  <si>
    <t>PUNTARENAS / MONTES DE ORO / MIRAMAR</t>
  </si>
  <si>
    <t>PUNTARENAS / MONTES DE ORO / LA UNION</t>
  </si>
  <si>
    <t>PUNTARENAS / MONTES DE ORO / SAN ISIDRO</t>
  </si>
  <si>
    <t>PUNTARENAS / OSA / PUERTO CORTES</t>
  </si>
  <si>
    <t>PUNTARENAS / OSA / PALMAR</t>
  </si>
  <si>
    <t>PUNTARENAS / OSA / SIERPE</t>
  </si>
  <si>
    <t>PUNTARENAS / OSA / BAHIA BALLENA</t>
  </si>
  <si>
    <t>PUNTARENAS / OSA / PIEDRAS BLANCAS</t>
  </si>
  <si>
    <t>PUNTARENAS / OSA / BAHIA DRAKE</t>
  </si>
  <si>
    <t>PUNTARENAS / QUEPOS / QUEPOS</t>
  </si>
  <si>
    <t>PUNTARENAS / QUEPOS / SAVEGRE</t>
  </si>
  <si>
    <t>PUNTARENAS / QUEPOS / NARANJITO</t>
  </si>
  <si>
    <t>PUNTARENAS / GOLFITO / GOLFITO</t>
  </si>
  <si>
    <t>PUNTARENAS / GOLFITO / PUERTO JIMENEZ</t>
  </si>
  <si>
    <t>PUNTARENAS / GOLFITO / GUAYCARA</t>
  </si>
  <si>
    <t>PUNTARENAS / GOLFITO / PAVON</t>
  </si>
  <si>
    <t>PUNTARENAS / COTO BRUS / SAN VITO</t>
  </si>
  <si>
    <t>PUNTARENAS / COTO BRUS / SABALITO</t>
  </si>
  <si>
    <t>PUNTARENAS / COTO BRUS / AGUA BUENA</t>
  </si>
  <si>
    <t>PUNTARENAS / COTO BRUS / LIMONCITO</t>
  </si>
  <si>
    <t>PUNTARENAS / COTO BRUS / PITTIER</t>
  </si>
  <si>
    <t>PUNTARENAS / COTO BRUS / GUTIERREZ BROUN</t>
  </si>
  <si>
    <t>PUNTARENAS / PARRITA / PARRITA</t>
  </si>
  <si>
    <t>PUNTARENAS / CORREDORES / CORREDOR</t>
  </si>
  <si>
    <t>PUNTARENAS / CORREDORES / LA CUESTA</t>
  </si>
  <si>
    <t>PUNTARENAS / CORREDORES / CANOAS</t>
  </si>
  <si>
    <t>PUNTARENAS / CORREDORES / LAUREL</t>
  </si>
  <si>
    <t>PUNTARENAS / GARABITO / JACO</t>
  </si>
  <si>
    <t>PUNTARENAS / GARABITO / TARCOLES</t>
  </si>
  <si>
    <t>LIMON / LIMON / LIMON</t>
  </si>
  <si>
    <t>LIMON / LIMON / VALLE LA ESTRELLA</t>
  </si>
  <si>
    <t>LIMON / LIMON / RIO BLANCO</t>
  </si>
  <si>
    <t>LIMON / LIMON / MATAMA</t>
  </si>
  <si>
    <t>LIMON / POCOCI / GUAPILES</t>
  </si>
  <si>
    <t>LIMON / POCOCI / JIMENEZ</t>
  </si>
  <si>
    <t>LIMON / POCOCI / LA RITA</t>
  </si>
  <si>
    <t>LIMON / POCOCI / ROXANA</t>
  </si>
  <si>
    <t>LIMON / POCOCI / CARIARI</t>
  </si>
  <si>
    <t>LIMON / POCOCI / COLORADO</t>
  </si>
  <si>
    <t>LIMON / POCOCI / LA COLONIA</t>
  </si>
  <si>
    <t>LIMON / SIQUIRRES / SIQUIRRES</t>
  </si>
  <si>
    <t>LIMON / SIQUIRRES / PACUARITO</t>
  </si>
  <si>
    <t>LIMON / SIQUIRRES / FLORIDA</t>
  </si>
  <si>
    <t>LIMON / SIQUIRRES / GERMANIA</t>
  </si>
  <si>
    <t>LIMON / SIQUIRRES / EL CAIRO</t>
  </si>
  <si>
    <t>LIMON / SIQUIRRES / ALEGRIA</t>
  </si>
  <si>
    <t>LIMON / SIQUIRRES / REVENTAZON</t>
  </si>
  <si>
    <t>LIMON / TALAMANCA / BRATSI</t>
  </si>
  <si>
    <t>LIMON / TALAMANCA / SIXAOLA</t>
  </si>
  <si>
    <t>LIMON / TALAMANCA / CAHUITA</t>
  </si>
  <si>
    <t>LIMON / TALAMANCA / TELIRE</t>
  </si>
  <si>
    <t>LIMON / MATINA / MATINA</t>
  </si>
  <si>
    <t>LIMON / MATINA / BATAN</t>
  </si>
  <si>
    <t>LIMON / MATINA / CARRANDI</t>
  </si>
  <si>
    <t>LIMON / GUACIMO / GUACIMO</t>
  </si>
  <si>
    <t>LIMON / GUACIMO / MERCEDES</t>
  </si>
  <si>
    <t>LIMON / GUACIMO / POCORA</t>
  </si>
  <si>
    <t>LIMON / GUACIMO / RIO JIMENEZ</t>
  </si>
  <si>
    <t>LIMON / GUACIMO / DUACARI</t>
  </si>
  <si>
    <t>caipad.aciosa@gmail.com / caipad.aciosa@mep.go.cr</t>
  </si>
  <si>
    <t>caipadfunprojopace89@gmail.com</t>
  </si>
  <si>
    <t>caipad.aprodisa@mep.go.cr</t>
  </si>
  <si>
    <t>50 M.SUR DE LA BOMBA ALA GAS SANTA ANITA.ALAJ</t>
  </si>
  <si>
    <t>fundacion.amoryesperanza@mep.go.cr</t>
  </si>
  <si>
    <t>75 M.NORTE Y 75 M.OESTE DEL HOSPITAL S.CARLOS</t>
  </si>
  <si>
    <t>caipadcajanecr@gmail.com</t>
  </si>
  <si>
    <t>ignacio.davila.mora@mep.go.cr</t>
  </si>
  <si>
    <t>DE LA Y GRIEGA 600 E.DEL ABASTECEDOR LA FINCA</t>
  </si>
  <si>
    <t>Teléfono 1:</t>
  </si>
  <si>
    <t>Teléfono 2:</t>
  </si>
  <si>
    <t>Extranjeros
(Nacionalidad)</t>
  </si>
  <si>
    <t>CENSO ESCOLAR 2023 -- INFORME INICIAL</t>
  </si>
  <si>
    <t>CURSO LECTIVO 2023, CAIPAD</t>
  </si>
  <si>
    <t>Ubicacion1</t>
  </si>
  <si>
    <t>ZONA NORTE-NORTE</t>
  </si>
  <si>
    <t>GUILLERMO VEGA ZAMORA</t>
  </si>
  <si>
    <t>VICTOR HUGO MORA THOMAS</t>
  </si>
  <si>
    <t>KATIA THOMAS QUIROS</t>
  </si>
  <si>
    <t>GINETH MONGE MORA</t>
  </si>
  <si>
    <t>RANDALL SANCHO MOYA</t>
  </si>
  <si>
    <t>ALEJANDRO JIMENEZ OVARES</t>
  </si>
  <si>
    <t>HILDA GAMBOA BARRIENTOS</t>
  </si>
  <si>
    <t>RODOLFO QUESADA LEITON</t>
  </si>
  <si>
    <t>MARTHA OLIVAR RODRIGUEZ</t>
  </si>
  <si>
    <t>MAYRA CECILIA UREÑA ROJAS</t>
  </si>
  <si>
    <t>SERVIO VINICIO FLORES CACHO</t>
  </si>
  <si>
    <t>JOSE FRANCISCO VILLALTA MONTES</t>
  </si>
  <si>
    <t>PATRICIA RODRIGUEZ VILLALOBOS</t>
  </si>
  <si>
    <t>JOSE GERARDO ALMANZA MENDOZA</t>
  </si>
  <si>
    <t>MARIA CRISTINA LOBOS MENDOZA</t>
  </si>
  <si>
    <t>ROXANA VALVERDE FALLAS</t>
  </si>
  <si>
    <t>MARIA HORTELIA VASQUEZ ROJAS</t>
  </si>
  <si>
    <t>JUANA PICADO FAJARDO</t>
  </si>
  <si>
    <t>ESTELIA VILLALOBOS GUZMAN</t>
  </si>
  <si>
    <t>acefopavas@hotmail.com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</si>
</sst>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\-####"/>
  </numFmts>
  <fonts count="58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 Light"/>
      <family val="2"/>
    </font>
    <font>
      <b/>
      <sz val="11"/>
      <color rgb="FFFF0000"/>
      <name val="Calibri Light"/>
      <family val="2"/>
    </font>
    <font>
      <sz val="11"/>
      <color rgb="FFFF0000"/>
      <name val="Calibri Light"/>
      <family val="2"/>
    </font>
    <font>
      <i/>
      <sz val="11"/>
      <color rgb="FF7F7F7F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G Omega"/>
      <family val="2"/>
    </font>
    <font>
      <b/>
      <sz val="9"/>
      <color theme="1"/>
      <name val="CG Omega"/>
      <family val="2"/>
    </font>
    <font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28"/>
      <color theme="1"/>
      <name val="Cambria"/>
      <family val="1"/>
      <scheme val="major"/>
    </font>
    <font>
      <i/>
      <sz val="10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  <font>
      <sz val="11"/>
      <name val="Cambria"/>
      <family val="1"/>
      <scheme val="major"/>
    </font>
    <font>
      <sz val="10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22"/>
      <name val="Cambria"/>
      <family val="1"/>
      <scheme val="major"/>
    </font>
    <font>
      <b/>
      <sz val="20"/>
      <name val="Cambria"/>
      <family val="1"/>
      <scheme val="major"/>
    </font>
    <font>
      <i/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2"/>
      <name val="Cambria"/>
      <family val="1"/>
      <scheme val="major"/>
    </font>
    <font>
      <b/>
      <sz val="14"/>
      <color rgb="FFFF0000"/>
      <name val="Cambria"/>
      <family val="1"/>
      <scheme val="major"/>
    </font>
    <font>
      <b/>
      <i/>
      <sz val="12"/>
      <color theme="1"/>
      <name val="Cambria"/>
      <family val="1"/>
      <scheme val="major"/>
    </font>
    <font>
      <b/>
      <i/>
      <sz val="12"/>
      <color rgb="FFFF0000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11"/>
      <color rgb="FFFF0000"/>
      <name val="Cambria"/>
      <family val="1"/>
      <scheme val="major"/>
    </font>
    <font>
      <sz val="11"/>
      <color rgb="FFFF000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12"/>
      <color rgb="FFFF0000"/>
      <name val="Cambria"/>
      <family val="1"/>
      <scheme val="major"/>
    </font>
    <font>
      <b/>
      <sz val="14"/>
      <color theme="9" tint="-0.499984740745262"/>
      <name val="Cambria"/>
      <family val="1"/>
      <scheme val="major"/>
    </font>
    <font>
      <b/>
      <sz val="10"/>
      <color theme="1"/>
      <name val="Cambria"/>
      <family val="1"/>
      <scheme val="major"/>
    </font>
    <font>
      <i/>
      <sz val="12"/>
      <name val="Cambria"/>
      <family val="1"/>
      <scheme val="major"/>
    </font>
    <font>
      <b/>
      <sz val="14"/>
      <name val="Cambria"/>
      <family val="1"/>
      <scheme val="major"/>
    </font>
    <font>
      <b/>
      <i/>
      <sz val="12"/>
      <name val="Cambria"/>
      <family val="1"/>
      <scheme val="major"/>
    </font>
    <font>
      <i/>
      <sz val="10"/>
      <name val="Cambria"/>
      <family val="1"/>
      <scheme val="major"/>
    </font>
    <font>
      <b/>
      <i/>
      <sz val="11"/>
      <name val="Cambria"/>
      <family val="1"/>
      <scheme val="major"/>
    </font>
    <font>
      <b/>
      <sz val="10"/>
      <color rgb="FFFF0000"/>
      <name val="Cambria"/>
      <family val="1"/>
      <scheme val="major"/>
    </font>
    <font>
      <b/>
      <i/>
      <sz val="13"/>
      <color rgb="FFFF0000"/>
      <name val="Cambria"/>
      <family val="1"/>
      <scheme val="major"/>
    </font>
    <font>
      <b/>
      <i/>
      <sz val="13"/>
      <color rgb="FF3366FF"/>
      <name val="Cambria"/>
      <family val="1"/>
      <scheme val="major"/>
    </font>
    <font>
      <sz val="12"/>
      <name val="Cambria"/>
      <family val="1"/>
      <scheme val="major"/>
    </font>
    <font>
      <b/>
      <vertAlign val="superscript"/>
      <sz val="11"/>
      <name val="Cambria"/>
      <family val="1"/>
      <scheme val="major"/>
    </font>
    <font>
      <b/>
      <sz val="11"/>
      <color rgb="FF008000"/>
      <name val="Cambria"/>
      <family val="1"/>
      <scheme val="major"/>
    </font>
    <font>
      <b/>
      <i/>
      <sz val="12"/>
      <color rgb="FF008000"/>
      <name val="Cambria"/>
      <family val="1"/>
      <scheme val="major"/>
    </font>
    <font>
      <b/>
      <i/>
      <sz val="10"/>
      <name val="Cambria"/>
      <family val="1"/>
      <scheme val="major"/>
    </font>
    <font>
      <b/>
      <i/>
      <sz val="14"/>
      <name val="Cambria"/>
      <family val="1"/>
      <scheme val="major"/>
    </font>
    <font>
      <b/>
      <u/>
      <sz val="11"/>
      <name val="Cambria"/>
      <family val="1"/>
      <scheme val="major"/>
    </font>
    <font>
      <b/>
      <i/>
      <sz val="28"/>
      <name val="Cambria"/>
      <family val="1"/>
      <scheme val="major"/>
    </font>
    <font>
      <sz val="9"/>
      <color theme="8" tint="-0.499984740745262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i/>
      <sz val="24"/>
      <color theme="1"/>
      <name val="Cambria"/>
      <family val="1"/>
      <scheme val="major"/>
    </font>
    <font>
      <i/>
      <sz val="28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40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dashDotDot">
        <color auto="1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ashDotDot">
        <color auto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thick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/>
      <bottom style="dashDot">
        <color indexed="64"/>
      </bottom>
      <diagonal/>
    </border>
    <border>
      <left style="thick">
        <color indexed="64"/>
      </left>
      <right/>
      <top/>
      <bottom style="dashDot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ck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/>
      <top style="dashed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/>
      <top style="dashed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ck">
        <color auto="1"/>
      </bottom>
      <diagonal/>
    </border>
    <border>
      <left style="thick">
        <color indexed="64"/>
      </left>
      <right/>
      <top style="hair">
        <color indexed="64"/>
      </top>
      <bottom style="thick">
        <color auto="1"/>
      </bottom>
      <diagonal/>
    </border>
    <border>
      <left style="slantDashDot">
        <color auto="1"/>
      </left>
      <right style="slantDashDot">
        <color auto="1"/>
      </right>
      <top style="thick">
        <color auto="1"/>
      </top>
      <bottom/>
      <diagonal/>
    </border>
    <border>
      <left style="slantDashDot">
        <color auto="1"/>
      </left>
      <right style="slantDashDot">
        <color auto="1"/>
      </right>
      <top/>
      <bottom/>
      <diagonal/>
    </border>
    <border>
      <left/>
      <right style="thick">
        <color indexed="64"/>
      </right>
      <top style="hair">
        <color auto="1"/>
      </top>
      <bottom style="thick">
        <color auto="1"/>
      </bottom>
      <diagonal/>
    </border>
    <border>
      <left style="slantDashDot">
        <color auto="1"/>
      </left>
      <right style="slantDashDot">
        <color auto="1"/>
      </right>
      <top/>
      <bottom style="thick">
        <color auto="1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 style="thick">
        <color indexed="64"/>
      </top>
      <bottom/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indexed="64"/>
      </top>
      <bottom style="thick">
        <color auto="1"/>
      </bottom>
      <diagonal/>
    </border>
    <border>
      <left/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medium">
        <color auto="1"/>
      </left>
      <right/>
      <top style="dotted">
        <color indexed="64"/>
      </top>
      <bottom style="thick">
        <color auto="1"/>
      </bottom>
      <diagonal/>
    </border>
    <border>
      <left/>
      <right style="medium">
        <color auto="1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ashDot">
        <color indexed="64"/>
      </bottom>
      <diagonal/>
    </border>
    <border>
      <left style="dotted">
        <color indexed="64"/>
      </left>
      <right style="dotted">
        <color indexed="64"/>
      </right>
      <top style="dashDot">
        <color indexed="64"/>
      </top>
      <bottom style="dashDot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slantDashDot">
        <color auto="1"/>
      </left>
      <right style="thick">
        <color indexed="64"/>
      </right>
      <top style="hair">
        <color indexed="64"/>
      </top>
      <bottom style="dotted">
        <color auto="1"/>
      </bottom>
      <diagonal/>
    </border>
    <border>
      <left style="thick">
        <color indexed="64"/>
      </left>
      <right/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/>
      <right style="slantDashDot">
        <color auto="1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ck">
        <color indexed="64"/>
      </bottom>
      <diagonal/>
    </border>
    <border>
      <left style="slantDashDot">
        <color auto="1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slantDashDot">
        <color auto="1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slantDashDot">
        <color auto="1"/>
      </left>
      <right/>
      <top/>
      <bottom/>
      <diagonal/>
    </border>
    <border>
      <left style="slantDashDot">
        <color auto="1"/>
      </left>
      <right/>
      <top style="hair">
        <color indexed="64"/>
      </top>
      <bottom style="hair">
        <color indexed="64"/>
      </bottom>
      <diagonal/>
    </border>
    <border>
      <left/>
      <right style="slantDashDot">
        <color auto="1"/>
      </right>
      <top style="hair">
        <color auto="1"/>
      </top>
      <bottom style="thick">
        <color auto="1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dotted">
        <color indexed="64"/>
      </bottom>
      <diagonal/>
    </border>
    <border>
      <left/>
      <right/>
      <top/>
      <bottom style="dashed">
        <color indexed="64"/>
      </bottom>
      <diagonal/>
    </border>
    <border>
      <left style="dotted">
        <color auto="1"/>
      </left>
      <right style="dotted">
        <color auto="1"/>
      </right>
      <top style="thick">
        <color indexed="64"/>
      </top>
      <bottom/>
      <diagonal/>
    </border>
    <border>
      <left style="dotted">
        <color auto="1"/>
      </left>
      <right style="dotted">
        <color auto="1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ck">
        <color indexed="64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auto="1"/>
      </top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slantDashDot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slantDashDot">
        <color indexed="64"/>
      </right>
      <top style="thick">
        <color indexed="64"/>
      </top>
      <bottom style="thin">
        <color indexed="64"/>
      </bottom>
      <diagonal/>
    </border>
    <border>
      <left style="slantDashDot">
        <color indexed="64"/>
      </left>
      <right/>
      <top/>
      <bottom style="thick">
        <color indexed="64"/>
      </bottom>
      <diagonal/>
    </border>
    <border>
      <left/>
      <right style="slantDashDot">
        <color auto="1"/>
      </right>
      <top/>
      <bottom style="thick">
        <color indexed="64"/>
      </bottom>
      <diagonal/>
    </border>
    <border>
      <left style="slantDashDot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slantDashDot">
        <color indexed="64"/>
      </right>
      <top style="thick">
        <color indexed="64"/>
      </top>
      <bottom style="medium">
        <color indexed="64"/>
      </bottom>
      <diagonal/>
    </border>
    <border>
      <left/>
      <right style="slantDashDot">
        <color auto="1"/>
      </right>
      <top/>
      <bottom/>
      <diagonal/>
    </border>
    <border>
      <left style="slantDashDot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slantDashDot">
        <color indexed="64"/>
      </right>
      <top style="dotted">
        <color auto="1"/>
      </top>
      <bottom style="dotted">
        <color auto="1"/>
      </bottom>
      <diagonal/>
    </border>
    <border>
      <left style="slantDashDot">
        <color indexed="64"/>
      </left>
      <right/>
      <top/>
      <bottom style="dashDot">
        <color indexed="64"/>
      </bottom>
      <diagonal/>
    </border>
    <border>
      <left/>
      <right style="slantDashDot">
        <color indexed="64"/>
      </right>
      <top/>
      <bottom style="dashDot">
        <color indexed="64"/>
      </bottom>
      <diagonal/>
    </border>
    <border>
      <left style="slant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 style="slantDashDot">
        <color indexed="64"/>
      </right>
      <top style="dashDot">
        <color indexed="64"/>
      </top>
      <bottom style="dashDot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 style="thick">
        <color indexed="64"/>
      </left>
      <right/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thick">
        <color indexed="64"/>
      </left>
      <right/>
      <top style="dotted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ck">
        <color auto="1"/>
      </bottom>
      <diagonal/>
    </border>
    <border>
      <left style="thick">
        <color indexed="64"/>
      </left>
      <right style="dashed">
        <color indexed="64"/>
      </right>
      <top/>
      <bottom style="thick">
        <color indexed="64"/>
      </bottom>
      <diagonal/>
    </border>
    <border>
      <left style="dashed">
        <color indexed="64"/>
      </left>
      <right style="dashed">
        <color indexed="64"/>
      </right>
      <top/>
      <bottom style="thick">
        <color indexed="64"/>
      </bottom>
      <diagonal/>
    </border>
    <border>
      <left style="dashed">
        <color indexed="64"/>
      </left>
      <right/>
      <top/>
      <bottom style="thick">
        <color indexed="64"/>
      </bottom>
      <diagonal/>
    </border>
    <border>
      <left style="dashed">
        <color indexed="64"/>
      </left>
      <right style="slantDashDot">
        <color auto="1"/>
      </right>
      <top/>
      <bottom style="thick">
        <color indexed="64"/>
      </bottom>
      <diagonal/>
    </border>
    <border>
      <left/>
      <right style="slantDashDot">
        <color auto="1"/>
      </right>
      <top style="dotted">
        <color indexed="64"/>
      </top>
      <bottom style="hair">
        <color indexed="64"/>
      </bottom>
      <diagonal/>
    </border>
    <border>
      <left/>
      <right style="slantDashDot">
        <color auto="1"/>
      </right>
      <top style="hair">
        <color indexed="64"/>
      </top>
      <bottom style="hair">
        <color indexed="64"/>
      </bottom>
      <diagonal/>
    </border>
    <border>
      <left/>
      <right style="slantDashDot">
        <color auto="1"/>
      </right>
      <top style="dotted">
        <color indexed="64"/>
      </top>
      <bottom style="thick">
        <color auto="1"/>
      </bottom>
      <diagonal/>
    </border>
    <border>
      <left/>
      <right style="dashed">
        <color indexed="64"/>
      </right>
      <top/>
      <bottom style="thick">
        <color indexed="64"/>
      </bottom>
      <diagonal/>
    </border>
    <border>
      <left style="slantDashDot">
        <color auto="1"/>
      </left>
      <right/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/>
      <top style="medium">
        <color auto="1"/>
      </top>
      <bottom style="dotted">
        <color auto="1"/>
      </bottom>
      <diagonal/>
    </border>
    <border>
      <left style="dotted">
        <color auto="1"/>
      </left>
      <right/>
      <top style="hair">
        <color indexed="64"/>
      </top>
      <bottom style="dotted">
        <color indexed="64"/>
      </bottom>
      <diagonal/>
    </border>
    <border>
      <left style="dotted">
        <color auto="1"/>
      </left>
      <right/>
      <top style="dotted">
        <color auto="1"/>
      </top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</cellStyleXfs>
  <cellXfs count="479">
    <xf numFmtId="0" fontId="0" fillId="0" borderId="0" xfId="0"/>
    <xf numFmtId="0" fontId="2" fillId="0" borderId="0" xfId="0" applyFont="1"/>
    <xf numFmtId="1" fontId="3" fillId="0" borderId="0" xfId="0" applyNumberFormat="1" applyFont="1" applyAlignment="1">
      <alignment horizontal="center"/>
    </xf>
    <xf numFmtId="1" fontId="4" fillId="3" borderId="0" xfId="0" applyNumberFormat="1" applyFont="1" applyFill="1"/>
    <xf numFmtId="0" fontId="4" fillId="0" borderId="0" xfId="0" applyFont="1"/>
    <xf numFmtId="1" fontId="2" fillId="0" borderId="0" xfId="0" applyNumberFormat="1" applyFont="1"/>
    <xf numFmtId="0" fontId="6" fillId="0" borderId="0" xfId="0" applyFont="1"/>
    <xf numFmtId="1" fontId="0" fillId="0" borderId="0" xfId="0" applyNumberFormat="1"/>
    <xf numFmtId="0" fontId="7" fillId="0" borderId="0" xfId="0" applyFont="1"/>
    <xf numFmtId="0" fontId="8" fillId="0" borderId="0" xfId="0" applyFont="1" applyBorder="1"/>
    <xf numFmtId="0" fontId="7" fillId="0" borderId="0" xfId="0" applyFont="1" applyBorder="1"/>
    <xf numFmtId="0" fontId="9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14" fillId="0" borderId="0" xfId="0" applyFont="1" applyBorder="1" applyAlignment="1" applyProtection="1">
      <protection hidden="1"/>
    </xf>
    <xf numFmtId="0" fontId="15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7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right" vertical="center"/>
      <protection hidden="1"/>
    </xf>
    <xf numFmtId="49" fontId="18" fillId="2" borderId="48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164" fontId="20" fillId="2" borderId="48" xfId="0" applyNumberFormat="1" applyFont="1" applyFill="1" applyBorder="1" applyAlignment="1" applyProtection="1">
      <alignment horizontal="center" vertical="center"/>
      <protection locked="0" hidden="1"/>
    </xf>
    <xf numFmtId="0" fontId="9" fillId="0" borderId="0" xfId="0" applyFont="1" applyFill="1" applyBorder="1" applyProtection="1">
      <protection hidden="1"/>
    </xf>
    <xf numFmtId="0" fontId="10" fillId="0" borderId="0" xfId="0" applyFont="1" applyFill="1" applyBorder="1" applyProtection="1">
      <protection hidden="1"/>
    </xf>
    <xf numFmtId="0" fontId="9" fillId="0" borderId="0" xfId="0" applyFont="1" applyAlignment="1" applyProtection="1">
      <alignment horizontal="right" vertical="center" wrapText="1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right" vertical="center"/>
      <protection hidden="1"/>
    </xf>
    <xf numFmtId="0" fontId="20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Protection="1">
      <protection hidden="1"/>
    </xf>
    <xf numFmtId="0" fontId="10" fillId="0" borderId="0" xfId="0" applyFont="1" applyFill="1" applyProtection="1">
      <protection hidden="1"/>
    </xf>
    <xf numFmtId="0" fontId="9" fillId="0" borderId="7" xfId="0" applyFont="1" applyFill="1" applyBorder="1" applyAlignment="1" applyProtection="1">
      <alignment vertical="center"/>
      <protection hidden="1"/>
    </xf>
    <xf numFmtId="0" fontId="9" fillId="0" borderId="7" xfId="0" applyFont="1" applyFill="1" applyBorder="1" applyAlignment="1" applyProtection="1">
      <alignment horizontal="right" vertical="center"/>
      <protection hidden="1"/>
    </xf>
    <xf numFmtId="0" fontId="20" fillId="0" borderId="7" xfId="0" applyFont="1" applyFill="1" applyBorder="1" applyAlignment="1" applyProtection="1">
      <alignment horizontal="left" vertical="center"/>
      <protection hidden="1"/>
    </xf>
    <xf numFmtId="0" fontId="9" fillId="0" borderId="3" xfId="0" applyFont="1" applyBorder="1" applyAlignment="1" applyProtection="1">
      <alignment horizontal="right" vertical="center"/>
      <protection hidden="1"/>
    </xf>
    <xf numFmtId="0" fontId="9" fillId="0" borderId="3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left" vertical="center" indent="1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20" fillId="0" borderId="25" xfId="0" applyFont="1" applyFill="1" applyBorder="1" applyAlignment="1" applyProtection="1">
      <alignment vertical="center" shrinkToFit="1"/>
      <protection locked="0" hidden="1"/>
    </xf>
    <xf numFmtId="0" fontId="23" fillId="0" borderId="3" xfId="0" applyFont="1" applyBorder="1" applyAlignment="1" applyProtection="1">
      <alignment horizontal="right"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164" fontId="20" fillId="2" borderId="48" xfId="0" applyNumberFormat="1" applyFont="1" applyFill="1" applyBorder="1" applyAlignment="1" applyProtection="1">
      <alignment horizontal="center" vertical="center" shrinkToFit="1"/>
      <protection locked="0"/>
    </xf>
    <xf numFmtId="164" fontId="20" fillId="0" borderId="0" xfId="0" applyNumberFormat="1" applyFont="1" applyFill="1" applyBorder="1" applyAlignment="1" applyProtection="1">
      <alignment vertical="center" shrinkToFit="1"/>
      <protection locked="0"/>
    </xf>
    <xf numFmtId="14" fontId="20" fillId="0" borderId="0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Protection="1"/>
    <xf numFmtId="0" fontId="14" fillId="0" borderId="0" xfId="0" applyFont="1" applyAlignment="1" applyProtection="1">
      <alignment vertical="center" wrapText="1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25" fillId="0" borderId="20" xfId="0" applyFont="1" applyFill="1" applyBorder="1" applyAlignment="1" applyProtection="1">
      <alignment horizontal="left" vertical="center"/>
      <protection hidden="1"/>
    </xf>
    <xf numFmtId="0" fontId="27" fillId="0" borderId="20" xfId="0" applyFont="1" applyFill="1" applyBorder="1" applyAlignment="1" applyProtection="1">
      <alignment horizontal="left" vertical="center" indent="5"/>
      <protection hidden="1"/>
    </xf>
    <xf numFmtId="0" fontId="25" fillId="0" borderId="20" xfId="0" applyFont="1" applyFill="1" applyBorder="1" applyAlignment="1" applyProtection="1">
      <alignment horizontal="left" vertical="center" indent="5"/>
      <protection hidden="1"/>
    </xf>
    <xf numFmtId="0" fontId="15" fillId="0" borderId="0" xfId="0" applyFont="1" applyAlignment="1" applyProtection="1">
      <alignment vertical="center"/>
      <protection hidden="1"/>
    </xf>
    <xf numFmtId="0" fontId="28" fillId="0" borderId="13" xfId="0" applyFont="1" applyFill="1" applyBorder="1" applyAlignment="1" applyProtection="1">
      <alignment horizontal="left" vertical="center" wrapText="1"/>
      <protection hidden="1"/>
    </xf>
    <xf numFmtId="0" fontId="29" fillId="0" borderId="13" xfId="0" applyFont="1" applyFill="1" applyBorder="1" applyAlignment="1" applyProtection="1">
      <alignment horizontal="left" vertical="center" wrapText="1"/>
      <protection hidden="1"/>
    </xf>
    <xf numFmtId="3" fontId="16" fillId="0" borderId="46" xfId="0" applyNumberFormat="1" applyFont="1" applyFill="1" applyBorder="1" applyAlignment="1" applyProtection="1">
      <alignment horizontal="center" vertical="center" shrinkToFit="1"/>
      <protection hidden="1"/>
    </xf>
    <xf numFmtId="3" fontId="16" fillId="0" borderId="63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3" fontId="16" fillId="0" borderId="69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16" xfId="0" applyFont="1" applyFill="1" applyBorder="1" applyAlignment="1" applyProtection="1">
      <alignment horizontal="center" vertical="center"/>
      <protection hidden="1"/>
    </xf>
    <xf numFmtId="0" fontId="30" fillId="0" borderId="37" xfId="0" applyFont="1" applyFill="1" applyBorder="1" applyAlignment="1" applyProtection="1">
      <alignment vertical="center" wrapText="1"/>
      <protection hidden="1"/>
    </xf>
    <xf numFmtId="0" fontId="31" fillId="0" borderId="105" xfId="0" applyFont="1" applyFill="1" applyBorder="1" applyAlignment="1" applyProtection="1">
      <alignment vertical="center" wrapText="1"/>
      <protection hidden="1"/>
    </xf>
    <xf numFmtId="3" fontId="16" fillId="0" borderId="39" xfId="0" applyNumberFormat="1" applyFont="1" applyFill="1" applyBorder="1" applyAlignment="1" applyProtection="1">
      <alignment horizontal="center" vertical="center" shrinkToFit="1"/>
      <protection hidden="1"/>
    </xf>
    <xf numFmtId="3" fontId="16" fillId="0" borderId="79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79" xfId="0" applyFont="1" applyFill="1" applyBorder="1" applyAlignment="1" applyProtection="1">
      <alignment horizontal="center" vertical="center"/>
      <protection hidden="1"/>
    </xf>
    <xf numFmtId="3" fontId="16" fillId="0" borderId="95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38" xfId="0" applyFont="1" applyFill="1" applyBorder="1" applyAlignment="1" applyProtection="1">
      <alignment horizontal="center" vertical="center"/>
      <protection hidden="1"/>
    </xf>
    <xf numFmtId="0" fontId="9" fillId="0" borderId="33" xfId="0" applyFont="1" applyFill="1" applyBorder="1" applyAlignment="1" applyProtection="1">
      <alignment horizontal="left" vertical="center" wrapText="1" indent="2"/>
      <protection hidden="1"/>
    </xf>
    <xf numFmtId="0" fontId="32" fillId="0" borderId="35" xfId="0" applyFont="1" applyFill="1" applyBorder="1" applyAlignment="1" applyProtection="1">
      <alignment horizontal="left" vertical="center" wrapText="1" indent="1"/>
      <protection hidden="1"/>
    </xf>
    <xf numFmtId="3" fontId="16" fillId="0" borderId="34" xfId="0" applyNumberFormat="1" applyFont="1" applyFill="1" applyBorder="1" applyAlignment="1" applyProtection="1">
      <alignment horizontal="center" vertical="center" shrinkToFit="1"/>
      <protection hidden="1"/>
    </xf>
    <xf numFmtId="3" fontId="16" fillId="2" borderId="73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73" xfId="0" applyFont="1" applyFill="1" applyBorder="1" applyAlignment="1" applyProtection="1">
      <alignment horizontal="center" vertical="center"/>
      <protection locked="0"/>
    </xf>
    <xf numFmtId="0" fontId="10" fillId="2" borderId="33" xfId="0" applyFont="1" applyFill="1" applyBorder="1" applyAlignment="1" applyProtection="1">
      <alignment horizontal="center" vertical="center"/>
      <protection locked="0"/>
    </xf>
    <xf numFmtId="0" fontId="16" fillId="2" borderId="73" xfId="0" applyFont="1" applyFill="1" applyBorder="1" applyAlignment="1" applyProtection="1">
      <alignment horizontal="center" wrapText="1"/>
      <protection locked="0"/>
    </xf>
    <xf numFmtId="0" fontId="16" fillId="2" borderId="33" xfId="0" applyFont="1" applyFill="1" applyBorder="1" applyAlignment="1" applyProtection="1">
      <alignment horizontal="center" wrapText="1"/>
      <protection locked="0"/>
    </xf>
    <xf numFmtId="0" fontId="9" fillId="0" borderId="78" xfId="0" applyFont="1" applyFill="1" applyBorder="1" applyAlignment="1" applyProtection="1">
      <alignment horizontal="left" vertical="center" wrapText="1" indent="2"/>
      <protection hidden="1"/>
    </xf>
    <xf numFmtId="0" fontId="32" fillId="0" borderId="92" xfId="0" applyFont="1" applyFill="1" applyBorder="1" applyAlignment="1" applyProtection="1">
      <alignment horizontal="left" vertical="center" wrapText="1" indent="2"/>
      <protection hidden="1"/>
    </xf>
    <xf numFmtId="3" fontId="16" fillId="0" borderId="76" xfId="0" applyNumberFormat="1" applyFont="1" applyFill="1" applyBorder="1" applyAlignment="1" applyProtection="1">
      <alignment horizontal="center" vertical="center" shrinkToFit="1"/>
      <protection hidden="1"/>
    </xf>
    <xf numFmtId="3" fontId="16" fillId="2" borderId="77" xfId="0" applyNumberFormat="1" applyFont="1" applyFill="1" applyBorder="1" applyAlignment="1" applyProtection="1">
      <alignment horizontal="center" vertical="center" shrinkToFit="1"/>
      <protection locked="0"/>
    </xf>
    <xf numFmtId="0" fontId="16" fillId="2" borderId="77" xfId="0" applyFont="1" applyFill="1" applyBorder="1" applyAlignment="1" applyProtection="1">
      <alignment horizontal="center" wrapText="1"/>
      <protection locked="0"/>
    </xf>
    <xf numFmtId="0" fontId="16" fillId="2" borderId="78" xfId="0" applyFont="1" applyFill="1" applyBorder="1" applyAlignment="1" applyProtection="1">
      <alignment horizontal="center" wrapText="1"/>
      <protection locked="0"/>
    </xf>
    <xf numFmtId="0" fontId="30" fillId="0" borderId="38" xfId="0" applyFont="1" applyFill="1" applyBorder="1" applyAlignment="1" applyProtection="1">
      <alignment vertical="center" wrapText="1"/>
      <protection hidden="1"/>
    </xf>
    <xf numFmtId="0" fontId="31" fillId="0" borderId="106" xfId="0" applyFont="1" applyFill="1" applyBorder="1" applyAlignment="1" applyProtection="1">
      <alignment vertical="center" wrapText="1"/>
      <protection hidden="1"/>
    </xf>
    <xf numFmtId="3" fontId="16" fillId="0" borderId="47" xfId="0" applyNumberFormat="1" applyFont="1" applyFill="1" applyBorder="1" applyAlignment="1" applyProtection="1">
      <alignment horizontal="center" vertical="center" shrinkToFit="1"/>
      <protection hidden="1"/>
    </xf>
    <xf numFmtId="0" fontId="32" fillId="0" borderId="35" xfId="0" applyFont="1" applyFill="1" applyBorder="1" applyAlignment="1" applyProtection="1">
      <alignment horizontal="left" vertical="center" wrapText="1" indent="2"/>
      <protection hidden="1"/>
    </xf>
    <xf numFmtId="0" fontId="15" fillId="0" borderId="33" xfId="0" applyFont="1" applyFill="1" applyBorder="1" applyAlignment="1" applyProtection="1">
      <alignment horizontal="left" vertical="center" wrapText="1" indent="2"/>
      <protection hidden="1"/>
    </xf>
    <xf numFmtId="0" fontId="9" fillId="0" borderId="40" xfId="0" applyFont="1" applyFill="1" applyBorder="1" applyAlignment="1" applyProtection="1">
      <alignment horizontal="left" vertical="center" wrapText="1" indent="2"/>
      <protection hidden="1"/>
    </xf>
    <xf numFmtId="0" fontId="32" fillId="0" borderId="44" xfId="0" applyFont="1" applyFill="1" applyBorder="1" applyAlignment="1" applyProtection="1">
      <alignment horizontal="left" vertical="center" wrapText="1" indent="2"/>
      <protection hidden="1"/>
    </xf>
    <xf numFmtId="3" fontId="16" fillId="0" borderId="41" xfId="0" applyNumberFormat="1" applyFont="1" applyFill="1" applyBorder="1" applyAlignment="1" applyProtection="1">
      <alignment horizontal="center" vertical="center" shrinkToFit="1"/>
      <protection hidden="1"/>
    </xf>
    <xf numFmtId="3" fontId="16" fillId="2" borderId="82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82" xfId="0" applyFont="1" applyFill="1" applyBorder="1" applyAlignment="1" applyProtection="1">
      <alignment horizontal="center" vertical="center"/>
      <protection locked="0"/>
    </xf>
    <xf numFmtId="0" fontId="10" fillId="2" borderId="4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left" vertical="center"/>
      <protection hidden="1"/>
    </xf>
    <xf numFmtId="0" fontId="33" fillId="0" borderId="0" xfId="0" applyFont="1" applyFill="1" applyAlignment="1" applyProtection="1">
      <alignment horizontal="left" vertical="center"/>
      <protection hidden="1"/>
    </xf>
    <xf numFmtId="0" fontId="33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left" vertical="center" indent="2"/>
      <protection hidden="1"/>
    </xf>
    <xf numFmtId="0" fontId="32" fillId="0" borderId="0" xfId="0" applyFont="1" applyFill="1" applyAlignment="1" applyProtection="1">
      <alignment horizontal="left" vertical="center" indent="2"/>
      <protection hidden="1"/>
    </xf>
    <xf numFmtId="0" fontId="21" fillId="0" borderId="0" xfId="0" applyFont="1" applyFill="1" applyAlignment="1" applyProtection="1">
      <alignment horizontal="justify" vertical="center"/>
      <protection hidden="1"/>
    </xf>
    <xf numFmtId="0" fontId="26" fillId="0" borderId="0" xfId="0" applyFont="1" applyAlignment="1" applyProtection="1">
      <protection hidden="1"/>
    </xf>
    <xf numFmtId="0" fontId="34" fillId="0" borderId="0" xfId="0" applyFont="1" applyAlignment="1" applyProtection="1">
      <protection hidden="1"/>
    </xf>
    <xf numFmtId="0" fontId="32" fillId="0" borderId="0" xfId="0" applyFont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left" vertical="center" indent="6"/>
      <protection hidden="1"/>
    </xf>
    <xf numFmtId="0" fontId="25" fillId="0" borderId="7" xfId="0" applyFont="1" applyFill="1" applyBorder="1" applyAlignment="1" applyProtection="1">
      <alignment horizontal="left" vertical="center"/>
      <protection hidden="1"/>
    </xf>
    <xf numFmtId="0" fontId="25" fillId="0" borderId="7" xfId="0" applyFont="1" applyFill="1" applyBorder="1" applyAlignment="1" applyProtection="1">
      <alignment horizontal="left" vertical="center" indent="6"/>
      <protection hidden="1"/>
    </xf>
    <xf numFmtId="0" fontId="11" fillId="0" borderId="4" xfId="0" applyFont="1" applyFill="1" applyBorder="1" applyAlignment="1" applyProtection="1">
      <alignment horizontal="center" vertical="center" wrapText="1"/>
      <protection hidden="1"/>
    </xf>
    <xf numFmtId="0" fontId="23" fillId="0" borderId="68" xfId="0" applyFont="1" applyFill="1" applyBorder="1" applyAlignment="1" applyProtection="1">
      <alignment horizontal="center" vertical="center" wrapText="1"/>
      <protection hidden="1"/>
    </xf>
    <xf numFmtId="0" fontId="23" fillId="0" borderId="62" xfId="0" applyFont="1" applyFill="1" applyBorder="1" applyAlignment="1" applyProtection="1">
      <alignment horizontal="center" vertical="center" wrapText="1"/>
      <protection hidden="1"/>
    </xf>
    <xf numFmtId="0" fontId="23" fillId="0" borderId="4" xfId="0" applyFont="1" applyFill="1" applyBorder="1" applyAlignment="1" applyProtection="1">
      <alignment horizontal="center" vertical="center" wrapText="1"/>
      <protection hidden="1"/>
    </xf>
    <xf numFmtId="0" fontId="36" fillId="0" borderId="42" xfId="0" applyFont="1" applyFill="1" applyBorder="1" applyAlignment="1" applyProtection="1">
      <alignment horizontal="center" vertical="center" wrapText="1"/>
      <protection hidden="1"/>
    </xf>
    <xf numFmtId="0" fontId="28" fillId="0" borderId="6" xfId="0" applyFont="1" applyFill="1" applyBorder="1" applyAlignment="1" applyProtection="1">
      <alignment horizontal="left" vertical="center" wrapText="1"/>
      <protection hidden="1"/>
    </xf>
    <xf numFmtId="3" fontId="16" fillId="0" borderId="13" xfId="0" applyNumberFormat="1" applyFont="1" applyFill="1" applyBorder="1" applyAlignment="1" applyProtection="1">
      <alignment horizontal="center" vertical="center" shrinkToFit="1"/>
      <protection hidden="1"/>
    </xf>
    <xf numFmtId="3" fontId="16" fillId="0" borderId="43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83" xfId="0" applyFont="1" applyFill="1" applyBorder="1" applyAlignment="1" applyProtection="1">
      <alignment horizontal="left" vertical="center" wrapText="1" indent="2"/>
      <protection hidden="1"/>
    </xf>
    <xf numFmtId="3" fontId="16" fillId="0" borderId="84" xfId="0" applyNumberFormat="1" applyFont="1" applyFill="1" applyBorder="1" applyAlignment="1" applyProtection="1">
      <alignment horizontal="center" vertical="center" shrinkToFit="1"/>
      <protection hidden="1"/>
    </xf>
    <xf numFmtId="3" fontId="16" fillId="2" borderId="85" xfId="0" applyNumberFormat="1" applyFont="1" applyFill="1" applyBorder="1" applyAlignment="1" applyProtection="1">
      <alignment horizontal="center" vertical="center" shrinkToFit="1"/>
      <protection locked="0"/>
    </xf>
    <xf numFmtId="3" fontId="16" fillId="2" borderId="86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11" xfId="0" applyFont="1" applyFill="1" applyBorder="1" applyAlignment="1" applyProtection="1">
      <alignment vertical="center" wrapText="1"/>
      <protection hidden="1"/>
    </xf>
    <xf numFmtId="3" fontId="16" fillId="0" borderId="70" xfId="0" applyNumberFormat="1" applyFont="1" applyFill="1" applyBorder="1" applyAlignment="1" applyProtection="1">
      <alignment horizontal="center" vertical="center" shrinkToFit="1"/>
      <protection hidden="1"/>
    </xf>
    <xf numFmtId="3" fontId="16" fillId="0" borderId="71" xfId="0" applyNumberFormat="1" applyFont="1" applyFill="1" applyBorder="1" applyAlignment="1" applyProtection="1">
      <alignment horizontal="center" vertical="center" shrinkToFit="1"/>
      <protection hidden="1"/>
    </xf>
    <xf numFmtId="3" fontId="16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35" xfId="0" applyFont="1" applyFill="1" applyBorder="1" applyAlignment="1" applyProtection="1">
      <alignment horizontal="left" vertical="center" wrapText="1" indent="2"/>
      <protection hidden="1"/>
    </xf>
    <xf numFmtId="3" fontId="16" fillId="2" borderId="3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87" xfId="0" applyFont="1" applyFill="1" applyBorder="1" applyAlignment="1" applyProtection="1">
      <alignment horizontal="left" vertical="center" wrapText="1" indent="2"/>
      <protection hidden="1"/>
    </xf>
    <xf numFmtId="0" fontId="9" fillId="0" borderId="35" xfId="0" applyFont="1" applyFill="1" applyBorder="1" applyAlignment="1" applyProtection="1">
      <alignment horizontal="left" vertical="center" wrapText="1" indent="2"/>
      <protection hidden="1"/>
    </xf>
    <xf numFmtId="0" fontId="9" fillId="0" borderId="36" xfId="0" applyFont="1" applyFill="1" applyBorder="1" applyAlignment="1" applyProtection="1">
      <alignment horizontal="left" vertical="center" wrapText="1" indent="2"/>
      <protection hidden="1"/>
    </xf>
    <xf numFmtId="3" fontId="16" fillId="0" borderId="72" xfId="0" applyNumberFormat="1" applyFont="1" applyFill="1" applyBorder="1" applyAlignment="1" applyProtection="1">
      <alignment horizontal="center" vertical="center" shrinkToFit="1"/>
      <protection hidden="1"/>
    </xf>
    <xf numFmtId="3" fontId="16" fillId="2" borderId="80" xfId="0" applyNumberFormat="1" applyFont="1" applyFill="1" applyBorder="1" applyAlignment="1" applyProtection="1">
      <alignment horizontal="center" vertical="center" shrinkToFit="1"/>
      <protection locked="0"/>
    </xf>
    <xf numFmtId="3" fontId="16" fillId="2" borderId="74" xfId="0" applyNumberFormat="1" applyFont="1" applyFill="1" applyBorder="1" applyAlignment="1" applyProtection="1">
      <alignment horizontal="center" vertical="center" shrinkToFit="1"/>
      <protection locked="0"/>
    </xf>
    <xf numFmtId="3" fontId="16" fillId="2" borderId="81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Fill="1" applyBorder="1" applyAlignment="1" applyProtection="1">
      <alignment vertical="center" wrapText="1"/>
      <protection hidden="1"/>
    </xf>
    <xf numFmtId="3" fontId="16" fillId="0" borderId="91" xfId="0" applyNumberFormat="1" applyFont="1" applyFill="1" applyBorder="1" applyAlignment="1" applyProtection="1">
      <alignment horizontal="center" vertical="center" shrinkToFit="1"/>
      <protection hidden="1"/>
    </xf>
    <xf numFmtId="3" fontId="16" fillId="0" borderId="64" xfId="0" applyNumberFormat="1" applyFont="1" applyFill="1" applyBorder="1" applyAlignment="1" applyProtection="1">
      <alignment horizontal="center" vertical="center" shrinkToFit="1"/>
      <protection hidden="1"/>
    </xf>
    <xf numFmtId="3" fontId="16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75" xfId="0" applyFont="1" applyFill="1" applyBorder="1" applyAlignment="1" applyProtection="1">
      <alignment horizontal="left" vertical="center" wrapText="1" indent="2"/>
      <protection hidden="1"/>
    </xf>
    <xf numFmtId="3" fontId="16" fillId="2" borderId="78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88" xfId="0" applyFont="1" applyFill="1" applyBorder="1" applyAlignment="1" applyProtection="1">
      <alignment vertical="center" wrapText="1"/>
      <protection hidden="1"/>
    </xf>
    <xf numFmtId="3" fontId="16" fillId="0" borderId="38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87" xfId="0" applyFont="1" applyFill="1" applyBorder="1" applyAlignment="1" applyProtection="1">
      <alignment horizontal="left" vertical="center" wrapText="1" indent="2"/>
      <protection hidden="1"/>
    </xf>
    <xf numFmtId="0" fontId="15" fillId="0" borderId="35" xfId="0" applyFont="1" applyFill="1" applyBorder="1" applyAlignment="1" applyProtection="1">
      <alignment horizontal="left" vertical="center" indent="2"/>
      <protection hidden="1"/>
    </xf>
    <xf numFmtId="0" fontId="9" fillId="0" borderId="92" xfId="0" applyFont="1" applyFill="1" applyBorder="1" applyAlignment="1" applyProtection="1">
      <alignment horizontal="left" vertical="center" wrapText="1" indent="2"/>
      <protection hidden="1"/>
    </xf>
    <xf numFmtId="0" fontId="15" fillId="0" borderId="89" xfId="0" applyFont="1" applyFill="1" applyBorder="1" applyAlignment="1" applyProtection="1">
      <alignment horizontal="left" vertical="center" indent="2"/>
      <protection hidden="1"/>
    </xf>
    <xf numFmtId="0" fontId="9" fillId="0" borderId="44" xfId="0" applyFont="1" applyFill="1" applyBorder="1" applyAlignment="1" applyProtection="1">
      <alignment horizontal="left" vertical="center" wrapText="1" indent="2"/>
      <protection hidden="1"/>
    </xf>
    <xf numFmtId="3" fontId="16" fillId="2" borderId="90" xfId="0" applyNumberFormat="1" applyFont="1" applyFill="1" applyBorder="1" applyAlignment="1" applyProtection="1">
      <alignment horizontal="center" vertical="center" shrinkToFit="1"/>
      <protection locked="0"/>
    </xf>
    <xf numFmtId="3" fontId="16" fillId="0" borderId="45" xfId="0" applyNumberFormat="1" applyFont="1" applyFill="1" applyBorder="1" applyAlignment="1" applyProtection="1">
      <alignment horizontal="center" vertical="center" wrapText="1"/>
      <protection hidden="1"/>
    </xf>
    <xf numFmtId="0" fontId="37" fillId="0" borderId="0" xfId="0" applyFont="1" applyFill="1" applyBorder="1" applyAlignment="1" applyProtection="1">
      <alignment horizontal="left" vertical="center" indent="4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vertical="center" wrapText="1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31" fillId="0" borderId="0" xfId="0" applyFont="1" applyFill="1" applyAlignment="1" applyProtection="1">
      <alignment horizontal="left" vertical="center" wrapText="1"/>
      <protection hidden="1"/>
    </xf>
    <xf numFmtId="0" fontId="38" fillId="0" borderId="0" xfId="0" applyFont="1" applyFill="1" applyAlignment="1" applyProtection="1">
      <alignment horizontal="left" vertical="center"/>
      <protection hidden="1"/>
    </xf>
    <xf numFmtId="0" fontId="26" fillId="0" borderId="4" xfId="0" applyFont="1" applyFill="1" applyBorder="1" applyAlignment="1" applyProtection="1">
      <alignment horizontal="center" vertical="center" wrapText="1"/>
      <protection hidden="1"/>
    </xf>
    <xf numFmtId="0" fontId="21" fillId="0" borderId="68" xfId="0" applyFont="1" applyFill="1" applyBorder="1" applyAlignment="1" applyProtection="1">
      <alignment horizontal="center" vertical="center" wrapText="1"/>
      <protection hidden="1"/>
    </xf>
    <xf numFmtId="0" fontId="21" fillId="0" borderId="62" xfId="0" applyFont="1" applyFill="1" applyBorder="1" applyAlignment="1" applyProtection="1">
      <alignment horizontal="center" vertical="center" wrapText="1"/>
      <protection hidden="1"/>
    </xf>
    <xf numFmtId="0" fontId="21" fillId="0" borderId="4" xfId="0" applyFont="1" applyFill="1" applyBorder="1" applyAlignment="1" applyProtection="1">
      <alignment horizontal="center" vertical="center" wrapText="1"/>
      <protection hidden="1"/>
    </xf>
    <xf numFmtId="0" fontId="39" fillId="0" borderId="16" xfId="0" applyFont="1" applyFill="1" applyBorder="1" applyAlignment="1" applyProtection="1">
      <alignment horizontal="left" vertical="center" wrapText="1"/>
      <protection hidden="1"/>
    </xf>
    <xf numFmtId="3" fontId="16" fillId="0" borderId="17" xfId="0" applyNumberFormat="1" applyFont="1" applyFill="1" applyBorder="1" applyAlignment="1" applyProtection="1">
      <alignment horizontal="center" vertical="center" shrinkToFit="1"/>
      <protection hidden="1"/>
    </xf>
    <xf numFmtId="3" fontId="16" fillId="0" borderId="16" xfId="0" applyNumberFormat="1" applyFont="1" applyFill="1" applyBorder="1" applyAlignment="1" applyProtection="1">
      <alignment horizontal="center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wrapText="1" indent="2"/>
      <protection hidden="1"/>
    </xf>
    <xf numFmtId="3" fontId="16" fillId="0" borderId="32" xfId="0" applyNumberFormat="1" applyFont="1" applyFill="1" applyBorder="1" applyAlignment="1" applyProtection="1">
      <alignment horizontal="center" vertical="center" shrinkToFit="1"/>
      <protection hidden="1"/>
    </xf>
    <xf numFmtId="3" fontId="16" fillId="2" borderId="64" xfId="0" applyNumberFormat="1" applyFont="1" applyFill="1" applyBorder="1" applyAlignment="1" applyProtection="1">
      <alignment horizontal="center" vertical="center" shrinkToFit="1"/>
      <protection locked="0"/>
    </xf>
    <xf numFmtId="3" fontId="16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50" xfId="0" applyFont="1" applyFill="1" applyBorder="1" applyAlignment="1" applyProtection="1">
      <alignment horizontal="left" vertical="center" wrapText="1" indent="2"/>
      <protection hidden="1"/>
    </xf>
    <xf numFmtId="3" fontId="16" fillId="0" borderId="55" xfId="0" applyNumberFormat="1" applyFont="1" applyFill="1" applyBorder="1" applyAlignment="1" applyProtection="1">
      <alignment horizontal="center" vertical="center" shrinkToFit="1"/>
      <protection hidden="1"/>
    </xf>
    <xf numFmtId="3" fontId="16" fillId="2" borderId="48" xfId="0" applyNumberFormat="1" applyFont="1" applyFill="1" applyBorder="1" applyAlignment="1" applyProtection="1">
      <alignment horizontal="center" vertical="center" shrinkToFit="1"/>
      <protection locked="0"/>
    </xf>
    <xf numFmtId="3" fontId="16" fillId="2" borderId="50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20" xfId="0" applyFont="1" applyFill="1" applyBorder="1" applyAlignment="1" applyProtection="1">
      <alignment horizontal="left" vertical="center" wrapText="1" indent="2"/>
      <protection hidden="1"/>
    </xf>
    <xf numFmtId="3" fontId="16" fillId="0" borderId="8" xfId="0" applyNumberFormat="1" applyFont="1" applyFill="1" applyBorder="1" applyAlignment="1" applyProtection="1">
      <alignment horizontal="center" vertical="center" shrinkToFit="1"/>
      <protection hidden="1"/>
    </xf>
    <xf numFmtId="3" fontId="16" fillId="2" borderId="67" xfId="0" applyNumberFormat="1" applyFont="1" applyFill="1" applyBorder="1" applyAlignment="1" applyProtection="1">
      <alignment horizontal="center" vertical="center" shrinkToFit="1"/>
      <protection locked="0"/>
    </xf>
    <xf numFmtId="3" fontId="16" fillId="2" borderId="20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0" xfId="0" applyFont="1" applyAlignment="1" applyProtection="1">
      <alignment vertical="top" wrapText="1"/>
      <protection hidden="1"/>
    </xf>
    <xf numFmtId="3" fontId="1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Fill="1" applyAlignment="1" applyProtection="1">
      <alignment horizontal="left"/>
      <protection hidden="1"/>
    </xf>
    <xf numFmtId="0" fontId="38" fillId="0" borderId="0" xfId="0" applyFont="1" applyFill="1" applyAlignment="1" applyProtection="1">
      <alignment horizontal="left" indent="5"/>
      <protection hidden="1"/>
    </xf>
    <xf numFmtId="0" fontId="27" fillId="0" borderId="0" xfId="0" applyFont="1" applyFill="1" applyAlignment="1" applyProtection="1">
      <alignment horizontal="center" vertical="center"/>
      <protection hidden="1"/>
    </xf>
    <xf numFmtId="0" fontId="38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 applyProtection="1">
      <alignment horizontal="left" vertical="center"/>
      <protection hidden="1"/>
    </xf>
    <xf numFmtId="0" fontId="38" fillId="0" borderId="0" xfId="0" applyFont="1" applyFill="1" applyBorder="1" applyAlignment="1" applyProtection="1">
      <alignment horizontal="left" vertical="center" indent="5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alignment vertical="center" wrapText="1"/>
      <protection hidden="1"/>
    </xf>
    <xf numFmtId="0" fontId="27" fillId="0" borderId="0" xfId="0" applyFont="1" applyFill="1" applyBorder="1" applyAlignment="1" applyProtection="1">
      <alignment horizontal="center" vertical="center" wrapText="1"/>
      <protection hidden="1"/>
    </xf>
    <xf numFmtId="0" fontId="34" fillId="0" borderId="5" xfId="0" applyFont="1" applyFill="1" applyBorder="1" applyAlignment="1" applyProtection="1">
      <alignment horizontal="center" vertical="center" wrapText="1"/>
      <protection hidden="1"/>
    </xf>
    <xf numFmtId="0" fontId="34" fillId="0" borderId="20" xfId="0" applyFont="1" applyFill="1" applyBorder="1" applyAlignment="1" applyProtection="1">
      <alignment horizontal="center" vertical="center" wrapText="1"/>
      <protection hidden="1"/>
    </xf>
    <xf numFmtId="0" fontId="22" fillId="0" borderId="8" xfId="0" applyFont="1" applyFill="1" applyBorder="1" applyAlignment="1" applyProtection="1">
      <alignment horizontal="center" vertical="center" wrapText="1"/>
      <protection hidden="1"/>
    </xf>
    <xf numFmtId="0" fontId="22" fillId="0" borderId="67" xfId="0" applyFont="1" applyFill="1" applyBorder="1" applyAlignment="1" applyProtection="1">
      <alignment horizontal="center" vertical="center" wrapText="1"/>
      <protection hidden="1"/>
    </xf>
    <xf numFmtId="0" fontId="22" fillId="0" borderId="20" xfId="0" applyFont="1" applyFill="1" applyBorder="1" applyAlignment="1" applyProtection="1">
      <alignment horizontal="center" vertical="center" wrapText="1"/>
      <protection hidden="1"/>
    </xf>
    <xf numFmtId="0" fontId="22" fillId="0" borderId="109" xfId="0" applyFont="1" applyFill="1" applyBorder="1" applyAlignment="1" applyProtection="1">
      <alignment horizontal="center" vertical="center" wrapText="1"/>
      <protection hidden="1"/>
    </xf>
    <xf numFmtId="0" fontId="22" fillId="0" borderId="110" xfId="0" applyFont="1" applyFill="1" applyBorder="1" applyAlignment="1" applyProtection="1">
      <alignment horizontal="center" vertical="center" wrapText="1"/>
      <protection hidden="1"/>
    </xf>
    <xf numFmtId="0" fontId="33" fillId="0" borderId="16" xfId="0" applyFont="1" applyFill="1" applyBorder="1" applyAlignment="1" applyProtection="1">
      <alignment horizontal="center" vertical="center" wrapText="1"/>
      <protection hidden="1"/>
    </xf>
    <xf numFmtId="3" fontId="22" fillId="0" borderId="17" xfId="0" applyNumberFormat="1" applyFont="1" applyFill="1" applyBorder="1" applyAlignment="1" applyProtection="1">
      <alignment horizontal="center" vertical="center" shrinkToFit="1"/>
      <protection hidden="1"/>
    </xf>
    <xf numFmtId="3" fontId="22" fillId="0" borderId="63" xfId="0" applyNumberFormat="1" applyFont="1" applyFill="1" applyBorder="1" applyAlignment="1" applyProtection="1">
      <alignment horizontal="center" vertical="center" shrinkToFit="1"/>
      <protection hidden="1"/>
    </xf>
    <xf numFmtId="3" fontId="22" fillId="0" borderId="16" xfId="0" applyNumberFormat="1" applyFont="1" applyFill="1" applyBorder="1" applyAlignment="1" applyProtection="1">
      <alignment horizontal="center" vertical="center" shrinkToFit="1"/>
      <protection hidden="1"/>
    </xf>
    <xf numFmtId="3" fontId="22" fillId="0" borderId="111" xfId="0" applyNumberFormat="1" applyFont="1" applyFill="1" applyBorder="1" applyAlignment="1" applyProtection="1">
      <alignment horizontal="center" vertical="center" shrinkToFit="1"/>
      <protection hidden="1"/>
    </xf>
    <xf numFmtId="3" fontId="22" fillId="0" borderId="112" xfId="0" applyNumberFormat="1" applyFont="1" applyFill="1" applyBorder="1" applyAlignment="1" applyProtection="1">
      <alignment horizontal="center" vertical="center" shrinkToFit="1"/>
      <protection hidden="1"/>
    </xf>
    <xf numFmtId="0" fontId="22" fillId="0" borderId="0" xfId="0" applyFont="1" applyAlignment="1" applyProtection="1">
      <alignment horizontal="right" vertical="center"/>
      <protection hidden="1"/>
    </xf>
    <xf numFmtId="0" fontId="22" fillId="0" borderId="0" xfId="0" applyFont="1" applyFill="1" applyBorder="1" applyAlignment="1" applyProtection="1">
      <alignment horizontal="left" vertical="center" wrapText="1"/>
      <protection hidden="1"/>
    </xf>
    <xf numFmtId="0" fontId="42" fillId="0" borderId="0" xfId="0" applyFont="1" applyFill="1" applyBorder="1" applyAlignment="1" applyProtection="1">
      <alignment horizontal="center" vertical="center" wrapText="1"/>
      <protection hidden="1"/>
    </xf>
    <xf numFmtId="3" fontId="16" fillId="0" borderId="88" xfId="0" applyNumberFormat="1" applyFont="1" applyFill="1" applyBorder="1" applyAlignment="1" applyProtection="1">
      <alignment horizontal="center" vertical="center" shrinkToFit="1"/>
      <protection hidden="1"/>
    </xf>
    <xf numFmtId="3" fontId="16" fillId="2" borderId="113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50" xfId="0" applyFont="1" applyBorder="1" applyAlignment="1" applyProtection="1">
      <alignment horizontal="right" vertical="center"/>
      <protection hidden="1"/>
    </xf>
    <xf numFmtId="0" fontId="22" fillId="0" borderId="50" xfId="0" applyFont="1" applyFill="1" applyBorder="1" applyAlignment="1" applyProtection="1">
      <alignment horizontal="left" vertical="center" wrapText="1"/>
      <protection hidden="1"/>
    </xf>
    <xf numFmtId="0" fontId="42" fillId="0" borderId="50" xfId="0" applyFont="1" applyFill="1" applyBorder="1" applyAlignment="1" applyProtection="1">
      <alignment horizontal="center" vertical="center" wrapText="1"/>
      <protection hidden="1"/>
    </xf>
    <xf numFmtId="3" fontId="16" fillId="0" borderId="114" xfId="0" applyNumberFormat="1" applyFont="1" applyFill="1" applyBorder="1" applyAlignment="1" applyProtection="1">
      <alignment horizontal="center" vertical="center" shrinkToFit="1"/>
      <protection hidden="1"/>
    </xf>
    <xf numFmtId="3" fontId="16" fillId="2" borderId="115" xfId="0" applyNumberFormat="1" applyFont="1" applyFill="1" applyBorder="1" applyAlignment="1" applyProtection="1">
      <alignment horizontal="center" vertical="center" shrinkToFit="1"/>
      <protection locked="0"/>
    </xf>
    <xf numFmtId="3" fontId="16" fillId="0" borderId="50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22" fillId="0" borderId="50" xfId="0" applyFont="1" applyFill="1" applyBorder="1" applyAlignment="1" applyProtection="1">
      <alignment horizontal="right" vertical="center"/>
      <protection hidden="1"/>
    </xf>
    <xf numFmtId="0" fontId="22" fillId="0" borderId="18" xfId="0" applyFont="1" applyBorder="1" applyAlignment="1" applyProtection="1">
      <alignment horizontal="right" vertical="center"/>
      <protection hidden="1"/>
    </xf>
    <xf numFmtId="0" fontId="22" fillId="0" borderId="18" xfId="0" applyFont="1" applyFill="1" applyBorder="1" applyAlignment="1" applyProtection="1">
      <alignment horizontal="left" vertical="center" wrapText="1"/>
      <protection hidden="1"/>
    </xf>
    <xf numFmtId="0" fontId="42" fillId="0" borderId="18" xfId="0" applyFont="1" applyFill="1" applyBorder="1" applyAlignment="1" applyProtection="1">
      <alignment horizontal="center" vertical="center" wrapText="1"/>
      <protection hidden="1"/>
    </xf>
    <xf numFmtId="3" fontId="16" fillId="0" borderId="19" xfId="0" applyNumberFormat="1" applyFont="1" applyFill="1" applyBorder="1" applyAlignment="1" applyProtection="1">
      <alignment horizontal="center" vertical="center" shrinkToFit="1"/>
      <protection hidden="1"/>
    </xf>
    <xf numFmtId="3" fontId="16" fillId="2" borderId="65" xfId="0" applyNumberFormat="1" applyFont="1" applyFill="1" applyBorder="1" applyAlignment="1" applyProtection="1">
      <alignment horizontal="center" vertical="center" shrinkToFit="1"/>
      <protection locked="0"/>
    </xf>
    <xf numFmtId="3" fontId="16" fillId="2" borderId="18" xfId="0" applyNumberFormat="1" applyFont="1" applyFill="1" applyBorder="1" applyAlignment="1" applyProtection="1">
      <alignment horizontal="center" vertical="center" shrinkToFit="1"/>
      <protection locked="0"/>
    </xf>
    <xf numFmtId="3" fontId="16" fillId="0" borderId="116" xfId="0" applyNumberFormat="1" applyFont="1" applyFill="1" applyBorder="1" applyAlignment="1" applyProtection="1">
      <alignment horizontal="center" vertical="center" shrinkToFit="1"/>
      <protection hidden="1"/>
    </xf>
    <xf numFmtId="3" fontId="16" fillId="2" borderId="117" xfId="0" applyNumberFormat="1" applyFont="1" applyFill="1" applyBorder="1" applyAlignment="1" applyProtection="1">
      <alignment horizontal="center" vertical="center" shrinkToFit="1"/>
      <protection locked="0"/>
    </xf>
    <xf numFmtId="3" fontId="16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22" fillId="0" borderId="14" xfId="0" applyFont="1" applyBorder="1" applyAlignment="1" applyProtection="1">
      <alignment horizontal="right" vertical="center"/>
      <protection hidden="1"/>
    </xf>
    <xf numFmtId="0" fontId="22" fillId="0" borderId="14" xfId="0" applyFont="1" applyFill="1" applyBorder="1" applyAlignment="1" applyProtection="1">
      <alignment horizontal="left" vertical="center" wrapText="1"/>
      <protection hidden="1"/>
    </xf>
    <xf numFmtId="0" fontId="42" fillId="0" borderId="14" xfId="0" applyFont="1" applyFill="1" applyBorder="1" applyAlignment="1" applyProtection="1">
      <alignment horizontal="center" vertical="center" wrapText="1"/>
      <protection hidden="1"/>
    </xf>
    <xf numFmtId="3" fontId="16" fillId="0" borderId="15" xfId="0" applyNumberFormat="1" applyFont="1" applyFill="1" applyBorder="1" applyAlignment="1" applyProtection="1">
      <alignment horizontal="center" vertical="center" shrinkToFit="1"/>
      <protection hidden="1"/>
    </xf>
    <xf numFmtId="3" fontId="16" fillId="2" borderId="66" xfId="0" applyNumberFormat="1" applyFont="1" applyFill="1" applyBorder="1" applyAlignment="1" applyProtection="1">
      <alignment horizontal="center" vertical="center" shrinkToFit="1"/>
      <protection locked="0"/>
    </xf>
    <xf numFmtId="3" fontId="16" fillId="2" borderId="14" xfId="0" applyNumberFormat="1" applyFont="1" applyFill="1" applyBorder="1" applyAlignment="1" applyProtection="1">
      <alignment horizontal="center" vertical="center" shrinkToFit="1"/>
      <protection locked="0"/>
    </xf>
    <xf numFmtId="3" fontId="16" fillId="0" borderId="118" xfId="0" applyNumberFormat="1" applyFont="1" applyFill="1" applyBorder="1" applyAlignment="1" applyProtection="1">
      <alignment horizontal="center" vertical="center" shrinkToFit="1"/>
      <protection hidden="1"/>
    </xf>
    <xf numFmtId="3" fontId="16" fillId="2" borderId="119" xfId="0" applyNumberFormat="1" applyFont="1" applyFill="1" applyBorder="1" applyAlignment="1" applyProtection="1">
      <alignment horizontal="center" vertical="center" shrinkToFit="1"/>
      <protection locked="0"/>
    </xf>
    <xf numFmtId="3" fontId="16" fillId="0" borderId="14" xfId="0" applyNumberFormat="1" applyFont="1" applyFill="1" applyBorder="1" applyAlignment="1" applyProtection="1">
      <alignment horizontal="center" vertical="center" shrinkToFit="1"/>
      <protection hidden="1"/>
    </xf>
    <xf numFmtId="0" fontId="22" fillId="0" borderId="20" xfId="0" applyFont="1" applyBorder="1" applyAlignment="1" applyProtection="1">
      <alignment horizontal="right" vertical="center"/>
      <protection hidden="1"/>
    </xf>
    <xf numFmtId="0" fontId="22" fillId="0" borderId="20" xfId="0" applyFont="1" applyFill="1" applyBorder="1" applyAlignment="1" applyProtection="1">
      <alignment horizontal="left" vertical="center" wrapText="1"/>
      <protection hidden="1"/>
    </xf>
    <xf numFmtId="0" fontId="42" fillId="0" borderId="20" xfId="0" applyFont="1" applyFill="1" applyBorder="1" applyAlignment="1" applyProtection="1">
      <alignment horizontal="center" vertical="center" wrapText="1"/>
      <protection hidden="1"/>
    </xf>
    <xf numFmtId="3" fontId="16" fillId="0" borderId="109" xfId="0" applyNumberFormat="1" applyFont="1" applyFill="1" applyBorder="1" applyAlignment="1" applyProtection="1">
      <alignment horizontal="center" vertical="center" shrinkToFit="1"/>
      <protection hidden="1"/>
    </xf>
    <xf numFmtId="3" fontId="16" fillId="2" borderId="110" xfId="0" applyNumberFormat="1" applyFont="1" applyFill="1" applyBorder="1" applyAlignment="1" applyProtection="1">
      <alignment horizontal="center" vertical="center" shrinkToFit="1"/>
      <protection locked="0"/>
    </xf>
    <xf numFmtId="3" fontId="16" fillId="0" borderId="20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horizontal="right" vertical="center"/>
      <protection hidden="1"/>
    </xf>
    <xf numFmtId="0" fontId="21" fillId="0" borderId="0" xfId="0" applyFont="1" applyFill="1" applyBorder="1" applyAlignment="1" applyProtection="1">
      <alignment horizontal="left" vertical="center" wrapText="1"/>
      <protection hidden="1"/>
    </xf>
    <xf numFmtId="0" fontId="33" fillId="0" borderId="0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Alignment="1" applyProtection="1">
      <alignment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right" vertical="center"/>
      <protection hidden="1"/>
    </xf>
    <xf numFmtId="0" fontId="38" fillId="0" borderId="0" xfId="0" applyFont="1" applyFill="1" applyAlignment="1" applyProtection="1">
      <alignment horizontal="left"/>
      <protection hidden="1"/>
    </xf>
    <xf numFmtId="0" fontId="15" fillId="0" borderId="0" xfId="0" applyFont="1" applyAlignment="1" applyProtection="1">
      <alignment vertical="center"/>
      <protection locked="0"/>
    </xf>
    <xf numFmtId="0" fontId="35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alignment vertical="center"/>
      <protection hidden="1"/>
    </xf>
    <xf numFmtId="0" fontId="38" fillId="0" borderId="0" xfId="0" applyFont="1" applyFill="1" applyBorder="1" applyAlignment="1" applyProtection="1">
      <alignment horizontal="center" vertical="center"/>
      <protection hidden="1"/>
    </xf>
    <xf numFmtId="0" fontId="26" fillId="0" borderId="54" xfId="0" applyFont="1" applyFill="1" applyBorder="1" applyAlignment="1" applyProtection="1">
      <alignment horizontal="center" vertical="center"/>
      <protection hidden="1"/>
    </xf>
    <xf numFmtId="0" fontId="41" fillId="0" borderId="61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locked="0"/>
    </xf>
    <xf numFmtId="0" fontId="22" fillId="0" borderId="53" xfId="0" applyFont="1" applyFill="1" applyBorder="1" applyAlignment="1" applyProtection="1">
      <alignment horizontal="center" vertical="center" shrinkToFit="1"/>
      <protection hidden="1"/>
    </xf>
    <xf numFmtId="0" fontId="15" fillId="0" borderId="0" xfId="0" applyFont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left" vertical="center" shrinkToFi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34" fillId="0" borderId="0" xfId="0" applyFont="1" applyBorder="1" applyAlignment="1" applyProtection="1">
      <alignment horizontal="center" vertical="center"/>
      <protection hidden="1"/>
    </xf>
    <xf numFmtId="0" fontId="16" fillId="2" borderId="12" xfId="0" applyFont="1" applyFill="1" applyBorder="1" applyAlignment="1" applyProtection="1">
      <alignment horizontal="center" vertical="center" shrinkToFit="1"/>
      <protection locked="0"/>
    </xf>
    <xf numFmtId="0" fontId="16" fillId="2" borderId="50" xfId="0" applyFont="1" applyFill="1" applyBorder="1" applyAlignment="1" applyProtection="1">
      <alignment horizontal="left" vertical="center" shrinkToFit="1"/>
      <protection locked="0"/>
    </xf>
    <xf numFmtId="0" fontId="16" fillId="0" borderId="50" xfId="0" applyFont="1" applyFill="1" applyBorder="1" applyAlignment="1" applyProtection="1">
      <alignment horizontal="center" vertical="center" wrapText="1"/>
      <protection hidden="1"/>
    </xf>
    <xf numFmtId="0" fontId="34" fillId="0" borderId="56" xfId="0" applyFont="1" applyBorder="1" applyAlignment="1" applyProtection="1">
      <alignment horizontal="center" vertical="center"/>
      <protection hidden="1"/>
    </xf>
    <xf numFmtId="0" fontId="16" fillId="2" borderId="57" xfId="0" applyFont="1" applyFill="1" applyBorder="1" applyAlignment="1" applyProtection="1">
      <alignment horizontal="center" vertical="center" shrinkToFit="1"/>
      <protection locked="0"/>
    </xf>
    <xf numFmtId="0" fontId="44" fillId="0" borderId="0" xfId="0" applyFont="1" applyFill="1" applyBorder="1" applyAlignment="1" applyProtection="1">
      <alignment vertical="center" wrapText="1"/>
      <protection locked="0"/>
    </xf>
    <xf numFmtId="3" fontId="16" fillId="2" borderId="57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quotePrefix="1" applyFont="1" applyAlignment="1" applyProtection="1">
      <alignment horizontal="center" vertical="center"/>
      <protection locked="0"/>
    </xf>
    <xf numFmtId="0" fontId="16" fillId="2" borderId="58" xfId="0" applyFont="1" applyFill="1" applyBorder="1" applyAlignment="1" applyProtection="1">
      <alignment horizontal="left" vertical="center" shrinkToFit="1"/>
      <protection locked="0"/>
    </xf>
    <xf numFmtId="0" fontId="16" fillId="0" borderId="58" xfId="0" applyFont="1" applyFill="1" applyBorder="1" applyAlignment="1" applyProtection="1">
      <alignment horizontal="center" vertical="center" wrapText="1"/>
      <protection hidden="1"/>
    </xf>
    <xf numFmtId="0" fontId="34" fillId="0" borderId="59" xfId="0" applyFont="1" applyBorder="1" applyAlignment="1" applyProtection="1">
      <alignment horizontal="center" vertical="center"/>
      <protection hidden="1"/>
    </xf>
    <xf numFmtId="3" fontId="16" fillId="2" borderId="60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45" fillId="0" borderId="0" xfId="0" applyFont="1" applyFill="1" applyBorder="1" applyAlignment="1" applyProtection="1">
      <alignment horizontal="center" vertical="center" wrapText="1"/>
      <protection hidden="1"/>
    </xf>
    <xf numFmtId="3" fontId="4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Alignment="1" applyProtection="1">
      <alignment vertical="center"/>
      <protection locked="0"/>
    </xf>
    <xf numFmtId="0" fontId="45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38" fillId="0" borderId="20" xfId="0" applyFont="1" applyFill="1" applyBorder="1" applyAlignment="1" applyProtection="1">
      <alignment horizontal="left" vertical="center"/>
      <protection hidden="1"/>
    </xf>
    <xf numFmtId="0" fontId="38" fillId="0" borderId="20" xfId="0" applyFont="1" applyFill="1" applyBorder="1" applyAlignment="1" applyProtection="1">
      <alignment vertical="center"/>
      <protection hidden="1"/>
    </xf>
    <xf numFmtId="0" fontId="21" fillId="0" borderId="125" xfId="0" applyFont="1" applyFill="1" applyBorder="1" applyAlignment="1" applyProtection="1">
      <alignment horizontal="center" vertical="center" wrapText="1"/>
      <protection hidden="1"/>
    </xf>
    <xf numFmtId="0" fontId="21" fillId="0" borderId="126" xfId="0" applyFont="1" applyFill="1" applyBorder="1" applyAlignment="1" applyProtection="1">
      <alignment horizontal="center" vertical="center" wrapText="1"/>
      <protection hidden="1"/>
    </xf>
    <xf numFmtId="0" fontId="21" fillId="0" borderId="128" xfId="0" applyFont="1" applyFill="1" applyBorder="1" applyAlignment="1" applyProtection="1">
      <alignment horizontal="center" vertical="center" wrapText="1"/>
      <protection hidden="1"/>
    </xf>
    <xf numFmtId="0" fontId="21" fillId="0" borderId="132" xfId="0" applyFont="1" applyFill="1" applyBorder="1" applyAlignment="1" applyProtection="1">
      <alignment horizontal="center" vertical="center" wrapText="1"/>
      <protection hidden="1"/>
    </xf>
    <xf numFmtId="0" fontId="21" fillId="0" borderId="127" xfId="0" applyFont="1" applyFill="1" applyBorder="1" applyAlignment="1" applyProtection="1">
      <alignment horizontal="center" vertical="center" wrapText="1"/>
      <protection hidden="1"/>
    </xf>
    <xf numFmtId="0" fontId="39" fillId="0" borderId="16" xfId="0" applyFont="1" applyFill="1" applyBorder="1" applyAlignment="1" applyProtection="1">
      <alignment horizontal="left" vertical="center" wrapText="1" indent="1"/>
      <protection hidden="1"/>
    </xf>
    <xf numFmtId="3" fontId="15" fillId="0" borderId="17" xfId="0" applyNumberFormat="1" applyFont="1" applyFill="1" applyBorder="1" applyAlignment="1" applyProtection="1">
      <alignment horizontal="center" vertical="center" shrinkToFit="1"/>
      <protection hidden="1"/>
    </xf>
    <xf numFmtId="3" fontId="15" fillId="0" borderId="63" xfId="0" applyNumberFormat="1" applyFont="1" applyFill="1" applyBorder="1" applyAlignment="1" applyProtection="1">
      <alignment horizontal="center" vertical="center" shrinkToFit="1"/>
      <protection hidden="1"/>
    </xf>
    <xf numFmtId="3" fontId="15" fillId="0" borderId="112" xfId="0" applyNumberFormat="1" applyFont="1" applyFill="1" applyBorder="1" applyAlignment="1" applyProtection="1">
      <alignment horizontal="center" vertical="center" shrinkToFit="1"/>
      <protection hidden="1"/>
    </xf>
    <xf numFmtId="3" fontId="15" fillId="0" borderId="16" xfId="0" applyNumberFormat="1" applyFont="1" applyFill="1" applyBorder="1" applyAlignment="1" applyProtection="1">
      <alignment horizontal="center" vertical="center" shrinkToFit="1"/>
      <protection hidden="1"/>
    </xf>
    <xf numFmtId="0" fontId="21" fillId="0" borderId="50" xfId="0" applyFont="1" applyFill="1" applyBorder="1" applyAlignment="1" applyProtection="1">
      <alignment horizontal="left" vertical="center" wrapText="1" indent="1"/>
      <protection hidden="1"/>
    </xf>
    <xf numFmtId="3" fontId="16" fillId="2" borderId="49" xfId="0" applyNumberFormat="1" applyFont="1" applyFill="1" applyBorder="1" applyAlignment="1" applyProtection="1">
      <alignment horizontal="center" vertical="center" shrinkToFit="1"/>
      <protection locked="0"/>
    </xf>
    <xf numFmtId="3" fontId="16" fillId="0" borderId="121" xfId="0" applyNumberFormat="1" applyFont="1" applyFill="1" applyBorder="1" applyAlignment="1" applyProtection="1">
      <alignment horizontal="center" vertical="center" shrinkToFit="1"/>
      <protection hidden="1"/>
    </xf>
    <xf numFmtId="3" fontId="16" fillId="0" borderId="122" xfId="0" applyNumberFormat="1" applyFont="1" applyFill="1" applyBorder="1" applyAlignment="1" applyProtection="1">
      <alignment horizontal="center" vertical="center" shrinkToFit="1"/>
      <protection hidden="1"/>
    </xf>
    <xf numFmtId="3" fontId="16" fillId="0" borderId="129" xfId="0" applyNumberFormat="1" applyFont="1" applyFill="1" applyBorder="1" applyAlignment="1" applyProtection="1">
      <alignment horizontal="center" vertical="center" shrinkToFit="1"/>
      <protection hidden="1"/>
    </xf>
    <xf numFmtId="3" fontId="16" fillId="0" borderId="120" xfId="0" applyNumberFormat="1" applyFont="1" applyFill="1" applyBorder="1" applyAlignment="1" applyProtection="1">
      <alignment horizontal="center" vertical="center" shrinkToFit="1"/>
      <protection hidden="1"/>
    </xf>
    <xf numFmtId="3" fontId="16" fillId="0" borderId="135" xfId="0" applyNumberFormat="1" applyFont="1" applyFill="1" applyBorder="1" applyAlignment="1" applyProtection="1">
      <alignment horizontal="center" vertical="center" shrinkToFit="1"/>
      <protection hidden="1"/>
    </xf>
    <xf numFmtId="3" fontId="16" fillId="0" borderId="24" xfId="0" applyNumberFormat="1" applyFont="1" applyFill="1" applyBorder="1" applyAlignment="1" applyProtection="1">
      <alignment horizontal="center" vertical="center" shrinkToFit="1"/>
      <protection hidden="1"/>
    </xf>
    <xf numFmtId="0" fontId="40" fillId="0" borderId="33" xfId="0" applyFont="1" applyFill="1" applyBorder="1" applyAlignment="1" applyProtection="1">
      <alignment horizontal="left" vertical="center" wrapText="1" indent="3"/>
      <protection hidden="1"/>
    </xf>
    <xf numFmtId="3" fontId="16" fillId="2" borderId="130" xfId="0" applyNumberFormat="1" applyFont="1" applyFill="1" applyBorder="1" applyAlignment="1" applyProtection="1">
      <alignment horizontal="center" vertical="center" shrinkToFit="1"/>
      <protection locked="0"/>
    </xf>
    <xf numFmtId="3" fontId="16" fillId="0" borderId="33" xfId="0" applyNumberFormat="1" applyFont="1" applyFill="1" applyBorder="1" applyAlignment="1" applyProtection="1">
      <alignment horizontal="center" vertical="center" shrinkToFit="1"/>
      <protection hidden="1"/>
    </xf>
    <xf numFmtId="3" fontId="16" fillId="2" borderId="134" xfId="0" applyNumberFormat="1" applyFont="1" applyFill="1" applyBorder="1" applyAlignment="1" applyProtection="1">
      <alignment horizontal="center" vertical="center" shrinkToFit="1"/>
      <protection locked="0"/>
    </xf>
    <xf numFmtId="0" fontId="40" fillId="0" borderId="0" xfId="0" applyFont="1" applyFill="1" applyBorder="1" applyAlignment="1" applyProtection="1">
      <alignment horizontal="left" vertical="center" wrapText="1" indent="3"/>
      <protection hidden="1"/>
    </xf>
    <xf numFmtId="3" fontId="16" fillId="2" borderId="27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20" xfId="0" applyFont="1" applyFill="1" applyBorder="1" applyAlignment="1" applyProtection="1">
      <alignment horizontal="left" vertical="center" wrapText="1" indent="1"/>
      <protection hidden="1"/>
    </xf>
    <xf numFmtId="0" fontId="21" fillId="0" borderId="25" xfId="0" applyFont="1" applyFill="1" applyBorder="1" applyAlignment="1" applyProtection="1">
      <alignment horizontal="left" vertical="center" wrapText="1" indent="1"/>
      <protection hidden="1"/>
    </xf>
    <xf numFmtId="0" fontId="21" fillId="0" borderId="58" xfId="0" applyFont="1" applyFill="1" applyBorder="1" applyAlignment="1" applyProtection="1">
      <alignment horizontal="left" vertical="center" wrapText="1" indent="1"/>
      <protection hidden="1"/>
    </xf>
    <xf numFmtId="3" fontId="16" fillId="0" borderId="123" xfId="0" applyNumberFormat="1" applyFont="1" applyFill="1" applyBorder="1" applyAlignment="1" applyProtection="1">
      <alignment horizontal="center" vertical="center" shrinkToFit="1"/>
      <protection hidden="1"/>
    </xf>
    <xf numFmtId="3" fontId="16" fillId="2" borderId="124" xfId="0" applyNumberFormat="1" applyFont="1" applyFill="1" applyBorder="1" applyAlignment="1" applyProtection="1">
      <alignment horizontal="center" vertical="center" shrinkToFit="1"/>
      <protection locked="0"/>
    </xf>
    <xf numFmtId="3" fontId="16" fillId="2" borderId="131" xfId="0" applyNumberFormat="1" applyFont="1" applyFill="1" applyBorder="1" applyAlignment="1" applyProtection="1">
      <alignment horizontal="center" vertical="center" shrinkToFit="1"/>
      <protection locked="0"/>
    </xf>
    <xf numFmtId="3" fontId="16" fillId="0" borderId="58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0" xfId="0" applyFont="1" applyFill="1" applyBorder="1" applyAlignment="1" applyProtection="1">
      <alignment vertical="center" wrapText="1"/>
      <protection hidden="1"/>
    </xf>
    <xf numFmtId="0" fontId="33" fillId="0" borderId="0" xfId="0" applyFont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 vertical="center" wrapText="1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29" fillId="0" borderId="0" xfId="0" applyFont="1" applyBorder="1" applyAlignment="1" applyProtection="1">
      <alignment horizontal="center" vertical="center" wrapText="1"/>
      <protection hidden="1"/>
    </xf>
    <xf numFmtId="0" fontId="38" fillId="0" borderId="0" xfId="0" applyFont="1" applyFill="1" applyAlignment="1" applyProtection="1">
      <alignment vertical="center"/>
      <protection hidden="1"/>
    </xf>
    <xf numFmtId="0" fontId="22" fillId="0" borderId="98" xfId="0" applyFont="1" applyFill="1" applyBorder="1" applyAlignment="1" applyProtection="1">
      <alignment horizontal="center" vertical="center" wrapText="1"/>
      <protection hidden="1"/>
    </xf>
    <xf numFmtId="0" fontId="22" fillId="0" borderId="99" xfId="0" applyFont="1" applyFill="1" applyBorder="1" applyAlignment="1" applyProtection="1">
      <alignment horizontal="center" vertical="center" wrapText="1"/>
      <protection hidden="1"/>
    </xf>
    <xf numFmtId="0" fontId="22" fillId="0" borderId="104" xfId="0" applyFont="1" applyFill="1" applyBorder="1" applyAlignment="1" applyProtection="1">
      <alignment horizontal="center" vertical="center" wrapText="1"/>
      <protection hidden="1"/>
    </xf>
    <xf numFmtId="0" fontId="50" fillId="0" borderId="5" xfId="0" applyFont="1" applyFill="1" applyBorder="1" applyAlignment="1" applyProtection="1">
      <alignment horizontal="left" vertical="center" wrapText="1" indent="1"/>
      <protection hidden="1"/>
    </xf>
    <xf numFmtId="3" fontId="21" fillId="0" borderId="32" xfId="0" applyNumberFormat="1" applyFont="1" applyFill="1" applyBorder="1" applyAlignment="1" applyProtection="1">
      <alignment horizontal="center" vertical="center" wrapText="1"/>
      <protection hidden="1"/>
    </xf>
    <xf numFmtId="3" fontId="21" fillId="0" borderId="100" xfId="0" applyNumberFormat="1" applyFont="1" applyFill="1" applyBorder="1" applyAlignment="1" applyProtection="1">
      <alignment horizontal="center" vertical="center" wrapText="1"/>
      <protection hidden="1"/>
    </xf>
    <xf numFmtId="3" fontId="2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102" xfId="0" applyFont="1" applyFill="1" applyBorder="1" applyAlignment="1" applyProtection="1">
      <alignment horizontal="left" vertical="center" wrapText="1" indent="5"/>
      <protection hidden="1"/>
    </xf>
    <xf numFmtId="3" fontId="16" fillId="0" borderId="101" xfId="0" applyNumberFormat="1" applyFont="1" applyFill="1" applyBorder="1" applyAlignment="1" applyProtection="1">
      <alignment horizontal="center" vertical="center" shrinkToFit="1"/>
      <protection hidden="1"/>
    </xf>
    <xf numFmtId="3" fontId="16" fillId="2" borderId="96" xfId="0" applyNumberFormat="1" applyFont="1" applyFill="1" applyBorder="1" applyAlignment="1" applyProtection="1">
      <alignment horizontal="center" vertical="center" shrinkToFit="1"/>
      <protection locked="0"/>
    </xf>
    <xf numFmtId="3" fontId="16" fillId="2" borderId="102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40" xfId="0" applyFont="1" applyFill="1" applyBorder="1" applyAlignment="1" applyProtection="1">
      <alignment horizontal="left" vertical="center" wrapText="1" indent="5"/>
      <protection hidden="1"/>
    </xf>
    <xf numFmtId="3" fontId="16" fillId="2" borderId="103" xfId="0" applyNumberFormat="1" applyFont="1" applyFill="1" applyBorder="1" applyAlignment="1" applyProtection="1">
      <alignment horizontal="center" vertical="center" shrinkToFit="1"/>
      <protection locked="0"/>
    </xf>
    <xf numFmtId="3" fontId="16" fillId="2" borderId="40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0" xfId="0" applyFont="1" applyAlignment="1" applyProtection="1">
      <alignment vertical="center"/>
      <protection hidden="1"/>
    </xf>
    <xf numFmtId="1" fontId="0" fillId="0" borderId="0" xfId="0" applyNumberFormat="1" applyFill="1"/>
    <xf numFmtId="3" fontId="15" fillId="0" borderId="94" xfId="0" applyNumberFormat="1" applyFont="1" applyFill="1" applyBorder="1" applyAlignment="1" applyProtection="1">
      <alignment horizontal="center" vertical="center" shrinkToFit="1"/>
      <protection hidden="1"/>
    </xf>
    <xf numFmtId="3" fontId="16" fillId="2" borderId="136" xfId="0" applyNumberFormat="1" applyFont="1" applyFill="1" applyBorder="1" applyAlignment="1" applyProtection="1">
      <alignment horizontal="center" vertical="center" shrinkToFit="1"/>
      <protection locked="0"/>
    </xf>
    <xf numFmtId="3" fontId="16" fillId="2" borderId="137" xfId="0" applyNumberFormat="1" applyFont="1" applyFill="1" applyBorder="1" applyAlignment="1" applyProtection="1">
      <alignment horizontal="center" vertical="center" shrinkToFit="1"/>
      <protection locked="0"/>
    </xf>
    <xf numFmtId="3" fontId="16" fillId="2" borderId="138" xfId="0" applyNumberFormat="1" applyFont="1" applyFill="1" applyBorder="1" applyAlignment="1" applyProtection="1">
      <alignment horizontal="center" vertical="center" shrinkToFit="1"/>
      <protection locked="0"/>
    </xf>
    <xf numFmtId="3" fontId="16" fillId="2" borderId="139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3" xfId="0" applyFont="1" applyBorder="1" applyAlignment="1" applyProtection="1">
      <alignment horizontal="left" vertical="center"/>
      <protection hidden="1"/>
    </xf>
    <xf numFmtId="0" fontId="26" fillId="0" borderId="5" xfId="0" applyFont="1" applyFill="1" applyBorder="1" applyAlignment="1" applyProtection="1">
      <alignment horizontal="center" vertical="center" wrapText="1"/>
      <protection hidden="1"/>
    </xf>
    <xf numFmtId="0" fontId="26" fillId="0" borderId="20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Border="1" applyAlignment="1" applyProtection="1">
      <alignment horizontal="center" vertical="center" wrapText="1"/>
      <protection hidden="1"/>
    </xf>
    <xf numFmtId="0" fontId="22" fillId="0" borderId="58" xfId="0" applyFont="1" applyFill="1" applyBorder="1" applyAlignment="1" applyProtection="1">
      <alignment horizontal="center" vertical="center" wrapText="1"/>
      <protection hidden="1"/>
    </xf>
    <xf numFmtId="0" fontId="53" fillId="0" borderId="0" xfId="0" applyFont="1"/>
    <xf numFmtId="0" fontId="53" fillId="4" borderId="0" xfId="0" applyFont="1" applyFill="1"/>
    <xf numFmtId="0" fontId="54" fillId="0" borderId="0" xfId="0" applyFont="1"/>
    <xf numFmtId="0" fontId="55" fillId="0" borderId="0" xfId="0" applyFont="1"/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 applyProtection="1">
      <alignment vertical="center" wrapText="1"/>
      <protection hidden="1"/>
    </xf>
    <xf numFmtId="164" fontId="20" fillId="2" borderId="49" xfId="0" applyNumberFormat="1" applyFont="1" applyFill="1" applyBorder="1" applyAlignment="1" applyProtection="1">
      <alignment horizontal="center" vertical="center" shrinkToFit="1"/>
      <protection locked="0"/>
    </xf>
    <xf numFmtId="164" fontId="20" fillId="2" borderId="50" xfId="0" applyNumberFormat="1" applyFont="1" applyFill="1" applyBorder="1" applyAlignment="1" applyProtection="1">
      <alignment horizontal="center" vertical="center" shrinkToFit="1"/>
      <protection locked="0"/>
    </xf>
    <xf numFmtId="164" fontId="20" fillId="2" borderId="51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4" xfId="0" applyFont="1" applyBorder="1" applyAlignment="1" applyProtection="1">
      <alignment horizontal="justify" vertical="center" wrapText="1"/>
      <protection hidden="1"/>
    </xf>
    <xf numFmtId="0" fontId="13" fillId="0" borderId="25" xfId="0" applyFont="1" applyBorder="1" applyAlignment="1" applyProtection="1">
      <alignment horizontal="justify" vertical="center" wrapText="1"/>
      <protection hidden="1"/>
    </xf>
    <xf numFmtId="0" fontId="13" fillId="0" borderId="26" xfId="0" applyFont="1" applyBorder="1" applyAlignment="1" applyProtection="1">
      <alignment horizontal="justify" vertical="center" wrapText="1"/>
      <protection hidden="1"/>
    </xf>
    <xf numFmtId="0" fontId="13" fillId="0" borderId="27" xfId="0" applyFont="1" applyBorder="1" applyAlignment="1" applyProtection="1">
      <alignment horizontal="justify" vertical="center" wrapText="1"/>
      <protection hidden="1"/>
    </xf>
    <xf numFmtId="0" fontId="13" fillId="0" borderId="0" xfId="0" applyFont="1" applyBorder="1" applyAlignment="1" applyProtection="1">
      <alignment horizontal="justify" vertical="center" wrapText="1"/>
      <protection hidden="1"/>
    </xf>
    <xf numFmtId="0" fontId="13" fillId="0" borderId="28" xfId="0" applyFont="1" applyBorder="1" applyAlignment="1" applyProtection="1">
      <alignment horizontal="justify" vertical="center" wrapText="1"/>
      <protection hidden="1"/>
    </xf>
    <xf numFmtId="0" fontId="13" fillId="0" borderId="29" xfId="0" applyFont="1" applyBorder="1" applyAlignment="1" applyProtection="1">
      <alignment horizontal="justify" vertical="center" wrapText="1"/>
      <protection hidden="1"/>
    </xf>
    <xf numFmtId="0" fontId="13" fillId="0" borderId="30" xfId="0" applyFont="1" applyBorder="1" applyAlignment="1" applyProtection="1">
      <alignment horizontal="justify" vertical="center" wrapText="1"/>
      <protection hidden="1"/>
    </xf>
    <xf numFmtId="0" fontId="13" fillId="0" borderId="31" xfId="0" applyFont="1" applyBorder="1" applyAlignment="1" applyProtection="1">
      <alignment horizontal="justify" vertical="center" wrapText="1"/>
      <protection hidden="1"/>
    </xf>
    <xf numFmtId="0" fontId="9" fillId="0" borderId="93" xfId="0" applyFont="1" applyBorder="1" applyAlignment="1" applyProtection="1">
      <alignment horizontal="center"/>
      <protection hidden="1"/>
    </xf>
    <xf numFmtId="0" fontId="24" fillId="0" borderId="9" xfId="0" applyNumberFormat="1" applyFont="1" applyBorder="1" applyAlignment="1" applyProtection="1">
      <alignment horizontal="center"/>
    </xf>
    <xf numFmtId="0" fontId="20" fillId="2" borderId="49" xfId="0" applyFont="1" applyFill="1" applyBorder="1" applyAlignment="1" applyProtection="1">
      <alignment horizontal="left" vertical="center" shrinkToFit="1"/>
      <protection locked="0"/>
    </xf>
    <xf numFmtId="0" fontId="20" fillId="2" borderId="50" xfId="0" applyFont="1" applyFill="1" applyBorder="1" applyAlignment="1" applyProtection="1">
      <alignment horizontal="left" vertical="center" shrinkToFit="1"/>
      <protection locked="0"/>
    </xf>
    <xf numFmtId="0" fontId="20" fillId="2" borderId="51" xfId="0" applyFont="1" applyFill="1" applyBorder="1" applyAlignment="1" applyProtection="1">
      <alignment horizontal="left" vertical="center" shrinkToFit="1"/>
      <protection locked="0"/>
    </xf>
    <xf numFmtId="0" fontId="20" fillId="2" borderId="49" xfId="0" applyFont="1" applyFill="1" applyBorder="1" applyAlignment="1" applyProtection="1">
      <alignment horizontal="center" vertical="center" shrinkToFit="1"/>
      <protection locked="0" hidden="1"/>
    </xf>
    <xf numFmtId="0" fontId="20" fillId="2" borderId="50" xfId="0" applyFont="1" applyFill="1" applyBorder="1" applyAlignment="1" applyProtection="1">
      <alignment horizontal="center" vertical="center" shrinkToFit="1"/>
      <protection locked="0" hidden="1"/>
    </xf>
    <xf numFmtId="0" fontId="20" fillId="2" borderId="51" xfId="0" applyFont="1" applyFill="1" applyBorder="1" applyAlignment="1" applyProtection="1">
      <alignment horizontal="center" vertical="center" shrinkToFit="1"/>
      <protection locked="0" hidden="1"/>
    </xf>
    <xf numFmtId="0" fontId="24" fillId="2" borderId="49" xfId="0" applyFont="1" applyFill="1" applyBorder="1" applyAlignment="1" applyProtection="1">
      <alignment horizontal="center" vertical="center" shrinkToFit="1"/>
      <protection locked="0"/>
    </xf>
    <xf numFmtId="0" fontId="24" fillId="2" borderId="50" xfId="0" applyFont="1" applyFill="1" applyBorder="1" applyAlignment="1" applyProtection="1">
      <alignment horizontal="center" vertical="center" shrinkToFit="1"/>
      <protection locked="0"/>
    </xf>
    <xf numFmtId="0" fontId="24" fillId="2" borderId="51" xfId="0" applyFont="1" applyFill="1" applyBorder="1" applyAlignment="1" applyProtection="1">
      <alignment horizontal="center" vertical="center" shrinkToFit="1"/>
      <protection locked="0"/>
    </xf>
    <xf numFmtId="0" fontId="20" fillId="2" borderId="49" xfId="0" applyFont="1" applyFill="1" applyBorder="1" applyAlignment="1" applyProtection="1">
      <alignment horizontal="center" vertical="center"/>
      <protection locked="0"/>
    </xf>
    <xf numFmtId="0" fontId="20" fillId="2" borderId="50" xfId="0" applyFont="1" applyFill="1" applyBorder="1" applyAlignment="1" applyProtection="1">
      <alignment horizontal="center" vertical="center"/>
      <protection locked="0"/>
    </xf>
    <xf numFmtId="0" fontId="20" fillId="2" borderId="51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right" vertical="center"/>
      <protection hidden="1"/>
    </xf>
    <xf numFmtId="0" fontId="52" fillId="0" borderId="0" xfId="0" applyFont="1" applyAlignment="1" applyProtection="1">
      <alignment horizontal="center" vertical="center"/>
      <protection hidden="1"/>
    </xf>
    <xf numFmtId="0" fontId="12" fillId="0" borderId="24" xfId="0" applyFont="1" applyBorder="1" applyAlignment="1" applyProtection="1">
      <alignment horizontal="center" vertical="center" wrapText="1" shrinkToFit="1"/>
      <protection hidden="1"/>
    </xf>
    <xf numFmtId="0" fontId="12" fillId="0" borderId="25" xfId="0" applyFont="1" applyBorder="1" applyAlignment="1" applyProtection="1">
      <alignment horizontal="center" vertical="center" wrapText="1" shrinkToFit="1"/>
      <protection hidden="1"/>
    </xf>
    <xf numFmtId="0" fontId="12" fillId="0" borderId="26" xfId="0" applyFont="1" applyBorder="1" applyAlignment="1" applyProtection="1">
      <alignment horizontal="center" vertical="center" wrapText="1" shrinkToFit="1"/>
      <protection hidden="1"/>
    </xf>
    <xf numFmtId="0" fontId="12" fillId="0" borderId="29" xfId="0" applyFont="1" applyBorder="1" applyAlignment="1" applyProtection="1">
      <alignment horizontal="center" vertical="center" wrapText="1" shrinkToFit="1"/>
      <protection hidden="1"/>
    </xf>
    <xf numFmtId="0" fontId="12" fillId="0" borderId="30" xfId="0" applyFont="1" applyBorder="1" applyAlignment="1" applyProtection="1">
      <alignment horizontal="center" vertical="center" wrapText="1" shrinkToFit="1"/>
      <protection hidden="1"/>
    </xf>
    <xf numFmtId="0" fontId="12" fillId="0" borderId="31" xfId="0" applyFont="1" applyBorder="1" applyAlignment="1" applyProtection="1">
      <alignment horizontal="center" vertical="center" wrapText="1" shrinkToFit="1"/>
      <protection hidden="1"/>
    </xf>
    <xf numFmtId="0" fontId="13" fillId="0" borderId="25" xfId="0" applyFont="1" applyBorder="1" applyAlignment="1" applyProtection="1">
      <alignment horizontal="center" vertical="center"/>
      <protection hidden="1"/>
    </xf>
    <xf numFmtId="0" fontId="20" fillId="2" borderId="49" xfId="0" applyFont="1" applyFill="1" applyBorder="1" applyAlignment="1" applyProtection="1">
      <alignment horizontal="center" vertical="center"/>
      <protection locked="0" hidden="1"/>
    </xf>
    <xf numFmtId="0" fontId="20" fillId="2" borderId="50" xfId="0" applyFont="1" applyFill="1" applyBorder="1" applyAlignment="1" applyProtection="1">
      <alignment horizontal="center" vertical="center"/>
      <protection locked="0" hidden="1"/>
    </xf>
    <xf numFmtId="0" fontId="20" fillId="2" borderId="51" xfId="0" applyFont="1" applyFill="1" applyBorder="1" applyAlignment="1" applyProtection="1">
      <alignment horizontal="center" vertical="center"/>
      <protection locked="0" hidden="1"/>
    </xf>
    <xf numFmtId="0" fontId="19" fillId="2" borderId="49" xfId="0" applyFont="1" applyFill="1" applyBorder="1" applyAlignment="1" applyProtection="1">
      <alignment horizontal="center" vertical="center" shrinkToFit="1"/>
      <protection locked="0" hidden="1"/>
    </xf>
    <xf numFmtId="0" fontId="19" fillId="2" borderId="50" xfId="0" applyFont="1" applyFill="1" applyBorder="1" applyAlignment="1" applyProtection="1">
      <alignment horizontal="center" vertical="center" shrinkToFit="1"/>
      <protection locked="0" hidden="1"/>
    </xf>
    <xf numFmtId="0" fontId="19" fillId="2" borderId="51" xfId="0" applyFont="1" applyFill="1" applyBorder="1" applyAlignment="1" applyProtection="1">
      <alignment horizontal="center" vertical="center" shrinkToFit="1"/>
      <protection locked="0" hidden="1"/>
    </xf>
    <xf numFmtId="164" fontId="20" fillId="2" borderId="49" xfId="0" applyNumberFormat="1" applyFont="1" applyFill="1" applyBorder="1" applyAlignment="1" applyProtection="1">
      <alignment horizontal="center" vertical="center"/>
      <protection locked="0" hidden="1"/>
    </xf>
    <xf numFmtId="164" fontId="20" fillId="2" borderId="51" xfId="0" applyNumberFormat="1" applyFont="1" applyFill="1" applyBorder="1" applyAlignment="1" applyProtection="1">
      <alignment horizontal="center" vertical="center"/>
      <protection locked="0" hidden="1"/>
    </xf>
    <xf numFmtId="0" fontId="15" fillId="2" borderId="49" xfId="1" applyFont="1" applyFill="1" applyBorder="1" applyAlignment="1" applyProtection="1">
      <alignment horizontal="left" vertical="center"/>
      <protection locked="0" hidden="1"/>
    </xf>
    <xf numFmtId="0" fontId="15" fillId="2" borderId="50" xfId="0" applyFont="1" applyFill="1" applyBorder="1" applyAlignment="1" applyProtection="1">
      <alignment horizontal="left" vertical="center"/>
      <protection locked="0" hidden="1"/>
    </xf>
    <xf numFmtId="0" fontId="15" fillId="2" borderId="51" xfId="0" applyFont="1" applyFill="1" applyBorder="1" applyAlignment="1" applyProtection="1">
      <alignment horizontal="left" vertical="center"/>
      <protection locked="0" hidden="1"/>
    </xf>
    <xf numFmtId="0" fontId="57" fillId="0" borderId="0" xfId="0" applyFont="1" applyAlignment="1" applyProtection="1">
      <alignment horizontal="center" vertical="center" wrapText="1"/>
      <protection hidden="1"/>
    </xf>
    <xf numFmtId="0" fontId="57" fillId="0" borderId="0" xfId="0" applyFont="1" applyAlignment="1" applyProtection="1">
      <alignment horizontal="center" vertical="center"/>
      <protection hidden="1"/>
    </xf>
    <xf numFmtId="0" fontId="56" fillId="0" borderId="0" xfId="0" applyFont="1" applyAlignment="1" applyProtection="1">
      <alignment horizontal="center" vertical="center" wrapText="1"/>
      <protection hidden="1"/>
    </xf>
    <xf numFmtId="0" fontId="56" fillId="0" borderId="0" xfId="0" applyFont="1" applyAlignment="1" applyProtection="1">
      <alignment horizontal="center" vertical="center"/>
      <protection hidden="1"/>
    </xf>
    <xf numFmtId="0" fontId="9" fillId="2" borderId="49" xfId="0" applyFont="1" applyFill="1" applyBorder="1" applyAlignment="1" applyProtection="1">
      <alignment horizontal="left" vertical="center" wrapText="1" shrinkToFit="1"/>
      <protection locked="0"/>
    </xf>
    <xf numFmtId="0" fontId="9" fillId="2" borderId="50" xfId="0" applyFont="1" applyFill="1" applyBorder="1" applyAlignment="1" applyProtection="1">
      <alignment horizontal="left" vertical="center" wrapText="1" shrinkToFit="1"/>
      <protection locked="0"/>
    </xf>
    <xf numFmtId="0" fontId="9" fillId="2" borderId="51" xfId="0" applyFont="1" applyFill="1" applyBorder="1" applyAlignment="1" applyProtection="1">
      <alignment horizontal="left" vertical="center" wrapText="1" shrinkToFit="1"/>
      <protection locked="0"/>
    </xf>
    <xf numFmtId="0" fontId="20" fillId="2" borderId="49" xfId="0" applyFont="1" applyFill="1" applyBorder="1" applyAlignment="1" applyProtection="1">
      <alignment horizontal="left" vertical="center" shrinkToFit="1"/>
      <protection locked="0" hidden="1"/>
    </xf>
    <xf numFmtId="0" fontId="20" fillId="2" borderId="51" xfId="0" applyFont="1" applyFill="1" applyBorder="1" applyAlignment="1" applyProtection="1">
      <alignment horizontal="left" vertical="center" shrinkToFit="1"/>
      <protection locked="0"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0" fontId="20" fillId="2" borderId="24" xfId="0" applyFont="1" applyFill="1" applyBorder="1" applyAlignment="1" applyProtection="1">
      <alignment horizontal="left" vertical="center" shrinkToFit="1"/>
      <protection locked="0" hidden="1"/>
    </xf>
    <xf numFmtId="0" fontId="20" fillId="2" borderId="25" xfId="0" applyFont="1" applyFill="1" applyBorder="1" applyAlignment="1" applyProtection="1">
      <alignment horizontal="left" vertical="center" shrinkToFit="1"/>
      <protection locked="0" hidden="1"/>
    </xf>
    <xf numFmtId="0" fontId="20" fillId="2" borderId="26" xfId="0" applyFont="1" applyFill="1" applyBorder="1" applyAlignment="1" applyProtection="1">
      <alignment horizontal="left" vertical="center" shrinkToFit="1"/>
      <protection locked="0" hidden="1"/>
    </xf>
    <xf numFmtId="0" fontId="20" fillId="2" borderId="29" xfId="0" applyFont="1" applyFill="1" applyBorder="1" applyAlignment="1" applyProtection="1">
      <alignment horizontal="left" vertical="center" shrinkToFit="1"/>
      <protection locked="0" hidden="1"/>
    </xf>
    <xf numFmtId="0" fontId="20" fillId="2" borderId="30" xfId="0" applyFont="1" applyFill="1" applyBorder="1" applyAlignment="1" applyProtection="1">
      <alignment horizontal="left" vertical="center" shrinkToFit="1"/>
      <protection locked="0" hidden="1"/>
    </xf>
    <xf numFmtId="0" fontId="20" fillId="2" borderId="31" xfId="0" applyFont="1" applyFill="1" applyBorder="1" applyAlignment="1" applyProtection="1">
      <alignment horizontal="left" vertical="center" shrinkToFit="1"/>
      <protection locked="0" hidden="1"/>
    </xf>
    <xf numFmtId="0" fontId="25" fillId="0" borderId="29" xfId="0" applyFont="1" applyBorder="1" applyAlignment="1" applyProtection="1">
      <alignment horizontal="center" vertical="center" shrinkToFit="1"/>
      <protection hidden="1"/>
    </xf>
    <xf numFmtId="0" fontId="25" fillId="0" borderId="31" xfId="0" applyFont="1" applyBorder="1" applyAlignment="1" applyProtection="1">
      <alignment horizontal="center" vertical="center" shrinkToFit="1"/>
      <protection hidden="1"/>
    </xf>
    <xf numFmtId="0" fontId="15" fillId="2" borderId="24" xfId="0" applyFont="1" applyFill="1" applyBorder="1" applyAlignment="1" applyProtection="1">
      <alignment horizontal="left" vertical="top" wrapText="1"/>
      <protection locked="0"/>
    </xf>
    <xf numFmtId="0" fontId="15" fillId="2" borderId="25" xfId="0" applyFont="1" applyFill="1" applyBorder="1" applyAlignment="1" applyProtection="1">
      <alignment horizontal="left" vertical="top" wrapText="1"/>
      <protection locked="0"/>
    </xf>
    <xf numFmtId="0" fontId="15" fillId="2" borderId="26" xfId="0" applyFont="1" applyFill="1" applyBorder="1" applyAlignment="1" applyProtection="1">
      <alignment horizontal="left" vertical="top" wrapText="1"/>
      <protection locked="0"/>
    </xf>
    <xf numFmtId="0" fontId="15" fillId="2" borderId="27" xfId="0" applyFont="1" applyFill="1" applyBorder="1" applyAlignment="1" applyProtection="1">
      <alignment horizontal="left" vertical="top" wrapText="1"/>
      <protection locked="0"/>
    </xf>
    <xf numFmtId="0" fontId="15" fillId="2" borderId="0" xfId="0" applyFont="1" applyFill="1" applyBorder="1" applyAlignment="1" applyProtection="1">
      <alignment horizontal="left" vertical="top" wrapText="1"/>
      <protection locked="0"/>
    </xf>
    <xf numFmtId="0" fontId="15" fillId="2" borderId="28" xfId="0" applyFont="1" applyFill="1" applyBorder="1" applyAlignment="1" applyProtection="1">
      <alignment horizontal="left" vertical="top" wrapText="1"/>
      <protection locked="0"/>
    </xf>
    <xf numFmtId="0" fontId="15" fillId="2" borderId="29" xfId="0" applyFont="1" applyFill="1" applyBorder="1" applyAlignment="1" applyProtection="1">
      <alignment horizontal="left" vertical="top" wrapText="1"/>
      <protection locked="0"/>
    </xf>
    <xf numFmtId="0" fontId="15" fillId="2" borderId="30" xfId="0" applyFont="1" applyFill="1" applyBorder="1" applyAlignment="1" applyProtection="1">
      <alignment horizontal="left" vertical="top" wrapText="1"/>
      <protection locked="0"/>
    </xf>
    <xf numFmtId="0" fontId="15" fillId="2" borderId="31" xfId="0" applyFont="1" applyFill="1" applyBorder="1" applyAlignment="1" applyProtection="1">
      <alignment horizontal="left" vertical="top" wrapText="1"/>
      <protection locked="0"/>
    </xf>
    <xf numFmtId="0" fontId="38" fillId="0" borderId="20" xfId="0" applyFont="1" applyFill="1" applyBorder="1" applyAlignment="1" applyProtection="1">
      <alignment horizontal="left" vertical="center" wrapText="1"/>
      <protection hidden="1"/>
    </xf>
    <xf numFmtId="0" fontId="26" fillId="0" borderId="5" xfId="0" applyFont="1" applyFill="1" applyBorder="1" applyAlignment="1" applyProtection="1">
      <alignment horizontal="center" vertical="center" wrapText="1"/>
      <protection hidden="1"/>
    </xf>
    <xf numFmtId="0" fontId="26" fillId="0" borderId="20" xfId="0" applyFont="1" applyFill="1" applyBorder="1" applyAlignment="1" applyProtection="1">
      <alignment horizontal="center" vertical="center" wrapText="1"/>
      <protection hidden="1"/>
    </xf>
    <xf numFmtId="0" fontId="26" fillId="0" borderId="97" xfId="0" applyFont="1" applyFill="1" applyBorder="1" applyAlignment="1" applyProtection="1">
      <alignment horizontal="center" vertical="center"/>
      <protection hidden="1"/>
    </xf>
    <xf numFmtId="0" fontId="26" fillId="0" borderId="10" xfId="0" applyFont="1" applyFill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 horizontal="center" vertical="center" wrapText="1"/>
      <protection hidden="1"/>
    </xf>
    <xf numFmtId="0" fontId="21" fillId="0" borderId="97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/>
      <protection hidden="1"/>
    </xf>
    <xf numFmtId="0" fontId="21" fillId="0" borderId="108" xfId="0" applyFont="1" applyFill="1" applyBorder="1" applyAlignment="1" applyProtection="1">
      <alignment horizontal="center" vertical="center"/>
      <protection hidden="1"/>
    </xf>
    <xf numFmtId="0" fontId="21" fillId="0" borderId="107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48" fillId="0" borderId="0" xfId="0" applyFont="1" applyBorder="1" applyAlignment="1" applyProtection="1">
      <alignment horizontal="center" vertical="center" wrapText="1"/>
      <protection hidden="1"/>
    </xf>
    <xf numFmtId="0" fontId="26" fillId="0" borderId="23" xfId="0" applyFont="1" applyFill="1" applyBorder="1" applyAlignment="1" applyProtection="1">
      <alignment horizontal="center" vertical="center" wrapText="1"/>
      <protection hidden="1"/>
    </xf>
    <xf numFmtId="0" fontId="26" fillId="0" borderId="22" xfId="0" applyFont="1" applyFill="1" applyBorder="1" applyAlignment="1" applyProtection="1">
      <alignment horizontal="center" vertical="center" wrapText="1"/>
      <protection hidden="1"/>
    </xf>
    <xf numFmtId="0" fontId="39" fillId="0" borderId="10" xfId="0" applyFont="1" applyFill="1" applyBorder="1" applyAlignment="1" applyProtection="1">
      <alignment horizontal="right" vertical="center" wrapText="1"/>
      <protection locked="0"/>
    </xf>
    <xf numFmtId="0" fontId="39" fillId="0" borderId="21" xfId="0" applyFont="1" applyFill="1" applyBorder="1" applyAlignment="1" applyProtection="1">
      <alignment horizontal="right" vertical="center" wrapText="1"/>
      <protection locked="0"/>
    </xf>
    <xf numFmtId="0" fontId="29" fillId="0" borderId="0" xfId="0" applyFont="1" applyAlignment="1" applyProtection="1">
      <alignment horizontal="left" vertical="center" wrapText="1" indent="2"/>
      <protection hidden="1"/>
    </xf>
    <xf numFmtId="0" fontId="29" fillId="0" borderId="0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center" vertical="center" wrapText="1"/>
      <protection hidden="1"/>
    </xf>
    <xf numFmtId="0" fontId="41" fillId="0" borderId="16" xfId="0" applyFont="1" applyFill="1" applyBorder="1" applyAlignment="1" applyProtection="1">
      <alignment horizontal="left" vertical="center" wrapText="1"/>
      <protection hidden="1"/>
    </xf>
    <xf numFmtId="0" fontId="26" fillId="0" borderId="97" xfId="0" applyFont="1" applyFill="1" applyBorder="1" applyAlignment="1" applyProtection="1">
      <alignment horizontal="center" vertical="center" wrapText="1"/>
      <protection hidden="1"/>
    </xf>
    <xf numFmtId="0" fontId="26" fillId="0" borderId="10" xfId="0" applyFont="1" applyFill="1" applyBorder="1" applyAlignment="1" applyProtection="1">
      <alignment horizontal="center" vertical="center" wrapText="1"/>
      <protection hidden="1"/>
    </xf>
    <xf numFmtId="0" fontId="26" fillId="0" borderId="107" xfId="0" applyFont="1" applyFill="1" applyBorder="1" applyAlignment="1" applyProtection="1">
      <alignment horizontal="center" vertical="center" wrapText="1"/>
      <protection hidden="1"/>
    </xf>
    <xf numFmtId="0" fontId="26" fillId="0" borderId="108" xfId="0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Fill="1" applyBorder="1" applyAlignment="1" applyProtection="1">
      <alignment horizontal="center" vertical="center" wrapText="1"/>
      <protection hidden="1"/>
    </xf>
    <xf numFmtId="0" fontId="38" fillId="0" borderId="0" xfId="0" applyFont="1" applyFill="1" applyBorder="1" applyAlignment="1" applyProtection="1">
      <alignment horizontal="left" vertical="center"/>
      <protection hidden="1"/>
    </xf>
    <xf numFmtId="0" fontId="27" fillId="0" borderId="0" xfId="0" applyFont="1" applyBorder="1" applyAlignment="1" applyProtection="1">
      <alignment horizontal="center" vertical="center" wrapText="1"/>
      <protection hidden="1"/>
    </xf>
    <xf numFmtId="0" fontId="31" fillId="0" borderId="0" xfId="0" applyFont="1" applyAlignment="1" applyProtection="1">
      <alignment horizontal="left" vertical="center" wrapText="1"/>
      <protection hidden="1"/>
    </xf>
    <xf numFmtId="0" fontId="9" fillId="2" borderId="24" xfId="0" applyFont="1" applyFill="1" applyBorder="1" applyAlignment="1" applyProtection="1">
      <alignment horizontal="left" vertical="top" wrapText="1"/>
      <protection locked="0"/>
    </xf>
    <xf numFmtId="0" fontId="9" fillId="2" borderId="25" xfId="0" applyFont="1" applyFill="1" applyBorder="1" applyAlignment="1" applyProtection="1">
      <alignment horizontal="left" vertical="top" wrapText="1"/>
      <protection locked="0"/>
    </xf>
    <xf numFmtId="0" fontId="9" fillId="2" borderId="26" xfId="0" applyFont="1" applyFill="1" applyBorder="1" applyAlignment="1" applyProtection="1">
      <alignment horizontal="left" vertical="top" wrapText="1"/>
      <protection locked="0"/>
    </xf>
    <xf numFmtId="0" fontId="9" fillId="2" borderId="27" xfId="0" applyFont="1" applyFill="1" applyBorder="1" applyAlignment="1" applyProtection="1">
      <alignment horizontal="left" vertical="top" wrapText="1"/>
      <protection locked="0"/>
    </xf>
    <xf numFmtId="0" fontId="9" fillId="2" borderId="0" xfId="0" applyFont="1" applyFill="1" applyBorder="1" applyAlignment="1" applyProtection="1">
      <alignment horizontal="left" vertical="top" wrapText="1"/>
      <protection locked="0"/>
    </xf>
    <xf numFmtId="0" fontId="9" fillId="2" borderId="28" xfId="0" applyFont="1" applyFill="1" applyBorder="1" applyAlignment="1" applyProtection="1">
      <alignment horizontal="left" vertical="top" wrapText="1"/>
      <protection locked="0"/>
    </xf>
    <xf numFmtId="0" fontId="9" fillId="2" borderId="29" xfId="0" applyFont="1" applyFill="1" applyBorder="1" applyAlignment="1" applyProtection="1">
      <alignment horizontal="left" vertical="top" wrapText="1"/>
      <protection locked="0"/>
    </xf>
    <xf numFmtId="0" fontId="9" fillId="2" borderId="30" xfId="0" applyFont="1" applyFill="1" applyBorder="1" applyAlignment="1" applyProtection="1">
      <alignment horizontal="left" vertical="top" wrapText="1"/>
      <protection locked="0"/>
    </xf>
    <xf numFmtId="0" fontId="9" fillId="2" borderId="31" xfId="0" applyFont="1" applyFill="1" applyBorder="1" applyAlignment="1" applyProtection="1">
      <alignment horizontal="left" vertical="top" wrapText="1"/>
      <protection locked="0"/>
    </xf>
    <xf numFmtId="0" fontId="9" fillId="0" borderId="133" xfId="0" applyFont="1" applyFill="1" applyBorder="1" applyAlignment="1" applyProtection="1">
      <alignment horizontal="center" vertical="center"/>
      <protection hidden="1"/>
    </xf>
    <xf numFmtId="0" fontId="9" fillId="0" borderId="74" xfId="0" applyFont="1" applyFill="1" applyBorder="1" applyAlignment="1" applyProtection="1">
      <alignment horizontal="center" vertical="center"/>
      <protection hidden="1"/>
    </xf>
    <xf numFmtId="0" fontId="9" fillId="0" borderId="109" xfId="0" applyFont="1" applyFill="1" applyBorder="1" applyAlignment="1" applyProtection="1">
      <alignment horizontal="center" vertical="center"/>
      <protection hidden="1"/>
    </xf>
    <xf numFmtId="0" fontId="9" fillId="0" borderId="20" xfId="0" applyFont="1" applyFill="1" applyBorder="1" applyAlignment="1" applyProtection="1">
      <alignment horizontal="center" vertical="center"/>
      <protection hidden="1"/>
    </xf>
    <xf numFmtId="0" fontId="11" fillId="0" borderId="52" xfId="0" applyFont="1" applyFill="1" applyBorder="1" applyAlignment="1" applyProtection="1">
      <alignment horizontal="center" vertical="center" wrapText="1"/>
      <protection hidden="1"/>
    </xf>
    <xf numFmtId="0" fontId="11" fillId="0" borderId="8" xfId="0" applyFont="1" applyFill="1" applyBorder="1" applyAlignment="1" applyProtection="1">
      <alignment horizontal="center" vertical="center" wrapText="1"/>
      <protection hidden="1"/>
    </xf>
    <xf numFmtId="0" fontId="23" fillId="0" borderId="94" xfId="0" applyFont="1" applyFill="1" applyBorder="1" applyAlignment="1" applyProtection="1">
      <alignment horizontal="center" vertical="center" wrapText="1"/>
      <protection hidden="1"/>
    </xf>
    <xf numFmtId="0" fontId="23" fillId="0" borderId="67" xfId="0" applyFont="1" applyFill="1" applyBorder="1" applyAlignment="1" applyProtection="1">
      <alignment horizontal="center" vertical="center" wrapText="1"/>
      <protection hidden="1"/>
    </xf>
    <xf numFmtId="0" fontId="29" fillId="0" borderId="5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Fill="1" applyAlignment="1" applyProtection="1">
      <alignment horizontal="center" vertical="center" wrapText="1"/>
      <protection hidden="1"/>
    </xf>
    <xf numFmtId="0" fontId="29" fillId="0" borderId="30" xfId="0" applyFont="1" applyFill="1" applyBorder="1" applyAlignment="1" applyProtection="1">
      <alignment horizontal="center" vertical="center" wrapText="1"/>
      <protection hidden="1"/>
    </xf>
    <xf numFmtId="0" fontId="11" fillId="0" borderId="5" xfId="0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11" fillId="0" borderId="20" xfId="0" applyFont="1" applyFill="1" applyBorder="1" applyAlignment="1" applyProtection="1">
      <alignment horizontal="center" vertical="center" wrapText="1"/>
      <protection hidden="1"/>
    </xf>
    <xf numFmtId="0" fontId="11" fillId="0" borderId="2" xfId="0" applyFont="1" applyFill="1" applyBorder="1" applyAlignment="1" applyProtection="1">
      <alignment horizontal="center" vertical="center" wrapText="1"/>
      <protection hidden="1"/>
    </xf>
    <xf numFmtId="0" fontId="21" fillId="0" borderId="94" xfId="0" applyFont="1" applyBorder="1" applyAlignment="1" applyProtection="1">
      <alignment horizontal="center" vertical="center" wrapText="1"/>
      <protection hidden="1"/>
    </xf>
    <xf numFmtId="0" fontId="21" fillId="0" borderId="67" xfId="0" applyFont="1" applyBorder="1" applyAlignment="1" applyProtection="1">
      <alignment horizontal="center" vertical="center" wrapText="1"/>
      <protection hidden="1"/>
    </xf>
    <xf numFmtId="0" fontId="21" fillId="0" borderId="67" xfId="0" applyFont="1" applyBorder="1" applyAlignment="1" applyProtection="1">
      <alignment horizontal="center" vertical="center"/>
      <protection hidden="1"/>
    </xf>
    <xf numFmtId="0" fontId="23" fillId="0" borderId="5" xfId="0" applyFont="1" applyFill="1" applyBorder="1" applyAlignment="1" applyProtection="1">
      <alignment horizontal="center" vertical="center" wrapText="1"/>
      <protection hidden="1"/>
    </xf>
    <xf numFmtId="0" fontId="23" fillId="0" borderId="20" xfId="0" applyFont="1" applyFill="1" applyBorder="1" applyAlignment="1" applyProtection="1">
      <alignment horizontal="center" vertical="center" wrapText="1"/>
      <protection hidden="1"/>
    </xf>
  </cellXfs>
  <cellStyles count="3">
    <cellStyle name="Hipervínculo" xfId="1" builtinId="8"/>
    <cellStyle name="Normal" xfId="0" builtinId="0"/>
    <cellStyle name="Texto explicativo" xfId="2" builtinId="53" customBuiltin="1"/>
  </cellStyles>
  <dxfs count="6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  <fill>
        <patternFill>
          <bgColor rgb="FFFFFFCC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FFFFCC"/>
      </font>
    </dxf>
    <dxf>
      <font>
        <color theme="0"/>
      </font>
    </dxf>
    <dxf>
      <font>
        <color theme="0"/>
      </font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b/>
        <i val="0"/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border>
        <left style="dotted">
          <color rgb="FF008000"/>
        </left>
        <right style="dotted">
          <color rgb="FF008000"/>
        </right>
        <top style="dotted">
          <color rgb="FF008000"/>
        </top>
        <bottom style="dotted">
          <color rgb="FF00800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</dxfs>
  <tableStyles count="0" defaultTableStyle="TableStyleMedium9" defaultPivotStyle="PivotStyleLight16"/>
  <colors>
    <mruColors>
      <color rgb="FFFFFFCC"/>
      <color rgb="FF0060A8"/>
      <color rgb="FF33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3366FF"/>
    <pageSetUpPr fitToPage="1"/>
  </sheetPr>
  <dimension ref="A1:T30"/>
  <sheetViews>
    <sheetView zoomScale="80" zoomScaleNormal="80" workbookViewId="0">
      <selection activeCell="D19" sqref="D19"/>
    </sheetView>
  </sheetViews>
  <sheetFormatPr baseColWidth="10" defaultRowHeight="15"/>
  <cols>
    <col min="1" max="2" width="11" style="5" customWidth="1"/>
    <col min="3" max="3" width="53.5703125" style="5" customWidth="1"/>
    <col min="4" max="4" width="19.7109375" style="5" bestFit="1" customWidth="1"/>
    <col min="5" max="5" width="8.140625" style="5" bestFit="1" customWidth="1"/>
    <col min="6" max="6" width="5.5703125" style="5" bestFit="1" customWidth="1"/>
    <col min="7" max="7" width="7.140625" style="5" bestFit="1" customWidth="1"/>
    <col min="8" max="8" width="6.140625" style="5" bestFit="1" customWidth="1"/>
    <col min="9" max="9" width="11.7109375" style="5" bestFit="1" customWidth="1"/>
    <col min="10" max="10" width="13.28515625" style="5" bestFit="1" customWidth="1"/>
    <col min="11" max="11" width="9.140625" style="5" customWidth="1"/>
    <col min="12" max="12" width="9.7109375" style="5" customWidth="1"/>
    <col min="13" max="13" width="24.140625" style="5" bestFit="1" customWidth="1"/>
    <col min="14" max="14" width="17.42578125" style="5" bestFit="1" customWidth="1"/>
    <col min="15" max="15" width="36" style="5" bestFit="1" customWidth="1"/>
    <col min="16" max="17" width="13.85546875" style="5" customWidth="1"/>
    <col min="18" max="18" width="33.7109375" style="5" bestFit="1" customWidth="1"/>
    <col min="19" max="19" width="50.85546875" style="5" bestFit="1" customWidth="1"/>
    <col min="20" max="20" width="12.42578125" style="5" bestFit="1" customWidth="1"/>
    <col min="21" max="16384" width="11.42578125" style="1"/>
  </cols>
  <sheetData>
    <row r="1" spans="1:20">
      <c r="A1" s="2">
        <v>1</v>
      </c>
      <c r="B1" s="2">
        <v>2</v>
      </c>
      <c r="C1" s="2">
        <v>3</v>
      </c>
      <c r="D1" s="2">
        <v>4</v>
      </c>
      <c r="E1" s="2">
        <v>5</v>
      </c>
      <c r="F1" s="2">
        <v>6</v>
      </c>
      <c r="G1" s="2">
        <v>7</v>
      </c>
      <c r="H1" s="2">
        <v>8</v>
      </c>
      <c r="I1" s="2">
        <v>9</v>
      </c>
      <c r="J1" s="2">
        <v>10</v>
      </c>
      <c r="K1" s="2">
        <v>11</v>
      </c>
      <c r="L1" s="2">
        <v>12</v>
      </c>
      <c r="M1" s="2">
        <v>13</v>
      </c>
      <c r="N1" s="2">
        <v>14</v>
      </c>
      <c r="O1" s="2">
        <v>15</v>
      </c>
      <c r="P1" s="2">
        <v>16</v>
      </c>
      <c r="Q1" s="2">
        <v>17</v>
      </c>
      <c r="R1" s="2">
        <v>18</v>
      </c>
      <c r="S1" s="2">
        <v>19</v>
      </c>
      <c r="T1" s="2">
        <v>20</v>
      </c>
    </row>
    <row r="2" spans="1:20" s="4" customFormat="1">
      <c r="A2" s="3" t="s">
        <v>22</v>
      </c>
      <c r="B2" s="3" t="s">
        <v>21</v>
      </c>
      <c r="C2" s="3" t="s">
        <v>23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287</v>
      </c>
      <c r="J2" s="3" t="s">
        <v>29</v>
      </c>
      <c r="K2" s="3" t="s">
        <v>30</v>
      </c>
      <c r="L2" s="3" t="s">
        <v>31</v>
      </c>
      <c r="M2" s="3" t="s">
        <v>32</v>
      </c>
      <c r="N2" s="3" t="s">
        <v>33</v>
      </c>
      <c r="O2" s="3" t="s">
        <v>34</v>
      </c>
      <c r="P2" s="3" t="s">
        <v>35</v>
      </c>
      <c r="Q2" s="3" t="s">
        <v>36</v>
      </c>
      <c r="R2" s="3" t="s">
        <v>37</v>
      </c>
      <c r="S2" s="3" t="s">
        <v>38</v>
      </c>
      <c r="T2" s="3" t="s">
        <v>39</v>
      </c>
    </row>
    <row r="3" spans="1:20">
      <c r="A3" s="7" t="s">
        <v>189</v>
      </c>
      <c r="B3" s="7" t="s">
        <v>59</v>
      </c>
      <c r="C3" s="7" t="s">
        <v>787</v>
      </c>
      <c r="D3" s="7" t="s">
        <v>50</v>
      </c>
      <c r="E3" s="7" t="s">
        <v>5</v>
      </c>
      <c r="F3" s="7" t="s">
        <v>44</v>
      </c>
      <c r="G3" s="7" t="s">
        <v>11</v>
      </c>
      <c r="H3" s="7" t="s">
        <v>3</v>
      </c>
      <c r="I3" s="7" t="str">
        <f t="shared" ref="I3:I30" si="0">CONCATENATE(F3,"-",G3,"-",H3)</f>
        <v>3-08-01</v>
      </c>
      <c r="J3" s="7"/>
      <c r="K3" s="7"/>
      <c r="L3" s="7"/>
      <c r="M3" s="331" t="s">
        <v>73</v>
      </c>
      <c r="N3" s="331" t="s">
        <v>820</v>
      </c>
      <c r="O3" s="331" t="s">
        <v>849</v>
      </c>
      <c r="P3" s="331">
        <v>25736122</v>
      </c>
      <c r="Q3" s="331">
        <v>25736122</v>
      </c>
      <c r="R3" s="331" t="s">
        <v>234</v>
      </c>
      <c r="S3" s="331" t="s">
        <v>235</v>
      </c>
      <c r="T3" s="331"/>
    </row>
    <row r="4" spans="1:20">
      <c r="A4" s="7" t="s">
        <v>190</v>
      </c>
      <c r="B4" s="7" t="s">
        <v>58</v>
      </c>
      <c r="C4" s="7" t="s">
        <v>786</v>
      </c>
      <c r="D4" s="7" t="s">
        <v>48</v>
      </c>
      <c r="E4" s="7" t="s">
        <v>7</v>
      </c>
      <c r="F4" s="7" t="s">
        <v>47</v>
      </c>
      <c r="G4" s="7" t="s">
        <v>5</v>
      </c>
      <c r="H4" s="7" t="s">
        <v>5</v>
      </c>
      <c r="I4" s="7" t="str">
        <f t="shared" si="0"/>
        <v>4-03-03</v>
      </c>
      <c r="J4" s="7"/>
      <c r="K4" s="7"/>
      <c r="L4" s="7"/>
      <c r="M4" s="331" t="s">
        <v>66</v>
      </c>
      <c r="N4" s="331" t="s">
        <v>820</v>
      </c>
      <c r="O4" s="331" t="s">
        <v>1404</v>
      </c>
      <c r="P4" s="331">
        <v>21012538</v>
      </c>
      <c r="Q4" s="331">
        <v>21012538</v>
      </c>
      <c r="R4" s="331" t="s">
        <v>1387</v>
      </c>
      <c r="S4" s="331" t="s">
        <v>889</v>
      </c>
      <c r="T4" s="331"/>
    </row>
    <row r="5" spans="1:20">
      <c r="A5" s="7" t="s">
        <v>191</v>
      </c>
      <c r="B5" s="7" t="s">
        <v>83</v>
      </c>
      <c r="C5" s="7" t="s">
        <v>806</v>
      </c>
      <c r="D5" s="7" t="s">
        <v>856</v>
      </c>
      <c r="E5" s="7" t="s">
        <v>3</v>
      </c>
      <c r="F5" s="7" t="s">
        <v>40</v>
      </c>
      <c r="G5" s="7" t="s">
        <v>11</v>
      </c>
      <c r="H5" s="7" t="s">
        <v>3</v>
      </c>
      <c r="I5" s="7" t="str">
        <f t="shared" si="0"/>
        <v>1-08-01</v>
      </c>
      <c r="J5" s="7"/>
      <c r="K5" s="7"/>
      <c r="L5" s="7"/>
      <c r="M5" s="331" t="s">
        <v>55</v>
      </c>
      <c r="N5" s="331" t="s">
        <v>820</v>
      </c>
      <c r="O5" s="331" t="s">
        <v>1420</v>
      </c>
      <c r="P5" s="331">
        <v>22340831</v>
      </c>
      <c r="Q5" s="331">
        <v>22340831</v>
      </c>
      <c r="R5" s="331" t="s">
        <v>236</v>
      </c>
      <c r="S5" s="331" t="s">
        <v>237</v>
      </c>
      <c r="T5" s="331"/>
    </row>
    <row r="6" spans="1:20">
      <c r="A6" s="7" t="s">
        <v>192</v>
      </c>
      <c r="B6" s="7" t="s">
        <v>62</v>
      </c>
      <c r="C6" s="7" t="s">
        <v>193</v>
      </c>
      <c r="D6" s="7" t="s">
        <v>45</v>
      </c>
      <c r="E6" s="7" t="s">
        <v>9</v>
      </c>
      <c r="F6" s="7" t="s">
        <v>41</v>
      </c>
      <c r="G6" s="7" t="s">
        <v>16</v>
      </c>
      <c r="H6" s="7" t="s">
        <v>3</v>
      </c>
      <c r="I6" s="7" t="str">
        <f t="shared" si="0"/>
        <v>2-11-01</v>
      </c>
      <c r="J6" s="7"/>
      <c r="K6" s="7"/>
      <c r="L6" s="7"/>
      <c r="M6" s="331" t="s">
        <v>68</v>
      </c>
      <c r="N6" s="331" t="s">
        <v>820</v>
      </c>
      <c r="O6" s="331" t="s">
        <v>857</v>
      </c>
      <c r="P6" s="331">
        <v>24633674</v>
      </c>
      <c r="Q6" s="331"/>
      <c r="R6" s="331" t="s">
        <v>858</v>
      </c>
      <c r="S6" s="331" t="s">
        <v>238</v>
      </c>
      <c r="T6" s="331"/>
    </row>
    <row r="7" spans="1:20">
      <c r="A7" s="7" t="s">
        <v>194</v>
      </c>
      <c r="B7" s="7" t="s">
        <v>65</v>
      </c>
      <c r="C7" s="7" t="s">
        <v>195</v>
      </c>
      <c r="D7" s="7" t="s">
        <v>77</v>
      </c>
      <c r="E7" s="7" t="s">
        <v>4</v>
      </c>
      <c r="F7" s="7" t="s">
        <v>44</v>
      </c>
      <c r="G7" s="7" t="s">
        <v>7</v>
      </c>
      <c r="H7" s="7" t="s">
        <v>3</v>
      </c>
      <c r="I7" s="7" t="str">
        <f t="shared" si="0"/>
        <v>3-05-01</v>
      </c>
      <c r="J7" s="7"/>
      <c r="K7" s="7"/>
      <c r="L7" s="7"/>
      <c r="M7" s="331" t="s">
        <v>64</v>
      </c>
      <c r="N7" s="331" t="s">
        <v>820</v>
      </c>
      <c r="O7" s="331" t="s">
        <v>1405</v>
      </c>
      <c r="P7" s="331">
        <v>25560007</v>
      </c>
      <c r="Q7" s="331">
        <v>25560007</v>
      </c>
      <c r="R7" s="331" t="s">
        <v>838</v>
      </c>
      <c r="S7" s="331" t="s">
        <v>239</v>
      </c>
      <c r="T7" s="331"/>
    </row>
    <row r="8" spans="1:20">
      <c r="A8" s="7" t="s">
        <v>196</v>
      </c>
      <c r="B8" s="7" t="s">
        <v>71</v>
      </c>
      <c r="C8" s="7" t="s">
        <v>803</v>
      </c>
      <c r="D8" s="7" t="s">
        <v>856</v>
      </c>
      <c r="E8" s="7" t="s">
        <v>3</v>
      </c>
      <c r="F8" s="7" t="s">
        <v>40</v>
      </c>
      <c r="G8" s="7" t="s">
        <v>11</v>
      </c>
      <c r="H8" s="7" t="s">
        <v>3</v>
      </c>
      <c r="I8" s="7" t="str">
        <f t="shared" si="0"/>
        <v>1-08-01</v>
      </c>
      <c r="J8" s="7"/>
      <c r="K8" s="7"/>
      <c r="L8" s="7"/>
      <c r="M8" s="331" t="s">
        <v>226</v>
      </c>
      <c r="N8" s="331" t="s">
        <v>820</v>
      </c>
      <c r="O8" s="331" t="s">
        <v>1417</v>
      </c>
      <c r="P8" s="331">
        <v>22349267</v>
      </c>
      <c r="Q8" s="331">
        <v>22253269</v>
      </c>
      <c r="R8" s="331" t="s">
        <v>862</v>
      </c>
      <c r="S8" s="331" t="s">
        <v>240</v>
      </c>
      <c r="T8" s="331"/>
    </row>
    <row r="9" spans="1:20">
      <c r="A9" s="7" t="s">
        <v>197</v>
      </c>
      <c r="B9" s="7" t="s">
        <v>198</v>
      </c>
      <c r="C9" s="7" t="s">
        <v>796</v>
      </c>
      <c r="D9" s="7" t="s">
        <v>855</v>
      </c>
      <c r="E9" s="7" t="s">
        <v>3</v>
      </c>
      <c r="F9" s="7" t="s">
        <v>40</v>
      </c>
      <c r="G9" s="7" t="s">
        <v>3</v>
      </c>
      <c r="H9" s="7" t="s">
        <v>3</v>
      </c>
      <c r="I9" s="7" t="str">
        <f t="shared" si="0"/>
        <v>1-01-01</v>
      </c>
      <c r="J9" s="7"/>
      <c r="K9" s="7"/>
      <c r="L9" s="7"/>
      <c r="M9" s="331" t="s">
        <v>43</v>
      </c>
      <c r="N9" s="331" t="s">
        <v>820</v>
      </c>
      <c r="O9" s="331" t="s">
        <v>1412</v>
      </c>
      <c r="P9" s="331">
        <v>22223833</v>
      </c>
      <c r="Q9" s="331">
        <v>22223833</v>
      </c>
      <c r="R9" s="331" t="s">
        <v>1388</v>
      </c>
      <c r="S9" s="331" t="s">
        <v>241</v>
      </c>
      <c r="T9" s="331"/>
    </row>
    <row r="10" spans="1:20">
      <c r="A10" s="7" t="s">
        <v>199</v>
      </c>
      <c r="B10" s="7" t="s">
        <v>103</v>
      </c>
      <c r="C10" s="7" t="s">
        <v>200</v>
      </c>
      <c r="D10" s="7" t="s">
        <v>1402</v>
      </c>
      <c r="E10" s="7" t="s">
        <v>3</v>
      </c>
      <c r="F10" s="7" t="s">
        <v>41</v>
      </c>
      <c r="G10" s="7" t="s">
        <v>18</v>
      </c>
      <c r="H10" s="7" t="s">
        <v>3</v>
      </c>
      <c r="I10" s="7" t="str">
        <f t="shared" si="0"/>
        <v>2-13-01</v>
      </c>
      <c r="J10" s="7"/>
      <c r="K10" s="7"/>
      <c r="L10" s="7"/>
      <c r="M10" s="331" t="s">
        <v>227</v>
      </c>
      <c r="N10" s="331" t="s">
        <v>820</v>
      </c>
      <c r="O10" s="331" t="s">
        <v>1421</v>
      </c>
      <c r="P10" s="331">
        <v>22004867</v>
      </c>
      <c r="Q10" s="331">
        <v>88892999</v>
      </c>
      <c r="R10" s="331" t="s">
        <v>863</v>
      </c>
      <c r="S10" s="331" t="s">
        <v>242</v>
      </c>
      <c r="T10" s="331"/>
    </row>
    <row r="11" spans="1:20">
      <c r="A11" s="7" t="s">
        <v>201</v>
      </c>
      <c r="B11" s="7" t="s">
        <v>67</v>
      </c>
      <c r="C11" s="7" t="s">
        <v>788</v>
      </c>
      <c r="D11" s="7" t="s">
        <v>42</v>
      </c>
      <c r="E11" s="7" t="s">
        <v>7</v>
      </c>
      <c r="F11" s="7" t="s">
        <v>40</v>
      </c>
      <c r="G11" s="7" t="s">
        <v>17</v>
      </c>
      <c r="H11" s="7" t="s">
        <v>3</v>
      </c>
      <c r="I11" s="7" t="str">
        <f t="shared" si="0"/>
        <v>1-12-01</v>
      </c>
      <c r="J11" s="7"/>
      <c r="K11" s="7"/>
      <c r="L11" s="7"/>
      <c r="M11" s="331" t="s">
        <v>850</v>
      </c>
      <c r="N11" s="331" t="s">
        <v>820</v>
      </c>
      <c r="O11" s="331" t="s">
        <v>1406</v>
      </c>
      <c r="P11" s="331">
        <v>24100834</v>
      </c>
      <c r="Q11" s="331">
        <v>24107097</v>
      </c>
      <c r="R11" s="331" t="s">
        <v>851</v>
      </c>
      <c r="S11" s="331" t="s">
        <v>822</v>
      </c>
      <c r="T11" s="331"/>
    </row>
    <row r="12" spans="1:20">
      <c r="A12" s="7" t="s">
        <v>202</v>
      </c>
      <c r="B12" s="7" t="s">
        <v>104</v>
      </c>
      <c r="C12" s="7" t="s">
        <v>792</v>
      </c>
      <c r="D12" s="7" t="s">
        <v>856</v>
      </c>
      <c r="E12" s="7" t="s">
        <v>6</v>
      </c>
      <c r="F12" s="7" t="s">
        <v>40</v>
      </c>
      <c r="G12" s="7" t="s">
        <v>18</v>
      </c>
      <c r="H12" s="7" t="s">
        <v>3</v>
      </c>
      <c r="I12" s="7" t="str">
        <f t="shared" si="0"/>
        <v>1-13-01</v>
      </c>
      <c r="J12" s="7"/>
      <c r="K12" s="7"/>
      <c r="L12" s="7"/>
      <c r="M12" s="331" t="s">
        <v>228</v>
      </c>
      <c r="N12" s="331" t="s">
        <v>820</v>
      </c>
      <c r="O12" s="331" t="s">
        <v>793</v>
      </c>
      <c r="P12" s="331">
        <v>22365118</v>
      </c>
      <c r="Q12" s="331">
        <v>22365118</v>
      </c>
      <c r="R12" s="331" t="s">
        <v>852</v>
      </c>
      <c r="S12" s="331" t="s">
        <v>243</v>
      </c>
      <c r="T12" s="331"/>
    </row>
    <row r="13" spans="1:20">
      <c r="A13" s="7" t="s">
        <v>203</v>
      </c>
      <c r="B13" s="7" t="s">
        <v>84</v>
      </c>
      <c r="C13" s="7" t="s">
        <v>807</v>
      </c>
      <c r="D13" s="7" t="s">
        <v>48</v>
      </c>
      <c r="E13" s="7" t="s">
        <v>8</v>
      </c>
      <c r="F13" s="7" t="s">
        <v>47</v>
      </c>
      <c r="G13" s="7" t="s">
        <v>12</v>
      </c>
      <c r="H13" s="7" t="s">
        <v>3</v>
      </c>
      <c r="I13" s="7" t="str">
        <f t="shared" si="0"/>
        <v>4-09-01</v>
      </c>
      <c r="J13" s="7"/>
      <c r="K13" s="7"/>
      <c r="L13" s="7"/>
      <c r="M13" s="331" t="s">
        <v>229</v>
      </c>
      <c r="N13" s="331" t="s">
        <v>820</v>
      </c>
      <c r="O13" s="331" t="s">
        <v>244</v>
      </c>
      <c r="P13" s="331">
        <v>22381782</v>
      </c>
      <c r="Q13" s="331">
        <v>22820838</v>
      </c>
      <c r="R13" s="331" t="s">
        <v>245</v>
      </c>
      <c r="S13" s="331" t="s">
        <v>246</v>
      </c>
      <c r="T13" s="331"/>
    </row>
    <row r="14" spans="1:20">
      <c r="A14" s="7" t="s">
        <v>204</v>
      </c>
      <c r="B14" s="7" t="s">
        <v>101</v>
      </c>
      <c r="C14" s="7" t="s">
        <v>785</v>
      </c>
      <c r="D14" s="7" t="s">
        <v>45</v>
      </c>
      <c r="E14" s="7" t="s">
        <v>7</v>
      </c>
      <c r="F14" s="7" t="s">
        <v>41</v>
      </c>
      <c r="G14" s="7" t="s">
        <v>8</v>
      </c>
      <c r="H14" s="7" t="s">
        <v>6</v>
      </c>
      <c r="I14" s="7" t="str">
        <f t="shared" si="0"/>
        <v>2-06-04</v>
      </c>
      <c r="J14" s="7"/>
      <c r="K14" s="7"/>
      <c r="L14" s="7"/>
      <c r="M14" s="331" t="s">
        <v>85</v>
      </c>
      <c r="N14" s="331" t="s">
        <v>820</v>
      </c>
      <c r="O14" s="331" t="s">
        <v>1403</v>
      </c>
      <c r="P14" s="331">
        <v>24512012</v>
      </c>
      <c r="Q14" s="331">
        <v>24514343</v>
      </c>
      <c r="R14" s="331" t="s">
        <v>247</v>
      </c>
      <c r="S14" s="331" t="s">
        <v>248</v>
      </c>
      <c r="T14" s="331"/>
    </row>
    <row r="15" spans="1:20">
      <c r="A15" s="7" t="s">
        <v>205</v>
      </c>
      <c r="B15" s="7" t="s">
        <v>182</v>
      </c>
      <c r="C15" s="7" t="s">
        <v>789</v>
      </c>
      <c r="D15" s="7" t="s">
        <v>45</v>
      </c>
      <c r="E15" s="7" t="s">
        <v>4</v>
      </c>
      <c r="F15" s="7" t="s">
        <v>41</v>
      </c>
      <c r="G15" s="7" t="s">
        <v>4</v>
      </c>
      <c r="H15" s="7" t="s">
        <v>11</v>
      </c>
      <c r="I15" s="7" t="str">
        <f t="shared" si="0"/>
        <v>2-02-08</v>
      </c>
      <c r="J15" s="7"/>
      <c r="K15" s="7"/>
      <c r="L15" s="7"/>
      <c r="M15" s="331" t="s">
        <v>877</v>
      </c>
      <c r="N15" s="331" t="s">
        <v>820</v>
      </c>
      <c r="O15" s="331" t="s">
        <v>1407</v>
      </c>
      <c r="P15" s="331">
        <v>24451406</v>
      </c>
      <c r="Q15" s="331">
        <v>24451406</v>
      </c>
      <c r="R15" s="331" t="s">
        <v>839</v>
      </c>
      <c r="S15" s="331" t="s">
        <v>859</v>
      </c>
      <c r="T15" s="331"/>
    </row>
    <row r="16" spans="1:20">
      <c r="A16" s="7" t="s">
        <v>206</v>
      </c>
      <c r="B16" s="7" t="s">
        <v>183</v>
      </c>
      <c r="C16" s="7" t="s">
        <v>790</v>
      </c>
      <c r="D16" s="7" t="s">
        <v>46</v>
      </c>
      <c r="E16" s="7" t="s">
        <v>11</v>
      </c>
      <c r="F16" s="7" t="s">
        <v>41</v>
      </c>
      <c r="G16" s="7" t="s">
        <v>7</v>
      </c>
      <c r="H16" s="7" t="s">
        <v>3</v>
      </c>
      <c r="I16" s="7" t="str">
        <f t="shared" si="0"/>
        <v>2-05-01</v>
      </c>
      <c r="J16" s="7"/>
      <c r="K16" s="7"/>
      <c r="L16" s="7"/>
      <c r="M16" s="331" t="s">
        <v>230</v>
      </c>
      <c r="N16" s="331" t="s">
        <v>820</v>
      </c>
      <c r="O16" s="331" t="s">
        <v>1408</v>
      </c>
      <c r="P16" s="331">
        <v>24468088</v>
      </c>
      <c r="Q16" s="331">
        <v>24468088</v>
      </c>
      <c r="R16" s="331" t="s">
        <v>1389</v>
      </c>
      <c r="S16" s="331" t="s">
        <v>840</v>
      </c>
      <c r="T16" s="331"/>
    </row>
    <row r="17" spans="1:20">
      <c r="A17" s="7" t="s">
        <v>207</v>
      </c>
      <c r="B17" s="7" t="s">
        <v>72</v>
      </c>
      <c r="C17" s="7" t="s">
        <v>797</v>
      </c>
      <c r="D17" s="7" t="s">
        <v>46</v>
      </c>
      <c r="E17" s="7" t="s">
        <v>4</v>
      </c>
      <c r="F17" s="7" t="s">
        <v>41</v>
      </c>
      <c r="G17" s="7" t="s">
        <v>3</v>
      </c>
      <c r="H17" s="7" t="s">
        <v>3</v>
      </c>
      <c r="I17" s="7" t="str">
        <f t="shared" si="0"/>
        <v>2-01-01</v>
      </c>
      <c r="J17" s="7"/>
      <c r="K17" s="7"/>
      <c r="L17" s="7"/>
      <c r="M17" s="331" t="s">
        <v>231</v>
      </c>
      <c r="N17" s="331" t="s">
        <v>820</v>
      </c>
      <c r="O17" s="331" t="s">
        <v>1413</v>
      </c>
      <c r="P17" s="331">
        <v>24429624</v>
      </c>
      <c r="Q17" s="331">
        <v>24429629</v>
      </c>
      <c r="R17" s="331" t="s">
        <v>878</v>
      </c>
      <c r="S17" s="331" t="s">
        <v>249</v>
      </c>
      <c r="T17" s="331"/>
    </row>
    <row r="18" spans="1:20">
      <c r="A18" s="7" t="s">
        <v>208</v>
      </c>
      <c r="B18" s="7" t="s">
        <v>81</v>
      </c>
      <c r="C18" s="7" t="s">
        <v>209</v>
      </c>
      <c r="D18" s="7" t="s">
        <v>855</v>
      </c>
      <c r="E18" s="7" t="s">
        <v>5</v>
      </c>
      <c r="F18" s="7" t="s">
        <v>40</v>
      </c>
      <c r="G18" s="7" t="s">
        <v>3</v>
      </c>
      <c r="H18" s="7" t="s">
        <v>8</v>
      </c>
      <c r="I18" s="7" t="str">
        <f t="shared" si="0"/>
        <v>1-01-06</v>
      </c>
      <c r="J18" s="7"/>
      <c r="K18" s="7"/>
      <c r="L18" s="7"/>
      <c r="M18" s="331" t="s">
        <v>181</v>
      </c>
      <c r="N18" s="331" t="s">
        <v>820</v>
      </c>
      <c r="O18" s="331" t="s">
        <v>823</v>
      </c>
      <c r="P18" s="331">
        <v>22180192</v>
      </c>
      <c r="Q18" s="331">
        <v>22505047</v>
      </c>
      <c r="R18" s="331" t="s">
        <v>802</v>
      </c>
      <c r="S18" s="331" t="s">
        <v>250</v>
      </c>
      <c r="T18" s="331"/>
    </row>
    <row r="19" spans="1:20">
      <c r="A19" s="7" t="s">
        <v>210</v>
      </c>
      <c r="B19" s="7" t="s">
        <v>74</v>
      </c>
      <c r="C19" s="7" t="s">
        <v>798</v>
      </c>
      <c r="D19" s="7" t="s">
        <v>46</v>
      </c>
      <c r="E19" s="7" t="s">
        <v>4</v>
      </c>
      <c r="F19" s="7" t="s">
        <v>41</v>
      </c>
      <c r="G19" s="7" t="s">
        <v>3</v>
      </c>
      <c r="H19" s="7" t="s">
        <v>3</v>
      </c>
      <c r="I19" s="7" t="str">
        <f t="shared" si="0"/>
        <v>2-01-01</v>
      </c>
      <c r="J19" s="7"/>
      <c r="K19" s="7"/>
      <c r="L19" s="7"/>
      <c r="M19" s="331" t="s">
        <v>232</v>
      </c>
      <c r="N19" s="331" t="s">
        <v>820</v>
      </c>
      <c r="O19" s="331" t="s">
        <v>1414</v>
      </c>
      <c r="P19" s="331">
        <v>24402428</v>
      </c>
      <c r="Q19" s="331">
        <v>24410665</v>
      </c>
      <c r="R19" s="331" t="s">
        <v>251</v>
      </c>
      <c r="S19" s="331" t="s">
        <v>1390</v>
      </c>
      <c r="T19" s="331"/>
    </row>
    <row r="20" spans="1:20">
      <c r="A20" s="7" t="s">
        <v>211</v>
      </c>
      <c r="B20" s="7" t="s">
        <v>102</v>
      </c>
      <c r="C20" s="7" t="s">
        <v>212</v>
      </c>
      <c r="D20" s="7" t="s">
        <v>50</v>
      </c>
      <c r="E20" s="7" t="s">
        <v>7</v>
      </c>
      <c r="F20" s="7" t="s">
        <v>44</v>
      </c>
      <c r="G20" s="7" t="s">
        <v>4</v>
      </c>
      <c r="H20" s="7" t="s">
        <v>7</v>
      </c>
      <c r="I20" s="7" t="str">
        <f t="shared" si="0"/>
        <v>3-02-05</v>
      </c>
      <c r="J20" s="7"/>
      <c r="K20" s="7"/>
      <c r="L20" s="7"/>
      <c r="M20" s="331" t="s">
        <v>75</v>
      </c>
      <c r="N20" s="331" t="s">
        <v>820</v>
      </c>
      <c r="O20" s="331" t="s">
        <v>1410</v>
      </c>
      <c r="P20" s="331">
        <v>25751672</v>
      </c>
      <c r="Q20" s="331">
        <v>25751672</v>
      </c>
      <c r="R20" s="331" t="s">
        <v>252</v>
      </c>
      <c r="S20" s="331" t="s">
        <v>253</v>
      </c>
      <c r="T20" s="331"/>
    </row>
    <row r="21" spans="1:20">
      <c r="A21" s="7" t="s">
        <v>213</v>
      </c>
      <c r="B21" s="7" t="s">
        <v>70</v>
      </c>
      <c r="C21" s="7" t="s">
        <v>794</v>
      </c>
      <c r="D21" s="7" t="s">
        <v>49</v>
      </c>
      <c r="E21" s="7" t="s">
        <v>5</v>
      </c>
      <c r="F21" s="7" t="s">
        <v>41</v>
      </c>
      <c r="G21" s="7" t="s">
        <v>13</v>
      </c>
      <c r="H21" s="7" t="s">
        <v>3</v>
      </c>
      <c r="I21" s="7" t="str">
        <f t="shared" si="0"/>
        <v>2-10-01</v>
      </c>
      <c r="J21" s="7"/>
      <c r="K21" s="7"/>
      <c r="L21" s="7"/>
      <c r="M21" s="331" t="s">
        <v>52</v>
      </c>
      <c r="N21" s="331" t="s">
        <v>820</v>
      </c>
      <c r="O21" s="331" t="s">
        <v>1411</v>
      </c>
      <c r="P21" s="331">
        <v>40203030</v>
      </c>
      <c r="Q21" s="331">
        <v>40203030</v>
      </c>
      <c r="R21" s="331" t="s">
        <v>1391</v>
      </c>
      <c r="S21" s="331" t="s">
        <v>1392</v>
      </c>
      <c r="T21" s="331"/>
    </row>
    <row r="22" spans="1:20">
      <c r="A22" s="7" t="s">
        <v>214</v>
      </c>
      <c r="B22" s="7" t="s">
        <v>184</v>
      </c>
      <c r="C22" s="7" t="s">
        <v>215</v>
      </c>
      <c r="D22" s="7" t="s">
        <v>49</v>
      </c>
      <c r="E22" s="7" t="s">
        <v>5</v>
      </c>
      <c r="F22" s="7" t="s">
        <v>41</v>
      </c>
      <c r="G22" s="7" t="s">
        <v>13</v>
      </c>
      <c r="H22" s="7" t="s">
        <v>3</v>
      </c>
      <c r="I22" s="7" t="str">
        <f t="shared" si="0"/>
        <v>2-10-01</v>
      </c>
      <c r="J22" s="7"/>
      <c r="K22" s="7"/>
      <c r="L22" s="7"/>
      <c r="M22" s="331" t="s">
        <v>76</v>
      </c>
      <c r="N22" s="331" t="s">
        <v>820</v>
      </c>
      <c r="O22" s="331" t="s">
        <v>1409</v>
      </c>
      <c r="P22" s="331">
        <v>24603622</v>
      </c>
      <c r="Q22" s="331"/>
      <c r="R22" s="331" t="s">
        <v>824</v>
      </c>
      <c r="S22" s="331" t="s">
        <v>54</v>
      </c>
      <c r="T22" s="331"/>
    </row>
    <row r="23" spans="1:20">
      <c r="A23" s="7" t="s">
        <v>216</v>
      </c>
      <c r="B23" s="7" t="s">
        <v>69</v>
      </c>
      <c r="C23" s="7" t="s">
        <v>791</v>
      </c>
      <c r="D23" s="7" t="s">
        <v>855</v>
      </c>
      <c r="E23" s="7" t="s">
        <v>5</v>
      </c>
      <c r="F23" s="7" t="s">
        <v>40</v>
      </c>
      <c r="G23" s="7" t="s">
        <v>3</v>
      </c>
      <c r="H23" s="7" t="s">
        <v>7</v>
      </c>
      <c r="I23" s="7" t="str">
        <f t="shared" si="0"/>
        <v>1-01-05</v>
      </c>
      <c r="J23" s="7"/>
      <c r="K23" s="7"/>
      <c r="L23" s="7"/>
      <c r="M23" s="331" t="s">
        <v>57</v>
      </c>
      <c r="N23" s="331" t="s">
        <v>820</v>
      </c>
      <c r="O23" s="331" t="s">
        <v>825</v>
      </c>
      <c r="P23" s="331">
        <v>22812813</v>
      </c>
      <c r="Q23" s="331">
        <v>22807721</v>
      </c>
      <c r="R23" s="331" t="s">
        <v>826</v>
      </c>
      <c r="S23" s="331" t="s">
        <v>827</v>
      </c>
      <c r="T23" s="331"/>
    </row>
    <row r="24" spans="1:20">
      <c r="A24" s="7" t="s">
        <v>217</v>
      </c>
      <c r="B24" s="7" t="s">
        <v>105</v>
      </c>
      <c r="C24" s="7" t="s">
        <v>805</v>
      </c>
      <c r="D24" s="7" t="s">
        <v>60</v>
      </c>
      <c r="E24" s="7" t="s">
        <v>5</v>
      </c>
      <c r="F24" s="7" t="s">
        <v>40</v>
      </c>
      <c r="G24" s="7" t="s">
        <v>61</v>
      </c>
      <c r="H24" s="7" t="s">
        <v>5</v>
      </c>
      <c r="I24" s="7" t="str">
        <f t="shared" si="0"/>
        <v>1-19-03</v>
      </c>
      <c r="J24" s="7"/>
      <c r="K24" s="7"/>
      <c r="L24" s="7"/>
      <c r="M24" s="331" t="s">
        <v>63</v>
      </c>
      <c r="N24" s="331" t="s">
        <v>820</v>
      </c>
      <c r="O24" s="331" t="s">
        <v>1418</v>
      </c>
      <c r="P24" s="331">
        <v>27721218</v>
      </c>
      <c r="Q24" s="331">
        <v>27712700</v>
      </c>
      <c r="R24" s="331" t="s">
        <v>828</v>
      </c>
      <c r="S24" s="331" t="s">
        <v>255</v>
      </c>
      <c r="T24" s="331"/>
    </row>
    <row r="25" spans="1:20">
      <c r="A25" s="7" t="s">
        <v>218</v>
      </c>
      <c r="B25" s="7" t="s">
        <v>80</v>
      </c>
      <c r="C25" s="7" t="s">
        <v>801</v>
      </c>
      <c r="D25" s="7" t="s">
        <v>45</v>
      </c>
      <c r="E25" s="7" t="s">
        <v>6</v>
      </c>
      <c r="F25" s="7" t="s">
        <v>41</v>
      </c>
      <c r="G25" s="7" t="s">
        <v>17</v>
      </c>
      <c r="H25" s="7" t="s">
        <v>3</v>
      </c>
      <c r="I25" s="7" t="str">
        <f t="shared" si="0"/>
        <v>2-12-01</v>
      </c>
      <c r="J25" s="7"/>
      <c r="K25" s="7"/>
      <c r="L25" s="7"/>
      <c r="M25" s="331" t="s">
        <v>233</v>
      </c>
      <c r="N25" s="331" t="s">
        <v>820</v>
      </c>
      <c r="O25" s="331" t="s">
        <v>861</v>
      </c>
      <c r="P25" s="331">
        <v>24543895</v>
      </c>
      <c r="Q25" s="331">
        <v>24543895</v>
      </c>
      <c r="R25" s="331" t="s">
        <v>841</v>
      </c>
      <c r="S25" s="331" t="s">
        <v>256</v>
      </c>
      <c r="T25" s="331"/>
    </row>
    <row r="26" spans="1:20">
      <c r="A26" s="7" t="s">
        <v>219</v>
      </c>
      <c r="B26" s="7" t="s">
        <v>78</v>
      </c>
      <c r="C26" s="7" t="s">
        <v>799</v>
      </c>
      <c r="D26" s="7" t="s">
        <v>48</v>
      </c>
      <c r="E26" s="7" t="s">
        <v>7</v>
      </c>
      <c r="F26" s="7" t="s">
        <v>47</v>
      </c>
      <c r="G26" s="7" t="s">
        <v>5</v>
      </c>
      <c r="H26" s="7" t="s">
        <v>4</v>
      </c>
      <c r="I26" s="7" t="str">
        <f t="shared" si="0"/>
        <v>4-03-02</v>
      </c>
      <c r="J26" s="7"/>
      <c r="K26" s="7"/>
      <c r="L26" s="7"/>
      <c r="M26" s="331" t="s">
        <v>56</v>
      </c>
      <c r="N26" s="331" t="s">
        <v>820</v>
      </c>
      <c r="O26" s="331" t="s">
        <v>1415</v>
      </c>
      <c r="P26" s="331">
        <v>22449189</v>
      </c>
      <c r="Q26" s="331">
        <v>22449360</v>
      </c>
      <c r="R26" s="331" t="s">
        <v>829</v>
      </c>
      <c r="S26" s="331" t="s">
        <v>860</v>
      </c>
      <c r="T26" s="331"/>
    </row>
    <row r="27" spans="1:20">
      <c r="A27" s="7" t="s">
        <v>220</v>
      </c>
      <c r="B27" s="7" t="s">
        <v>221</v>
      </c>
      <c r="C27" s="7" t="s">
        <v>795</v>
      </c>
      <c r="D27" s="7" t="s">
        <v>42</v>
      </c>
      <c r="E27" s="7" t="s">
        <v>3</v>
      </c>
      <c r="F27" s="7" t="s">
        <v>40</v>
      </c>
      <c r="G27" s="7" t="s">
        <v>5</v>
      </c>
      <c r="H27" s="7" t="s">
        <v>17</v>
      </c>
      <c r="I27" s="7" t="str">
        <f t="shared" si="0"/>
        <v>1-03-12</v>
      </c>
      <c r="J27" s="7"/>
      <c r="K27" s="7"/>
      <c r="L27" s="7"/>
      <c r="M27" s="331" t="s">
        <v>53</v>
      </c>
      <c r="N27" s="331" t="s">
        <v>820</v>
      </c>
      <c r="O27" s="331" t="s">
        <v>257</v>
      </c>
      <c r="P27" s="331">
        <v>22594707</v>
      </c>
      <c r="Q27" s="331">
        <v>22597569</v>
      </c>
      <c r="R27" s="331" t="s">
        <v>853</v>
      </c>
      <c r="S27" s="331" t="s">
        <v>890</v>
      </c>
      <c r="T27" s="331"/>
    </row>
    <row r="28" spans="1:20">
      <c r="A28" s="7" t="s">
        <v>222</v>
      </c>
      <c r="B28" s="7" t="s">
        <v>82</v>
      </c>
      <c r="C28" s="7" t="s">
        <v>821</v>
      </c>
      <c r="D28" s="7" t="s">
        <v>48</v>
      </c>
      <c r="E28" s="7" t="s">
        <v>7</v>
      </c>
      <c r="F28" s="7" t="s">
        <v>47</v>
      </c>
      <c r="G28" s="7" t="s">
        <v>5</v>
      </c>
      <c r="H28" s="7" t="s">
        <v>8</v>
      </c>
      <c r="I28" s="7" t="str">
        <f t="shared" si="0"/>
        <v>4-03-06</v>
      </c>
      <c r="J28" s="7"/>
      <c r="K28" s="7"/>
      <c r="L28" s="7"/>
      <c r="M28" s="331" t="s">
        <v>86</v>
      </c>
      <c r="N28" s="331" t="s">
        <v>820</v>
      </c>
      <c r="O28" s="331" t="s">
        <v>1419</v>
      </c>
      <c r="P28" s="331">
        <v>25623130</v>
      </c>
      <c r="Q28" s="331"/>
      <c r="R28" s="331" t="s">
        <v>1422</v>
      </c>
      <c r="S28" s="331" t="s">
        <v>258</v>
      </c>
      <c r="T28" s="331"/>
    </row>
    <row r="29" spans="1:20">
      <c r="A29" s="7" t="s">
        <v>223</v>
      </c>
      <c r="B29" s="7" t="s">
        <v>79</v>
      </c>
      <c r="C29" s="7" t="s">
        <v>800</v>
      </c>
      <c r="D29" s="7" t="s">
        <v>855</v>
      </c>
      <c r="E29" s="7" t="s">
        <v>3</v>
      </c>
      <c r="F29" s="7" t="s">
        <v>40</v>
      </c>
      <c r="G29" s="7" t="s">
        <v>3</v>
      </c>
      <c r="H29" s="7" t="s">
        <v>16</v>
      </c>
      <c r="I29" s="7" t="str">
        <f t="shared" si="0"/>
        <v>1-01-11</v>
      </c>
      <c r="J29" s="7"/>
      <c r="K29" s="7"/>
      <c r="L29" s="7"/>
      <c r="M29" s="331" t="s">
        <v>51</v>
      </c>
      <c r="N29" s="331" t="s">
        <v>820</v>
      </c>
      <c r="O29" s="331" t="s">
        <v>1416</v>
      </c>
      <c r="P29" s="331">
        <v>22865373</v>
      </c>
      <c r="Q29" s="331">
        <v>22865373</v>
      </c>
      <c r="R29" s="331" t="s">
        <v>1393</v>
      </c>
      <c r="S29" s="331" t="s">
        <v>259</v>
      </c>
      <c r="T29" s="331"/>
    </row>
    <row r="30" spans="1:20">
      <c r="A30" s="7" t="s">
        <v>224</v>
      </c>
      <c r="B30" s="7" t="s">
        <v>225</v>
      </c>
      <c r="C30" s="7" t="s">
        <v>804</v>
      </c>
      <c r="D30" s="7" t="s">
        <v>856</v>
      </c>
      <c r="E30" s="7" t="s">
        <v>8</v>
      </c>
      <c r="F30" s="7" t="s">
        <v>40</v>
      </c>
      <c r="G30" s="7" t="s">
        <v>16</v>
      </c>
      <c r="H30" s="7" t="s">
        <v>5</v>
      </c>
      <c r="I30" s="7" t="str">
        <f t="shared" si="0"/>
        <v>1-11-03</v>
      </c>
      <c r="J30" s="7"/>
      <c r="K30" s="7"/>
      <c r="L30" s="7"/>
      <c r="M30" s="331" t="s">
        <v>52</v>
      </c>
      <c r="N30" s="331" t="s">
        <v>820</v>
      </c>
      <c r="O30" s="331" t="s">
        <v>254</v>
      </c>
      <c r="P30" s="331">
        <v>22920930</v>
      </c>
      <c r="Q30" s="331"/>
      <c r="R30" s="331" t="s">
        <v>1394</v>
      </c>
      <c r="S30" s="331" t="s">
        <v>1395</v>
      </c>
      <c r="T30" s="331"/>
    </row>
  </sheetData>
  <sheetProtection algorithmName="SHA-512" hashValue="OB9S+uOidNewqyrZ92+TVYxssA09kaBVQzBdL3OZZ4AQKFPt8UYRmvftl1xTHn4zk25x52m9MnFUOPyvTCYqxw==" saltValue="JyTLT70z4y1Oq3ho+/otug==" spinCount="100000" sheet="1" objects="1" scenarios="1"/>
  <autoFilter ref="A2:T30">
    <sortState ref="A3:T30">
      <sortCondition ref="A3:A30"/>
    </sortState>
  </autoFilter>
  <sortState ref="A3:S30">
    <sortCondition ref="A3:A30"/>
  </sortState>
  <printOptions horizontalCentered="1" verticalCentered="1"/>
  <pageMargins left="0.15748031496062992" right="0.15748031496062992" top="0.15748031496062992" bottom="0.31496062992125984" header="0.31496062992125984" footer="0.19685039370078741"/>
  <pageSetup scale="40" orientation="landscape" r:id="rId1"/>
  <headerFooter scaleWithDoc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J36"/>
  <sheetViews>
    <sheetView showGridLines="0" zoomScale="90" zoomScaleNormal="90" zoomScaleSheetLayoutView="80" workbookViewId="0"/>
  </sheetViews>
  <sheetFormatPr baseColWidth="10" defaultRowHeight="14.25"/>
  <cols>
    <col min="1" max="1" width="4" style="18" customWidth="1"/>
    <col min="2" max="2" width="55.7109375" style="18" customWidth="1"/>
    <col min="3" max="3" width="6.5703125" style="104" customWidth="1"/>
    <col min="4" max="5" width="9.140625" style="18" customWidth="1"/>
    <col min="6" max="6" width="9.140625" style="46" customWidth="1"/>
    <col min="7" max="10" width="9.140625" style="18" customWidth="1"/>
    <col min="11" max="16384" width="11.42578125" style="18"/>
  </cols>
  <sheetData>
    <row r="1" spans="2:10" s="46" customFormat="1" ht="18">
      <c r="B1" s="52" t="s">
        <v>773</v>
      </c>
      <c r="F1" s="346"/>
      <c r="G1" s="346"/>
      <c r="H1" s="346"/>
      <c r="I1" s="411" t="str">
        <f>+Portada!$K$2</f>
        <v/>
      </c>
      <c r="J1" s="412"/>
    </row>
    <row r="2" spans="2:10" ht="18.75" thickBot="1">
      <c r="B2" s="53" t="s">
        <v>277</v>
      </c>
      <c r="C2" s="54"/>
      <c r="D2" s="55"/>
      <c r="E2" s="55"/>
      <c r="F2" s="55"/>
      <c r="G2" s="55"/>
      <c r="H2" s="55"/>
      <c r="I2" s="55"/>
      <c r="J2" s="55"/>
    </row>
    <row r="3" spans="2:10" s="56" customFormat="1" ht="22.5" customHeight="1" thickTop="1">
      <c r="B3" s="470" t="s">
        <v>94</v>
      </c>
      <c r="C3" s="471"/>
      <c r="D3" s="463" t="s">
        <v>0</v>
      </c>
      <c r="E3" s="474" t="s">
        <v>817</v>
      </c>
      <c r="F3" s="474" t="s">
        <v>816</v>
      </c>
      <c r="G3" s="474" t="s">
        <v>818</v>
      </c>
      <c r="H3" s="474" t="s">
        <v>819</v>
      </c>
      <c r="I3" s="465" t="s">
        <v>274</v>
      </c>
      <c r="J3" s="477" t="s">
        <v>97</v>
      </c>
    </row>
    <row r="4" spans="2:10" s="46" customFormat="1" ht="22.5" customHeight="1" thickBot="1">
      <c r="B4" s="472"/>
      <c r="C4" s="473"/>
      <c r="D4" s="464"/>
      <c r="E4" s="475"/>
      <c r="F4" s="475"/>
      <c r="G4" s="476"/>
      <c r="H4" s="476"/>
      <c r="I4" s="466"/>
      <c r="J4" s="478"/>
    </row>
    <row r="5" spans="2:10" s="46" customFormat="1" ht="24.75" customHeight="1" thickTop="1" thickBot="1">
      <c r="B5" s="57" t="s">
        <v>810</v>
      </c>
      <c r="C5" s="58"/>
      <c r="D5" s="59">
        <f t="shared" ref="D5:J5" si="0">+D6+D15</f>
        <v>0</v>
      </c>
      <c r="E5" s="60">
        <f t="shared" si="0"/>
        <v>0</v>
      </c>
      <c r="F5" s="61">
        <f t="shared" si="0"/>
        <v>0</v>
      </c>
      <c r="G5" s="60">
        <f t="shared" si="0"/>
        <v>0</v>
      </c>
      <c r="H5" s="60">
        <f t="shared" si="0"/>
        <v>0</v>
      </c>
      <c r="I5" s="62">
        <f t="shared" si="0"/>
        <v>0</v>
      </c>
      <c r="J5" s="63">
        <f t="shared" si="0"/>
        <v>0</v>
      </c>
    </row>
    <row r="6" spans="2:10" s="46" customFormat="1" ht="22.5" customHeight="1">
      <c r="B6" s="64" t="s">
        <v>98</v>
      </c>
      <c r="C6" s="65"/>
      <c r="D6" s="66">
        <f t="shared" ref="D6:J6" si="1">SUM(D7:D14)</f>
        <v>0</v>
      </c>
      <c r="E6" s="67">
        <f t="shared" si="1"/>
        <v>0</v>
      </c>
      <c r="F6" s="68">
        <f t="shared" si="1"/>
        <v>0</v>
      </c>
      <c r="G6" s="67">
        <f t="shared" si="1"/>
        <v>0</v>
      </c>
      <c r="H6" s="67">
        <f t="shared" si="1"/>
        <v>0</v>
      </c>
      <c r="I6" s="69">
        <f t="shared" si="1"/>
        <v>0</v>
      </c>
      <c r="J6" s="70">
        <f t="shared" si="1"/>
        <v>0</v>
      </c>
    </row>
    <row r="7" spans="2:10" s="46" customFormat="1" ht="22.5" customHeight="1">
      <c r="B7" s="71" t="s">
        <v>778</v>
      </c>
      <c r="C7" s="72" t="str">
        <f>IF(AND(D7&lt;&gt;'CUADRO 6'!C17),"**","")</f>
        <v/>
      </c>
      <c r="D7" s="73">
        <f t="shared" ref="D7:D14" si="2">SUM(E7:J7)</f>
        <v>0</v>
      </c>
      <c r="E7" s="74"/>
      <c r="F7" s="75"/>
      <c r="G7" s="74"/>
      <c r="H7" s="74"/>
      <c r="I7" s="74"/>
      <c r="J7" s="76"/>
    </row>
    <row r="8" spans="2:10" s="46" customFormat="1" ht="22.5" customHeight="1">
      <c r="B8" s="71" t="s">
        <v>91</v>
      </c>
      <c r="C8" s="72" t="str">
        <f>IF(AND(D8&lt;&gt;'CUADRO 6'!C18),"**","")</f>
        <v/>
      </c>
      <c r="D8" s="73">
        <f t="shared" si="2"/>
        <v>0</v>
      </c>
      <c r="E8" s="74"/>
      <c r="F8" s="75"/>
      <c r="G8" s="74"/>
      <c r="H8" s="74"/>
      <c r="I8" s="74"/>
      <c r="J8" s="76"/>
    </row>
    <row r="9" spans="2:10" s="46" customFormat="1" ht="22.5" customHeight="1">
      <c r="B9" s="71" t="s">
        <v>779</v>
      </c>
      <c r="C9" s="72" t="str">
        <f>IF(AND(D9&lt;&gt;'CUADRO 6'!C19),"**","")</f>
        <v/>
      </c>
      <c r="D9" s="73">
        <f t="shared" si="2"/>
        <v>0</v>
      </c>
      <c r="E9" s="74"/>
      <c r="F9" s="75"/>
      <c r="G9" s="74"/>
      <c r="H9" s="74"/>
      <c r="I9" s="74"/>
      <c r="J9" s="76"/>
    </row>
    <row r="10" spans="2:10" s="46" customFormat="1" ht="22.5" customHeight="1">
      <c r="B10" s="71" t="s">
        <v>117</v>
      </c>
      <c r="C10" s="72" t="str">
        <f>IF(AND(D10&lt;&gt;'CUADRO 6'!C20),"**","")</f>
        <v/>
      </c>
      <c r="D10" s="73">
        <f t="shared" si="2"/>
        <v>0</v>
      </c>
      <c r="E10" s="74"/>
      <c r="F10" s="75"/>
      <c r="G10" s="74"/>
      <c r="H10" s="74"/>
      <c r="I10" s="74"/>
      <c r="J10" s="76"/>
    </row>
    <row r="11" spans="2:10" s="46" customFormat="1" ht="22.5" customHeight="1">
      <c r="B11" s="71" t="s">
        <v>118</v>
      </c>
      <c r="C11" s="72" t="str">
        <f>IF(AND(D11&lt;&gt;'CUADRO 6'!C21),"**","")</f>
        <v/>
      </c>
      <c r="D11" s="73">
        <f t="shared" si="2"/>
        <v>0</v>
      </c>
      <c r="E11" s="74"/>
      <c r="F11" s="75"/>
      <c r="G11" s="74"/>
      <c r="H11" s="74"/>
      <c r="I11" s="74"/>
      <c r="J11" s="76"/>
    </row>
    <row r="12" spans="2:10" s="46" customFormat="1" ht="22.5" customHeight="1">
      <c r="B12" s="71" t="s">
        <v>780</v>
      </c>
      <c r="C12" s="72" t="str">
        <f>IF(AND(D12&lt;&gt;'CUADRO 6'!C22),"**","")</f>
        <v/>
      </c>
      <c r="D12" s="73">
        <f t="shared" si="2"/>
        <v>0</v>
      </c>
      <c r="E12" s="74"/>
      <c r="F12" s="75"/>
      <c r="G12" s="74"/>
      <c r="H12" s="74"/>
      <c r="I12" s="74"/>
      <c r="J12" s="76"/>
    </row>
    <row r="13" spans="2:10" s="46" customFormat="1" ht="22.5" customHeight="1">
      <c r="B13" s="71" t="s">
        <v>813</v>
      </c>
      <c r="C13" s="72" t="str">
        <f>IF(AND(D13&lt;&gt;'CUADRO 6'!C23),"**","")</f>
        <v/>
      </c>
      <c r="D13" s="73">
        <f t="shared" si="2"/>
        <v>0</v>
      </c>
      <c r="E13" s="74"/>
      <c r="F13" s="77"/>
      <c r="G13" s="74"/>
      <c r="H13" s="74"/>
      <c r="I13" s="74"/>
      <c r="J13" s="78"/>
    </row>
    <row r="14" spans="2:10" s="46" customFormat="1" ht="22.5" customHeight="1">
      <c r="B14" s="79" t="s">
        <v>269</v>
      </c>
      <c r="C14" s="80" t="str">
        <f>IF(AND(D14&lt;&gt;'CUADRO 6'!C24),"**","")</f>
        <v/>
      </c>
      <c r="D14" s="81">
        <f t="shared" si="2"/>
        <v>0</v>
      </c>
      <c r="E14" s="82"/>
      <c r="F14" s="83"/>
      <c r="G14" s="82"/>
      <c r="H14" s="82"/>
      <c r="I14" s="82"/>
      <c r="J14" s="84"/>
    </row>
    <row r="15" spans="2:10" s="46" customFormat="1" ht="22.5" customHeight="1">
      <c r="B15" s="85" t="s">
        <v>275</v>
      </c>
      <c r="C15" s="86"/>
      <c r="D15" s="87">
        <f t="shared" ref="D15:J15" si="3">SUM(D16:D25)</f>
        <v>0</v>
      </c>
      <c r="E15" s="67">
        <f t="shared" si="3"/>
        <v>0</v>
      </c>
      <c r="F15" s="68">
        <f t="shared" si="3"/>
        <v>0</v>
      </c>
      <c r="G15" s="67">
        <f t="shared" si="3"/>
        <v>0</v>
      </c>
      <c r="H15" s="67">
        <f t="shared" si="3"/>
        <v>0</v>
      </c>
      <c r="I15" s="67">
        <f t="shared" si="3"/>
        <v>0</v>
      </c>
      <c r="J15" s="70">
        <f t="shared" si="3"/>
        <v>0</v>
      </c>
    </row>
    <row r="16" spans="2:10" s="46" customFormat="1" ht="22.5" customHeight="1">
      <c r="B16" s="71" t="s">
        <v>116</v>
      </c>
      <c r="C16" s="88" t="str">
        <f>IF(AND(D16&lt;&gt;'CUADRO 6'!C26),"**","")</f>
        <v/>
      </c>
      <c r="D16" s="73">
        <f t="shared" ref="D16:D25" si="4">SUM(E16:J16)</f>
        <v>0</v>
      </c>
      <c r="E16" s="74"/>
      <c r="F16" s="75"/>
      <c r="G16" s="74"/>
      <c r="H16" s="74"/>
      <c r="I16" s="74"/>
      <c r="J16" s="76"/>
    </row>
    <row r="17" spans="2:10" s="46" customFormat="1" ht="22.5" customHeight="1">
      <c r="B17" s="71" t="s">
        <v>107</v>
      </c>
      <c r="C17" s="88" t="str">
        <f>IF(AND(D17&lt;&gt;'CUADRO 6'!C27),"**","")</f>
        <v/>
      </c>
      <c r="D17" s="73">
        <f t="shared" si="4"/>
        <v>0</v>
      </c>
      <c r="E17" s="74"/>
      <c r="F17" s="75"/>
      <c r="G17" s="74"/>
      <c r="H17" s="74"/>
      <c r="I17" s="74"/>
      <c r="J17" s="76"/>
    </row>
    <row r="18" spans="2:10" s="46" customFormat="1" ht="22.5" customHeight="1">
      <c r="B18" s="71" t="s">
        <v>108</v>
      </c>
      <c r="C18" s="88" t="str">
        <f>IF(AND(D18&lt;&gt;'CUADRO 6'!H4),"**","")</f>
        <v/>
      </c>
      <c r="D18" s="73">
        <f t="shared" si="4"/>
        <v>0</v>
      </c>
      <c r="E18" s="74"/>
      <c r="F18" s="75"/>
      <c r="G18" s="74"/>
      <c r="H18" s="74"/>
      <c r="I18" s="74"/>
      <c r="J18" s="76"/>
    </row>
    <row r="19" spans="2:10" s="46" customFormat="1" ht="22.5" customHeight="1">
      <c r="B19" s="89" t="s">
        <v>869</v>
      </c>
      <c r="C19" s="88" t="str">
        <f>IF(AND(D19&lt;&gt;'CUADRO 6'!H5),"**","")</f>
        <v/>
      </c>
      <c r="D19" s="73">
        <f t="shared" si="4"/>
        <v>0</v>
      </c>
      <c r="E19" s="74"/>
      <c r="F19" s="75"/>
      <c r="G19" s="74"/>
      <c r="H19" s="74"/>
      <c r="I19" s="74"/>
      <c r="J19" s="76"/>
    </row>
    <row r="20" spans="2:10" s="46" customFormat="1" ht="22.5" customHeight="1">
      <c r="B20" s="71" t="s">
        <v>114</v>
      </c>
      <c r="C20" s="88" t="str">
        <f>IF(AND(D20&lt;&gt;'CUADRO 6'!H6),"**","")</f>
        <v/>
      </c>
      <c r="D20" s="73">
        <f t="shared" si="4"/>
        <v>0</v>
      </c>
      <c r="E20" s="74"/>
      <c r="F20" s="75"/>
      <c r="G20" s="74"/>
      <c r="H20" s="74"/>
      <c r="I20" s="74"/>
      <c r="J20" s="76"/>
    </row>
    <row r="21" spans="2:10" s="46" customFormat="1" ht="22.5" customHeight="1">
      <c r="B21" s="71" t="s">
        <v>109</v>
      </c>
      <c r="C21" s="88" t="str">
        <f>IF(AND(D21&lt;&gt;'CUADRO 6'!H7),"**","")</f>
        <v/>
      </c>
      <c r="D21" s="73">
        <f t="shared" si="4"/>
        <v>0</v>
      </c>
      <c r="E21" s="74"/>
      <c r="F21" s="75"/>
      <c r="G21" s="74"/>
      <c r="H21" s="74"/>
      <c r="I21" s="74"/>
      <c r="J21" s="76"/>
    </row>
    <row r="22" spans="2:10" s="46" customFormat="1" ht="22.5" customHeight="1">
      <c r="B22" s="71" t="s">
        <v>112</v>
      </c>
      <c r="C22" s="88" t="str">
        <f>IF(AND(D22&lt;&gt;'CUADRO 6'!H8),"**","")</f>
        <v/>
      </c>
      <c r="D22" s="73">
        <f t="shared" si="4"/>
        <v>0</v>
      </c>
      <c r="E22" s="74"/>
      <c r="F22" s="75"/>
      <c r="G22" s="74"/>
      <c r="H22" s="74"/>
      <c r="I22" s="74"/>
      <c r="J22" s="76"/>
    </row>
    <row r="23" spans="2:10" s="46" customFormat="1" ht="22.5" customHeight="1">
      <c r="B23" s="71" t="s">
        <v>113</v>
      </c>
      <c r="C23" s="88" t="str">
        <f>IF(AND(D23&lt;&gt;'CUADRO 6'!H9),"**","")</f>
        <v/>
      </c>
      <c r="D23" s="73">
        <f t="shared" si="4"/>
        <v>0</v>
      </c>
      <c r="E23" s="74"/>
      <c r="F23" s="75"/>
      <c r="G23" s="74"/>
      <c r="H23" s="74"/>
      <c r="I23" s="74"/>
      <c r="J23" s="76"/>
    </row>
    <row r="24" spans="2:10" s="46" customFormat="1" ht="22.5" customHeight="1">
      <c r="B24" s="71" t="s">
        <v>871</v>
      </c>
      <c r="C24" s="88" t="str">
        <f>IF(AND(D24&lt;&gt;'CUADRO 6'!H10),"**","")</f>
        <v/>
      </c>
      <c r="D24" s="73">
        <f t="shared" si="4"/>
        <v>0</v>
      </c>
      <c r="E24" s="74"/>
      <c r="F24" s="75"/>
      <c r="G24" s="74"/>
      <c r="H24" s="74"/>
      <c r="I24" s="74"/>
      <c r="J24" s="76"/>
    </row>
    <row r="25" spans="2:10" s="46" customFormat="1" ht="22.5" customHeight="1" thickBot="1">
      <c r="B25" s="90" t="s">
        <v>276</v>
      </c>
      <c r="C25" s="91" t="str">
        <f>IF(AND(D25&lt;&gt;'CUADRO 6'!H11),"**","")</f>
        <v/>
      </c>
      <c r="D25" s="92">
        <f t="shared" si="4"/>
        <v>0</v>
      </c>
      <c r="E25" s="93"/>
      <c r="F25" s="94"/>
      <c r="G25" s="93"/>
      <c r="H25" s="93"/>
      <c r="I25" s="93"/>
      <c r="J25" s="95"/>
    </row>
    <row r="26" spans="2:10" s="56" customFormat="1" ht="15.75" customHeight="1" thickTop="1">
      <c r="B26" s="96"/>
      <c r="C26" s="97"/>
      <c r="D26" s="98" t="str">
        <f>IF(OR(D7&lt;&gt;'CUADRO 6'!C17,D8&lt;&gt;'CUADRO 6'!C18,D9&lt;&gt;'CUADRO 6'!C19,D10&lt;&gt;'CUADRO 6'!C20,D11&lt;&gt;'CUADRO 6'!C21,D12&lt;&gt;'CUADRO 6'!C22,D13&lt;&gt;'CUADRO 6'!C23,D14&lt;&gt;'CUADRO 6'!C24,D16&lt;&gt;'CUADRO 6'!C26,D17&lt;&gt;'CUADRO 6'!C27,D18&lt;&gt;'CUADRO 6'!H4,D19&lt;&gt;'CUADRO 6'!H5,D20&lt;&gt;'CUADRO 6'!H6,D21&lt;&gt;'CUADRO 6'!H7,D22&lt;&gt;'CUADRO 6'!H8,D23&lt;&gt;'CUADRO 6'!H9,D24&lt;&gt;'CUADRO 6'!H10,D25&lt;&gt;'CUADRO 6'!H11),"**","")</f>
        <v/>
      </c>
      <c r="E26" s="467" t="str">
        <f>IF(D26="**","** ¡VERIFICAR!.  La cifra digitada en alguno de los Cargos es diferente a la que se reportó en el Cuadro 6.","")</f>
        <v/>
      </c>
      <c r="F26" s="467"/>
      <c r="G26" s="467"/>
      <c r="H26" s="467"/>
      <c r="I26" s="467"/>
      <c r="J26" s="467"/>
    </row>
    <row r="27" spans="2:10" s="56" customFormat="1" ht="7.5" customHeight="1">
      <c r="B27" s="99"/>
      <c r="C27" s="100"/>
      <c r="D27" s="101"/>
      <c r="E27" s="468"/>
      <c r="F27" s="468"/>
      <c r="G27" s="468"/>
      <c r="H27" s="468"/>
      <c r="I27" s="468"/>
      <c r="J27" s="468"/>
    </row>
    <row r="28" spans="2:10" s="46" customFormat="1" ht="39.75" customHeight="1">
      <c r="B28" s="102" t="s">
        <v>185</v>
      </c>
      <c r="C28" s="103"/>
      <c r="D28" s="17"/>
      <c r="E28" s="469"/>
      <c r="F28" s="469"/>
      <c r="G28" s="469"/>
      <c r="H28" s="469"/>
      <c r="I28" s="469"/>
      <c r="J28" s="469"/>
    </row>
    <row r="29" spans="2:10" s="46" customFormat="1" ht="26.25" customHeight="1">
      <c r="B29" s="450"/>
      <c r="C29" s="451"/>
      <c r="D29" s="451"/>
      <c r="E29" s="451"/>
      <c r="F29" s="451"/>
      <c r="G29" s="451"/>
      <c r="H29" s="451"/>
      <c r="I29" s="451"/>
      <c r="J29" s="452"/>
    </row>
    <row r="30" spans="2:10" s="46" customFormat="1" ht="26.25" customHeight="1">
      <c r="B30" s="453"/>
      <c r="C30" s="454"/>
      <c r="D30" s="454"/>
      <c r="E30" s="454"/>
      <c r="F30" s="454"/>
      <c r="G30" s="454"/>
      <c r="H30" s="454"/>
      <c r="I30" s="454"/>
      <c r="J30" s="455"/>
    </row>
    <row r="31" spans="2:10" s="46" customFormat="1" ht="26.25" customHeight="1">
      <c r="B31" s="453"/>
      <c r="C31" s="454"/>
      <c r="D31" s="454"/>
      <c r="E31" s="454"/>
      <c r="F31" s="454"/>
      <c r="G31" s="454"/>
      <c r="H31" s="454"/>
      <c r="I31" s="454"/>
      <c r="J31" s="455"/>
    </row>
    <row r="32" spans="2:10" s="46" customFormat="1" ht="26.25" customHeight="1">
      <c r="B32" s="456"/>
      <c r="C32" s="457"/>
      <c r="D32" s="457"/>
      <c r="E32" s="457"/>
      <c r="F32" s="457"/>
      <c r="G32" s="457"/>
      <c r="H32" s="457"/>
      <c r="I32" s="457"/>
      <c r="J32" s="458"/>
    </row>
    <row r="33" spans="2:9" s="46" customFormat="1">
      <c r="B33" s="18"/>
      <c r="C33" s="104"/>
      <c r="D33" s="18"/>
      <c r="E33" s="18"/>
      <c r="G33" s="18"/>
      <c r="H33" s="18"/>
      <c r="I33" s="18"/>
    </row>
    <row r="34" spans="2:9" s="46" customFormat="1">
      <c r="B34" s="18"/>
      <c r="C34" s="104"/>
      <c r="D34" s="18"/>
      <c r="E34" s="18"/>
      <c r="G34" s="18"/>
      <c r="H34" s="18"/>
      <c r="I34" s="18"/>
    </row>
    <row r="35" spans="2:9" s="46" customFormat="1">
      <c r="B35" s="18"/>
      <c r="C35" s="104"/>
      <c r="D35" s="18"/>
      <c r="E35" s="18"/>
      <c r="G35" s="18"/>
      <c r="H35" s="18"/>
      <c r="I35" s="18"/>
    </row>
    <row r="36" spans="2:9" s="46" customFormat="1">
      <c r="B36" s="18"/>
      <c r="C36" s="104"/>
      <c r="D36" s="18"/>
      <c r="E36" s="18"/>
      <c r="G36" s="18"/>
      <c r="H36" s="18"/>
      <c r="I36" s="18"/>
    </row>
  </sheetData>
  <sheetProtection algorithmName="SHA-512" hashValue="jTfQnE1QJyJxotO7KboxQlw3C8fKSWlv6wpHcFUiA9AQTzmh/iqcCpKnK0jN07cSLuSVcm+6NnjCsd3JCXCwBw==" saltValue="GpUQct5bOR6ExfPtM4KDMA==" spinCount="100000" sheet="1" objects="1" scenarios="1"/>
  <mergeCells count="11">
    <mergeCell ref="I1:J1"/>
    <mergeCell ref="B29:J32"/>
    <mergeCell ref="D3:D4"/>
    <mergeCell ref="I3:I4"/>
    <mergeCell ref="E26:J28"/>
    <mergeCell ref="B3:C4"/>
    <mergeCell ref="E3:E4"/>
    <mergeCell ref="F3:F4"/>
    <mergeCell ref="G3:G4"/>
    <mergeCell ref="H3:H4"/>
    <mergeCell ref="J3:J4"/>
  </mergeCells>
  <conditionalFormatting sqref="D5:D9 F15 F5:F6 D15:D25 D12:D13 H15:J15 H5:J6">
    <cfRule type="cellIs" dxfId="4" priority="11" operator="equal">
      <formula>0</formula>
    </cfRule>
  </conditionalFormatting>
  <conditionalFormatting sqref="G15 G5:G6">
    <cfRule type="cellIs" dxfId="3" priority="10" operator="equal">
      <formula>0</formula>
    </cfRule>
  </conditionalFormatting>
  <conditionalFormatting sqref="E15 E5:E6">
    <cfRule type="cellIs" dxfId="2" priority="9" operator="equal">
      <formula>0</formula>
    </cfRule>
  </conditionalFormatting>
  <conditionalFormatting sqref="D10:D11">
    <cfRule type="cellIs" dxfId="1" priority="7" operator="equal">
      <formula>0</formula>
    </cfRule>
  </conditionalFormatting>
  <conditionalFormatting sqref="D14">
    <cfRule type="cellIs" dxfId="0" priority="2" operator="equal">
      <formula>0</formula>
    </cfRule>
  </conditionalFormatting>
  <dataValidations count="1">
    <dataValidation type="whole" operator="greaterThanOrEqual" allowBlank="1" showInputMessage="1" showErrorMessage="1" sqref="D5:J25">
      <formula1>0</formula1>
    </dataValidation>
  </dataValidations>
  <printOptions horizontalCentered="1" verticalCentered="1"/>
  <pageMargins left="0.15748031496062992" right="0.15748031496062992" top="0.15748031496062992" bottom="0.31496062992125984" header="0.31496062992125984" footer="0.19685039370078741"/>
  <pageSetup scale="82" orientation="landscape" r:id="rId1"/>
  <headerFooter scaleWithDoc="0">
    <oddFooter>&amp;R&amp;"Goudy,Negrita Cursiva"CAIPAD&amp;"Goudy,Cursiva", página 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C000"/>
  </sheetPr>
  <dimension ref="A1:F489"/>
  <sheetViews>
    <sheetView topLeftCell="C1" zoomScale="90" zoomScaleNormal="90" workbookViewId="0">
      <pane ySplit="1" topLeftCell="A2" activePane="bottomLeft" state="frozen"/>
      <selection pane="bottomLeft" activeCell="F1" sqref="F1:F2"/>
    </sheetView>
  </sheetViews>
  <sheetFormatPr baseColWidth="10" defaultRowHeight="12"/>
  <cols>
    <col min="1" max="1" width="7.7109375" style="345" customWidth="1"/>
    <col min="2" max="2" width="50.85546875" style="345" bestFit="1" customWidth="1"/>
    <col min="3" max="3" width="2.7109375" style="8" bestFit="1" customWidth="1"/>
    <col min="4" max="4" width="54" style="10" bestFit="1" customWidth="1"/>
    <col min="5" max="5" width="11.42578125" style="10"/>
    <col min="6" max="16384" width="11.42578125" style="6"/>
  </cols>
  <sheetData>
    <row r="1" spans="1:6">
      <c r="A1" s="344" t="s">
        <v>288</v>
      </c>
      <c r="B1" s="344" t="s">
        <v>1401</v>
      </c>
      <c r="D1" s="9" t="s">
        <v>289</v>
      </c>
      <c r="E1" s="9" t="s">
        <v>288</v>
      </c>
      <c r="F1" s="6" t="s">
        <v>808</v>
      </c>
    </row>
    <row r="2" spans="1:6">
      <c r="A2" s="342" t="s">
        <v>290</v>
      </c>
      <c r="B2" s="342" t="s">
        <v>898</v>
      </c>
      <c r="D2" s="342" t="s">
        <v>898</v>
      </c>
      <c r="E2" s="342" t="s">
        <v>290</v>
      </c>
      <c r="F2" s="6" t="s">
        <v>809</v>
      </c>
    </row>
    <row r="3" spans="1:6">
      <c r="A3" s="342" t="s">
        <v>291</v>
      </c>
      <c r="B3" s="342" t="s">
        <v>1021</v>
      </c>
      <c r="D3" s="342" t="s">
        <v>899</v>
      </c>
      <c r="E3" s="342" t="s">
        <v>360</v>
      </c>
    </row>
    <row r="4" spans="1:6">
      <c r="A4" s="342" t="s">
        <v>292</v>
      </c>
      <c r="B4" s="342" t="s">
        <v>1137</v>
      </c>
      <c r="D4" s="342" t="s">
        <v>900</v>
      </c>
      <c r="E4" s="342" t="s">
        <v>429</v>
      </c>
    </row>
    <row r="5" spans="1:6">
      <c r="A5" s="342" t="s">
        <v>293</v>
      </c>
      <c r="B5" s="342" t="s">
        <v>1188</v>
      </c>
      <c r="D5" s="342" t="s">
        <v>901</v>
      </c>
      <c r="E5" s="342" t="s">
        <v>496</v>
      </c>
    </row>
    <row r="6" spans="1:6">
      <c r="A6" s="342" t="s">
        <v>294</v>
      </c>
      <c r="B6" s="342" t="s">
        <v>1235</v>
      </c>
      <c r="D6" s="342" t="s">
        <v>902</v>
      </c>
      <c r="E6" s="342" t="s">
        <v>554</v>
      </c>
    </row>
    <row r="7" spans="1:6">
      <c r="A7" s="342" t="s">
        <v>295</v>
      </c>
      <c r="B7" s="342" t="s">
        <v>1297</v>
      </c>
      <c r="D7" s="342" t="s">
        <v>903</v>
      </c>
      <c r="E7" s="342" t="s">
        <v>600</v>
      </c>
    </row>
    <row r="8" spans="1:6">
      <c r="A8" s="342" t="s">
        <v>296</v>
      </c>
      <c r="B8" s="342" t="s">
        <v>1357</v>
      </c>
      <c r="D8" s="342" t="s">
        <v>904</v>
      </c>
      <c r="E8" s="342" t="s">
        <v>629</v>
      </c>
    </row>
    <row r="9" spans="1:6">
      <c r="A9" s="342" t="s">
        <v>297</v>
      </c>
      <c r="B9" s="342" t="s">
        <v>909</v>
      </c>
      <c r="D9" s="342" t="s">
        <v>905</v>
      </c>
      <c r="E9" s="342" t="s">
        <v>652</v>
      </c>
    </row>
    <row r="10" spans="1:6">
      <c r="A10" s="342" t="s">
        <v>298</v>
      </c>
      <c r="B10" s="342" t="s">
        <v>1035</v>
      </c>
      <c r="D10" s="342" t="s">
        <v>906</v>
      </c>
      <c r="E10" s="342" t="s">
        <v>668</v>
      </c>
    </row>
    <row r="11" spans="1:6">
      <c r="A11" s="342" t="s">
        <v>299</v>
      </c>
      <c r="B11" s="342" t="s">
        <v>1148</v>
      </c>
      <c r="D11" s="342" t="s">
        <v>907</v>
      </c>
      <c r="E11" s="342" t="s">
        <v>679</v>
      </c>
    </row>
    <row r="12" spans="1:6">
      <c r="A12" s="342" t="s">
        <v>300</v>
      </c>
      <c r="B12" s="342" t="s">
        <v>1193</v>
      </c>
      <c r="D12" s="342" t="s">
        <v>908</v>
      </c>
      <c r="E12" s="342" t="s">
        <v>686</v>
      </c>
    </row>
    <row r="13" spans="1:6">
      <c r="A13" s="342" t="s">
        <v>301</v>
      </c>
      <c r="B13" s="342" t="s">
        <v>1240</v>
      </c>
      <c r="D13" s="342" t="s">
        <v>909</v>
      </c>
      <c r="E13" s="342" t="s">
        <v>297</v>
      </c>
    </row>
    <row r="14" spans="1:6">
      <c r="A14" s="342" t="s">
        <v>302</v>
      </c>
      <c r="B14" s="342" t="s">
        <v>1313</v>
      </c>
      <c r="D14" s="342" t="s">
        <v>910</v>
      </c>
      <c r="E14" s="342" t="s">
        <v>367</v>
      </c>
    </row>
    <row r="15" spans="1:6">
      <c r="A15" s="342" t="s">
        <v>303</v>
      </c>
      <c r="B15" s="342" t="s">
        <v>1361</v>
      </c>
      <c r="D15" s="342" t="s">
        <v>911</v>
      </c>
      <c r="E15" s="342" t="s">
        <v>436</v>
      </c>
    </row>
    <row r="16" spans="1:6">
      <c r="A16" s="342" t="s">
        <v>304</v>
      </c>
      <c r="B16" s="342" t="s">
        <v>912</v>
      </c>
      <c r="D16" s="342" t="s">
        <v>912</v>
      </c>
      <c r="E16" s="342" t="s">
        <v>304</v>
      </c>
    </row>
    <row r="17" spans="1:5">
      <c r="A17" s="342" t="s">
        <v>305</v>
      </c>
      <c r="B17" s="342" t="s">
        <v>1049</v>
      </c>
      <c r="D17" s="342" t="s">
        <v>913</v>
      </c>
      <c r="E17" s="342" t="s">
        <v>374</v>
      </c>
    </row>
    <row r="18" spans="1:5">
      <c r="A18" s="342" t="s">
        <v>306</v>
      </c>
      <c r="B18" s="342" t="s">
        <v>1153</v>
      </c>
      <c r="D18" s="342" t="s">
        <v>914</v>
      </c>
      <c r="E18" s="342" t="s">
        <v>443</v>
      </c>
    </row>
    <row r="19" spans="1:5">
      <c r="A19" s="342" t="s">
        <v>307</v>
      </c>
      <c r="B19" s="342" t="s">
        <v>1199</v>
      </c>
      <c r="D19" s="342" t="s">
        <v>915</v>
      </c>
      <c r="E19" s="342" t="s">
        <v>509</v>
      </c>
    </row>
    <row r="20" spans="1:5">
      <c r="A20" s="342" t="s">
        <v>308</v>
      </c>
      <c r="B20" s="342" t="s">
        <v>1247</v>
      </c>
      <c r="D20" s="342" t="s">
        <v>916</v>
      </c>
      <c r="E20" s="342" t="s">
        <v>566</v>
      </c>
    </row>
    <row r="21" spans="1:5">
      <c r="A21" s="342" t="s">
        <v>309</v>
      </c>
      <c r="B21" s="342" t="s">
        <v>1319</v>
      </c>
      <c r="D21" s="342" t="s">
        <v>917</v>
      </c>
      <c r="E21" s="342" t="s">
        <v>608</v>
      </c>
    </row>
    <row r="22" spans="1:5">
      <c r="A22" s="342" t="s">
        <v>310</v>
      </c>
      <c r="B22" s="342" t="s">
        <v>1368</v>
      </c>
      <c r="D22" s="342" t="s">
        <v>918</v>
      </c>
      <c r="E22" s="342" t="s">
        <v>636</v>
      </c>
    </row>
    <row r="23" spans="1:5">
      <c r="A23" s="342" t="s">
        <v>311</v>
      </c>
      <c r="B23" s="342" t="s">
        <v>925</v>
      </c>
      <c r="D23" s="342" t="s">
        <v>919</v>
      </c>
      <c r="E23" s="342" t="s">
        <v>657</v>
      </c>
    </row>
    <row r="24" spans="1:5">
      <c r="A24" s="342" t="s">
        <v>312</v>
      </c>
      <c r="B24" s="342" t="s">
        <v>1056</v>
      </c>
      <c r="D24" s="342" t="s">
        <v>920</v>
      </c>
      <c r="E24" s="342" t="s">
        <v>673</v>
      </c>
    </row>
    <row r="25" spans="1:5">
      <c r="A25" s="342" t="s">
        <v>313</v>
      </c>
      <c r="B25" s="342" t="s">
        <v>1161</v>
      </c>
      <c r="D25" s="342" t="s">
        <v>921</v>
      </c>
      <c r="E25" s="342" t="s">
        <v>683</v>
      </c>
    </row>
    <row r="26" spans="1:5">
      <c r="A26" s="342" t="s">
        <v>314</v>
      </c>
      <c r="B26" s="342" t="s">
        <v>1207</v>
      </c>
      <c r="D26" s="342" t="s">
        <v>922</v>
      </c>
      <c r="E26" s="342" t="s">
        <v>691</v>
      </c>
    </row>
    <row r="27" spans="1:5">
      <c r="A27" s="342" t="s">
        <v>315</v>
      </c>
      <c r="B27" s="342" t="s">
        <v>1256</v>
      </c>
      <c r="D27" s="342" t="s">
        <v>923</v>
      </c>
      <c r="E27" s="342" t="s">
        <v>697</v>
      </c>
    </row>
    <row r="28" spans="1:5">
      <c r="A28" s="342" t="s">
        <v>316</v>
      </c>
      <c r="B28" s="342" t="s">
        <v>1328</v>
      </c>
      <c r="D28" s="342" t="s">
        <v>924</v>
      </c>
      <c r="E28" s="342" t="s">
        <v>703</v>
      </c>
    </row>
    <row r="29" spans="1:5">
      <c r="A29" s="342" t="s">
        <v>317</v>
      </c>
      <c r="B29" s="342" t="s">
        <v>1375</v>
      </c>
      <c r="D29" s="342" t="s">
        <v>925</v>
      </c>
      <c r="E29" s="342" t="s">
        <v>311</v>
      </c>
    </row>
    <row r="30" spans="1:5">
      <c r="A30" s="342" t="s">
        <v>318</v>
      </c>
      <c r="B30" s="342" t="s">
        <v>934</v>
      </c>
      <c r="D30" s="342" t="s">
        <v>926</v>
      </c>
      <c r="E30" s="342" t="s">
        <v>381</v>
      </c>
    </row>
    <row r="31" spans="1:5">
      <c r="A31" s="342" t="s">
        <v>319</v>
      </c>
      <c r="B31" s="342" t="s">
        <v>1060</v>
      </c>
      <c r="D31" s="342" t="s">
        <v>927</v>
      </c>
      <c r="E31" s="342" t="s">
        <v>450</v>
      </c>
    </row>
    <row r="32" spans="1:5">
      <c r="A32" s="342" t="s">
        <v>320</v>
      </c>
      <c r="B32" s="342" t="s">
        <v>1164</v>
      </c>
      <c r="D32" s="342" t="s">
        <v>928</v>
      </c>
      <c r="E32" s="342" t="s">
        <v>516</v>
      </c>
    </row>
    <row r="33" spans="1:5">
      <c r="A33" s="342" t="s">
        <v>321</v>
      </c>
      <c r="B33" s="342" t="s">
        <v>1213</v>
      </c>
      <c r="D33" s="342" t="s">
        <v>929</v>
      </c>
      <c r="E33" s="342" t="s">
        <v>573</v>
      </c>
    </row>
    <row r="34" spans="1:5">
      <c r="A34" s="342" t="s">
        <v>322</v>
      </c>
      <c r="B34" s="342" t="s">
        <v>1260</v>
      </c>
      <c r="D34" s="342" t="s">
        <v>930</v>
      </c>
      <c r="E34" s="342" t="s">
        <v>614</v>
      </c>
    </row>
    <row r="35" spans="1:5">
      <c r="A35" s="342" t="s">
        <v>323</v>
      </c>
      <c r="B35" s="342" t="s">
        <v>1331</v>
      </c>
      <c r="D35" s="342" t="s">
        <v>931</v>
      </c>
      <c r="E35" s="342" t="s">
        <v>642</v>
      </c>
    </row>
    <row r="36" spans="1:5">
      <c r="A36" s="342" t="s">
        <v>324</v>
      </c>
      <c r="B36" s="342" t="s">
        <v>1379</v>
      </c>
      <c r="D36" s="342" t="s">
        <v>932</v>
      </c>
      <c r="E36" s="342" t="s">
        <v>663</v>
      </c>
    </row>
    <row r="37" spans="1:5">
      <c r="A37" s="342" t="s">
        <v>325</v>
      </c>
      <c r="B37" s="342" t="s">
        <v>937</v>
      </c>
      <c r="D37" s="342" t="s">
        <v>933</v>
      </c>
      <c r="E37" s="342" t="s">
        <v>676</v>
      </c>
    </row>
    <row r="38" spans="1:5">
      <c r="A38" s="342" t="s">
        <v>326</v>
      </c>
      <c r="B38" s="342" t="s">
        <v>1068</v>
      </c>
      <c r="D38" s="342" t="s">
        <v>934</v>
      </c>
      <c r="E38" s="342" t="s">
        <v>318</v>
      </c>
    </row>
    <row r="39" spans="1:5">
      <c r="A39" s="342" t="s">
        <v>327</v>
      </c>
      <c r="B39" s="342" t="s">
        <v>1176</v>
      </c>
      <c r="D39" s="342" t="s">
        <v>935</v>
      </c>
      <c r="E39" s="342" t="s">
        <v>388</v>
      </c>
    </row>
    <row r="40" spans="1:5">
      <c r="A40" s="342" t="s">
        <v>328</v>
      </c>
      <c r="B40" s="342" t="s">
        <v>1218</v>
      </c>
      <c r="D40" s="342" t="s">
        <v>936</v>
      </c>
      <c r="E40" s="342" t="s">
        <v>457</v>
      </c>
    </row>
    <row r="41" spans="1:5">
      <c r="A41" s="342" t="s">
        <v>329</v>
      </c>
      <c r="B41" s="342" t="s">
        <v>1264</v>
      </c>
      <c r="D41" s="342" t="s">
        <v>937</v>
      </c>
      <c r="E41" s="342" t="s">
        <v>325</v>
      </c>
    </row>
    <row r="42" spans="1:5">
      <c r="A42" s="342" t="s">
        <v>330</v>
      </c>
      <c r="B42" s="342" t="s">
        <v>1337</v>
      </c>
      <c r="D42" s="342" t="s">
        <v>938</v>
      </c>
      <c r="E42" s="342" t="s">
        <v>395</v>
      </c>
    </row>
    <row r="43" spans="1:5">
      <c r="A43" s="342" t="s">
        <v>331</v>
      </c>
      <c r="B43" s="342" t="s">
        <v>1382</v>
      </c>
      <c r="D43" s="342" t="s">
        <v>939</v>
      </c>
      <c r="E43" s="342" t="s">
        <v>464</v>
      </c>
    </row>
    <row r="44" spans="1:5">
      <c r="A44" s="342" t="s">
        <v>332</v>
      </c>
      <c r="B44" s="342" t="s">
        <v>944</v>
      </c>
      <c r="D44" s="342" t="s">
        <v>940</v>
      </c>
      <c r="E44" s="342" t="s">
        <v>526</v>
      </c>
    </row>
    <row r="45" spans="1:5">
      <c r="A45" s="342" t="s">
        <v>333</v>
      </c>
      <c r="B45" s="342" t="s">
        <v>1076</v>
      </c>
      <c r="D45" s="342" t="s">
        <v>941</v>
      </c>
      <c r="E45" s="342" t="s">
        <v>579</v>
      </c>
    </row>
    <row r="46" spans="1:5">
      <c r="A46" s="342" t="s">
        <v>334</v>
      </c>
      <c r="B46" s="342" t="s">
        <v>1179</v>
      </c>
      <c r="D46" s="342" t="s">
        <v>942</v>
      </c>
      <c r="E46" s="342" t="s">
        <v>619</v>
      </c>
    </row>
    <row r="47" spans="1:5">
      <c r="A47" s="342" t="s">
        <v>335</v>
      </c>
      <c r="B47" s="342" t="s">
        <v>1222</v>
      </c>
      <c r="D47" s="342" t="s">
        <v>943</v>
      </c>
      <c r="E47" s="342" t="s">
        <v>645</v>
      </c>
    </row>
    <row r="48" spans="1:5">
      <c r="A48" s="342" t="s">
        <v>336</v>
      </c>
      <c r="B48" s="342" t="s">
        <v>1269</v>
      </c>
      <c r="D48" s="342" t="s">
        <v>944</v>
      </c>
      <c r="E48" s="342" t="s">
        <v>332</v>
      </c>
    </row>
    <row r="49" spans="1:5">
      <c r="A49" s="342" t="s">
        <v>337</v>
      </c>
      <c r="B49" s="342" t="s">
        <v>1340</v>
      </c>
      <c r="D49" s="342" t="s">
        <v>945</v>
      </c>
      <c r="E49" s="342" t="s">
        <v>402</v>
      </c>
    </row>
    <row r="50" spans="1:5">
      <c r="A50" s="342" t="s">
        <v>338</v>
      </c>
      <c r="B50" s="342" t="s">
        <v>951</v>
      </c>
      <c r="D50" s="342" t="s">
        <v>946</v>
      </c>
      <c r="E50" s="342" t="s">
        <v>471</v>
      </c>
    </row>
    <row r="51" spans="1:5">
      <c r="A51" s="342" t="s">
        <v>339</v>
      </c>
      <c r="B51" s="342" t="s">
        <v>1083</v>
      </c>
      <c r="D51" s="342" t="s">
        <v>947</v>
      </c>
      <c r="E51" s="342" t="s">
        <v>531</v>
      </c>
    </row>
    <row r="52" spans="1:5">
      <c r="A52" s="342" t="s">
        <v>340</v>
      </c>
      <c r="B52" s="342" t="s">
        <v>1184</v>
      </c>
      <c r="D52" s="342" t="s">
        <v>948</v>
      </c>
      <c r="E52" s="342" t="s">
        <v>583</v>
      </c>
    </row>
    <row r="53" spans="1:5">
      <c r="A53" s="342" t="s">
        <v>341</v>
      </c>
      <c r="B53" s="342" t="s">
        <v>1225</v>
      </c>
      <c r="D53" s="342" t="s">
        <v>949</v>
      </c>
      <c r="E53" s="342" t="s">
        <v>621</v>
      </c>
    </row>
    <row r="54" spans="1:5">
      <c r="A54" s="342" t="s">
        <v>342</v>
      </c>
      <c r="B54" s="342" t="s">
        <v>1273</v>
      </c>
      <c r="D54" s="342" t="s">
        <v>950</v>
      </c>
      <c r="E54" s="342" t="s">
        <v>835</v>
      </c>
    </row>
    <row r="55" spans="1:5">
      <c r="A55" s="342" t="s">
        <v>343</v>
      </c>
      <c r="B55" s="342" t="s">
        <v>1344</v>
      </c>
      <c r="D55" s="342" t="s">
        <v>951</v>
      </c>
      <c r="E55" s="342" t="s">
        <v>338</v>
      </c>
    </row>
    <row r="56" spans="1:5">
      <c r="A56" s="342" t="s">
        <v>344</v>
      </c>
      <c r="B56" s="342" t="s">
        <v>958</v>
      </c>
      <c r="D56" s="342" t="s">
        <v>952</v>
      </c>
      <c r="E56" s="342" t="s">
        <v>408</v>
      </c>
    </row>
    <row r="57" spans="1:5">
      <c r="A57" s="342" t="s">
        <v>345</v>
      </c>
      <c r="B57" s="342" t="s">
        <v>1088</v>
      </c>
      <c r="D57" s="342" t="s">
        <v>953</v>
      </c>
      <c r="E57" s="342" t="s">
        <v>477</v>
      </c>
    </row>
    <row r="58" spans="1:5">
      <c r="A58" s="342" t="s">
        <v>346</v>
      </c>
      <c r="B58" s="342" t="s">
        <v>1228</v>
      </c>
      <c r="D58" s="342" t="s">
        <v>954</v>
      </c>
      <c r="E58" s="342" t="s">
        <v>536</v>
      </c>
    </row>
    <row r="59" spans="1:5">
      <c r="A59" s="342" t="s">
        <v>347</v>
      </c>
      <c r="B59" s="342" t="s">
        <v>1282</v>
      </c>
      <c r="D59" s="342" t="s">
        <v>955</v>
      </c>
      <c r="E59" s="342" t="s">
        <v>586</v>
      </c>
    </row>
    <row r="60" spans="1:5">
      <c r="A60" s="342" t="s">
        <v>348</v>
      </c>
      <c r="B60" s="342" t="s">
        <v>1350</v>
      </c>
      <c r="D60" s="342" t="s">
        <v>956</v>
      </c>
      <c r="E60" s="342" t="s">
        <v>623</v>
      </c>
    </row>
    <row r="61" spans="1:5">
      <c r="A61" s="342" t="s">
        <v>349</v>
      </c>
      <c r="B61" s="342" t="s">
        <v>964</v>
      </c>
      <c r="D61" s="342" t="s">
        <v>957</v>
      </c>
      <c r="E61" s="342" t="s">
        <v>648</v>
      </c>
    </row>
    <row r="62" spans="1:5">
      <c r="A62" s="342" t="s">
        <v>350</v>
      </c>
      <c r="B62" s="342" t="s">
        <v>1093</v>
      </c>
      <c r="D62" s="342" t="s">
        <v>958</v>
      </c>
      <c r="E62" s="342" t="s">
        <v>344</v>
      </c>
    </row>
    <row r="63" spans="1:5">
      <c r="A63" s="342" t="s">
        <v>351</v>
      </c>
      <c r="B63" s="342" t="s">
        <v>1230</v>
      </c>
      <c r="D63" s="342" t="s">
        <v>959</v>
      </c>
      <c r="E63" s="342" t="s">
        <v>414</v>
      </c>
    </row>
    <row r="64" spans="1:5">
      <c r="A64" s="342" t="s">
        <v>352</v>
      </c>
      <c r="B64" s="342" t="s">
        <v>1288</v>
      </c>
      <c r="D64" s="342" t="s">
        <v>960</v>
      </c>
      <c r="E64" s="342" t="s">
        <v>483</v>
      </c>
    </row>
    <row r="65" spans="1:5">
      <c r="A65" s="342" t="s">
        <v>353</v>
      </c>
      <c r="B65" s="342" t="s">
        <v>1351</v>
      </c>
      <c r="D65" s="342" t="s">
        <v>961</v>
      </c>
      <c r="E65" s="342" t="s">
        <v>541</v>
      </c>
    </row>
    <row r="66" spans="1:5">
      <c r="A66" s="342" t="s">
        <v>354</v>
      </c>
      <c r="B66" s="342" t="s">
        <v>969</v>
      </c>
      <c r="D66" s="342" t="s">
        <v>962</v>
      </c>
      <c r="E66" s="342" t="s">
        <v>590</v>
      </c>
    </row>
    <row r="67" spans="1:5">
      <c r="A67" s="342" t="s">
        <v>355</v>
      </c>
      <c r="B67" s="342" t="s">
        <v>1106</v>
      </c>
      <c r="D67" s="342" t="s">
        <v>963</v>
      </c>
      <c r="E67" s="342" t="s">
        <v>625</v>
      </c>
    </row>
    <row r="68" spans="1:5">
      <c r="A68" s="342" t="s">
        <v>356</v>
      </c>
      <c r="B68" s="342" t="s">
        <v>1292</v>
      </c>
      <c r="D68" s="342" t="s">
        <v>964</v>
      </c>
      <c r="E68" s="342" t="s">
        <v>349</v>
      </c>
    </row>
    <row r="69" spans="1:5">
      <c r="A69" s="342" t="s">
        <v>357</v>
      </c>
      <c r="B69" s="342" t="s">
        <v>1355</v>
      </c>
      <c r="D69" s="342" t="s">
        <v>965</v>
      </c>
      <c r="E69" s="342" t="s">
        <v>418</v>
      </c>
    </row>
    <row r="70" spans="1:5">
      <c r="A70" s="342" t="s">
        <v>358</v>
      </c>
      <c r="B70" s="342" t="s">
        <v>974</v>
      </c>
      <c r="D70" s="342" t="s">
        <v>966</v>
      </c>
      <c r="E70" s="342" t="s">
        <v>486</v>
      </c>
    </row>
    <row r="71" spans="1:5">
      <c r="A71" s="342" t="s">
        <v>359</v>
      </c>
      <c r="B71" s="342" t="s">
        <v>1113</v>
      </c>
      <c r="D71" s="342" t="s">
        <v>967</v>
      </c>
      <c r="E71" s="342" t="s">
        <v>544</v>
      </c>
    </row>
    <row r="72" spans="1:5">
      <c r="A72" s="342" t="s">
        <v>360</v>
      </c>
      <c r="B72" s="342" t="s">
        <v>899</v>
      </c>
      <c r="D72" s="342" t="s">
        <v>968</v>
      </c>
      <c r="E72" s="342" t="s">
        <v>593</v>
      </c>
    </row>
    <row r="73" spans="1:5">
      <c r="A73" s="342" t="s">
        <v>361</v>
      </c>
      <c r="B73" s="342" t="s">
        <v>1022</v>
      </c>
      <c r="D73" s="342" t="s">
        <v>969</v>
      </c>
      <c r="E73" s="342" t="s">
        <v>354</v>
      </c>
    </row>
    <row r="74" spans="1:5">
      <c r="A74" s="342" t="s">
        <v>362</v>
      </c>
      <c r="B74" s="342" t="s">
        <v>1138</v>
      </c>
      <c r="D74" s="342" t="s">
        <v>970</v>
      </c>
      <c r="E74" s="342" t="s">
        <v>423</v>
      </c>
    </row>
    <row r="75" spans="1:5">
      <c r="A75" s="342" t="s">
        <v>363</v>
      </c>
      <c r="B75" s="342" t="s">
        <v>1189</v>
      </c>
      <c r="D75" s="342" t="s">
        <v>971</v>
      </c>
      <c r="E75" s="342" t="s">
        <v>491</v>
      </c>
    </row>
    <row r="76" spans="1:5">
      <c r="A76" s="342" t="s">
        <v>364</v>
      </c>
      <c r="B76" s="342" t="s">
        <v>1236</v>
      </c>
      <c r="D76" s="342" t="s">
        <v>972</v>
      </c>
      <c r="E76" s="342" t="s">
        <v>549</v>
      </c>
    </row>
    <row r="77" spans="1:5">
      <c r="A77" s="342" t="s">
        <v>365</v>
      </c>
      <c r="B77" s="342" t="s">
        <v>1298</v>
      </c>
      <c r="D77" s="342" t="s">
        <v>973</v>
      </c>
      <c r="E77" s="342" t="s">
        <v>596</v>
      </c>
    </row>
    <row r="78" spans="1:5">
      <c r="A78" s="342" t="s">
        <v>366</v>
      </c>
      <c r="B78" s="342" t="s">
        <v>1358</v>
      </c>
      <c r="D78" s="342" t="s">
        <v>974</v>
      </c>
      <c r="E78" s="342" t="s">
        <v>358</v>
      </c>
    </row>
    <row r="79" spans="1:5">
      <c r="A79" s="342" t="s">
        <v>367</v>
      </c>
      <c r="B79" s="342" t="s">
        <v>910</v>
      </c>
      <c r="D79" s="342" t="s">
        <v>975</v>
      </c>
      <c r="E79" s="342" t="s">
        <v>427</v>
      </c>
    </row>
    <row r="80" spans="1:5">
      <c r="A80" s="342" t="s">
        <v>368</v>
      </c>
      <c r="B80" s="342" t="s">
        <v>1036</v>
      </c>
      <c r="D80" s="342" t="s">
        <v>976</v>
      </c>
      <c r="E80" s="342" t="s">
        <v>494</v>
      </c>
    </row>
    <row r="81" spans="1:5">
      <c r="A81" s="342" t="s">
        <v>369</v>
      </c>
      <c r="B81" s="342" t="s">
        <v>1149</v>
      </c>
      <c r="D81" s="342" t="s">
        <v>977</v>
      </c>
      <c r="E81" s="342" t="s">
        <v>552</v>
      </c>
    </row>
    <row r="82" spans="1:5">
      <c r="A82" s="342" t="s">
        <v>370</v>
      </c>
      <c r="B82" s="342" t="s">
        <v>1194</v>
      </c>
      <c r="D82" s="342" t="s">
        <v>978</v>
      </c>
      <c r="E82" s="342" t="s">
        <v>598</v>
      </c>
    </row>
    <row r="83" spans="1:5">
      <c r="A83" s="342" t="s">
        <v>371</v>
      </c>
      <c r="B83" s="342" t="s">
        <v>1241</v>
      </c>
      <c r="D83" s="342" t="s">
        <v>979</v>
      </c>
      <c r="E83" s="342" t="s">
        <v>709</v>
      </c>
    </row>
    <row r="84" spans="1:5">
      <c r="A84" s="342" t="s">
        <v>372</v>
      </c>
      <c r="B84" s="342" t="s">
        <v>1314</v>
      </c>
      <c r="D84" s="342" t="s">
        <v>980</v>
      </c>
      <c r="E84" s="342" t="s">
        <v>710</v>
      </c>
    </row>
    <row r="85" spans="1:5">
      <c r="A85" s="342" t="s">
        <v>373</v>
      </c>
      <c r="B85" s="342" t="s">
        <v>1362</v>
      </c>
      <c r="D85" s="342" t="s">
        <v>981</v>
      </c>
      <c r="E85" s="342" t="s">
        <v>711</v>
      </c>
    </row>
    <row r="86" spans="1:5">
      <c r="A86" s="342" t="s">
        <v>374</v>
      </c>
      <c r="B86" s="342" t="s">
        <v>913</v>
      </c>
      <c r="D86" s="342" t="s">
        <v>982</v>
      </c>
      <c r="E86" s="342" t="s">
        <v>712</v>
      </c>
    </row>
    <row r="87" spans="1:5">
      <c r="A87" s="342" t="s">
        <v>375</v>
      </c>
      <c r="B87" s="342" t="s">
        <v>1050</v>
      </c>
      <c r="D87" s="342" t="s">
        <v>983</v>
      </c>
      <c r="E87" s="342" t="s">
        <v>713</v>
      </c>
    </row>
    <row r="88" spans="1:5">
      <c r="A88" s="342" t="s">
        <v>376</v>
      </c>
      <c r="B88" s="342" t="s">
        <v>1154</v>
      </c>
      <c r="D88" s="342" t="s">
        <v>984</v>
      </c>
      <c r="E88" s="342" t="s">
        <v>714</v>
      </c>
    </row>
    <row r="89" spans="1:5">
      <c r="A89" s="342" t="s">
        <v>377</v>
      </c>
      <c r="B89" s="342" t="s">
        <v>1200</v>
      </c>
      <c r="D89" s="342" t="s">
        <v>985</v>
      </c>
      <c r="E89" s="342" t="s">
        <v>715</v>
      </c>
    </row>
    <row r="90" spans="1:5">
      <c r="A90" s="342" t="s">
        <v>378</v>
      </c>
      <c r="B90" s="342" t="s">
        <v>1248</v>
      </c>
      <c r="D90" s="342" t="s">
        <v>986</v>
      </c>
      <c r="E90" s="342" t="s">
        <v>716</v>
      </c>
    </row>
    <row r="91" spans="1:5">
      <c r="A91" s="342" t="s">
        <v>379</v>
      </c>
      <c r="B91" s="342" t="s">
        <v>1320</v>
      </c>
      <c r="D91" s="342" t="s">
        <v>987</v>
      </c>
      <c r="E91" s="342" t="s">
        <v>717</v>
      </c>
    </row>
    <row r="92" spans="1:5">
      <c r="A92" s="342" t="s">
        <v>380</v>
      </c>
      <c r="B92" s="342" t="s">
        <v>1369</v>
      </c>
      <c r="D92" s="342" t="s">
        <v>988</v>
      </c>
      <c r="E92" s="342" t="s">
        <v>718</v>
      </c>
    </row>
    <row r="93" spans="1:5">
      <c r="A93" s="342" t="s">
        <v>381</v>
      </c>
      <c r="B93" s="342" t="s">
        <v>926</v>
      </c>
      <c r="D93" s="342" t="s">
        <v>989</v>
      </c>
      <c r="E93" s="342" t="s">
        <v>719</v>
      </c>
    </row>
    <row r="94" spans="1:5">
      <c r="A94" s="342" t="s">
        <v>382</v>
      </c>
      <c r="B94" s="342" t="s">
        <v>1057</v>
      </c>
      <c r="D94" s="342" t="s">
        <v>990</v>
      </c>
      <c r="E94" s="342" t="s">
        <v>720</v>
      </c>
    </row>
    <row r="95" spans="1:5">
      <c r="A95" s="342" t="s">
        <v>383</v>
      </c>
      <c r="B95" s="342" t="s">
        <v>1162</v>
      </c>
      <c r="D95" s="342" t="s">
        <v>991</v>
      </c>
      <c r="E95" s="342" t="s">
        <v>721</v>
      </c>
    </row>
    <row r="96" spans="1:5">
      <c r="A96" s="342" t="s">
        <v>384</v>
      </c>
      <c r="B96" s="342" t="s">
        <v>1208</v>
      </c>
      <c r="D96" s="342" t="s">
        <v>992</v>
      </c>
      <c r="E96" s="342" t="s">
        <v>722</v>
      </c>
    </row>
    <row r="97" spans="1:5">
      <c r="A97" s="342" t="s">
        <v>385</v>
      </c>
      <c r="B97" s="342" t="s">
        <v>1257</v>
      </c>
      <c r="D97" s="342" t="s">
        <v>993</v>
      </c>
      <c r="E97" s="342" t="s">
        <v>723</v>
      </c>
    </row>
    <row r="98" spans="1:5">
      <c r="A98" s="342" t="s">
        <v>386</v>
      </c>
      <c r="B98" s="342" t="s">
        <v>1329</v>
      </c>
      <c r="D98" s="342" t="s">
        <v>994</v>
      </c>
      <c r="E98" s="342" t="s">
        <v>724</v>
      </c>
    </row>
    <row r="99" spans="1:5">
      <c r="A99" s="342" t="s">
        <v>387</v>
      </c>
      <c r="B99" s="342" t="s">
        <v>1376</v>
      </c>
      <c r="D99" s="342" t="s">
        <v>995</v>
      </c>
      <c r="E99" s="342" t="s">
        <v>725</v>
      </c>
    </row>
    <row r="100" spans="1:5">
      <c r="A100" s="342" t="s">
        <v>388</v>
      </c>
      <c r="B100" s="342" t="s">
        <v>935</v>
      </c>
      <c r="D100" s="342" t="s">
        <v>996</v>
      </c>
      <c r="E100" s="342" t="s">
        <v>726</v>
      </c>
    </row>
    <row r="101" spans="1:5">
      <c r="A101" s="342" t="s">
        <v>389</v>
      </c>
      <c r="B101" s="342" t="s">
        <v>1061</v>
      </c>
      <c r="D101" s="342" t="s">
        <v>997</v>
      </c>
      <c r="E101" s="342" t="s">
        <v>727</v>
      </c>
    </row>
    <row r="102" spans="1:5">
      <c r="A102" s="342" t="s">
        <v>390</v>
      </c>
      <c r="B102" s="342" t="s">
        <v>1165</v>
      </c>
      <c r="D102" s="342" t="s">
        <v>998</v>
      </c>
      <c r="E102" s="342" t="s">
        <v>728</v>
      </c>
    </row>
    <row r="103" spans="1:5">
      <c r="A103" s="342" t="s">
        <v>391</v>
      </c>
      <c r="B103" s="342" t="s">
        <v>1214</v>
      </c>
      <c r="D103" s="342" t="s">
        <v>999</v>
      </c>
      <c r="E103" s="342" t="s">
        <v>729</v>
      </c>
    </row>
    <row r="104" spans="1:5">
      <c r="A104" s="342" t="s">
        <v>392</v>
      </c>
      <c r="B104" s="342" t="s">
        <v>1261</v>
      </c>
      <c r="D104" s="342" t="s">
        <v>1000</v>
      </c>
      <c r="E104" s="342" t="s">
        <v>730</v>
      </c>
    </row>
    <row r="105" spans="1:5">
      <c r="A105" s="342" t="s">
        <v>393</v>
      </c>
      <c r="B105" s="342" t="s">
        <v>1332</v>
      </c>
      <c r="D105" s="342" t="s">
        <v>1001</v>
      </c>
      <c r="E105" s="342" t="s">
        <v>731</v>
      </c>
    </row>
    <row r="106" spans="1:5">
      <c r="A106" s="342" t="s">
        <v>394</v>
      </c>
      <c r="B106" s="342" t="s">
        <v>1380</v>
      </c>
      <c r="D106" s="342" t="s">
        <v>1002</v>
      </c>
      <c r="E106" s="342" t="s">
        <v>732</v>
      </c>
    </row>
    <row r="107" spans="1:5">
      <c r="A107" s="342" t="s">
        <v>395</v>
      </c>
      <c r="B107" s="342" t="s">
        <v>938</v>
      </c>
      <c r="D107" s="342" t="s">
        <v>1003</v>
      </c>
      <c r="E107" s="342" t="s">
        <v>733</v>
      </c>
    </row>
    <row r="108" spans="1:5">
      <c r="A108" s="342" t="s">
        <v>396</v>
      </c>
      <c r="B108" s="342" t="s">
        <v>1069</v>
      </c>
      <c r="D108" s="342" t="s">
        <v>1004</v>
      </c>
      <c r="E108" s="342" t="s">
        <v>734</v>
      </c>
    </row>
    <row r="109" spans="1:5">
      <c r="A109" s="342" t="s">
        <v>397</v>
      </c>
      <c r="B109" s="342" t="s">
        <v>1177</v>
      </c>
      <c r="D109" s="342" t="s">
        <v>1005</v>
      </c>
      <c r="E109" s="342" t="s">
        <v>735</v>
      </c>
    </row>
    <row r="110" spans="1:5">
      <c r="A110" s="342" t="s">
        <v>398</v>
      </c>
      <c r="B110" s="342" t="s">
        <v>1219</v>
      </c>
      <c r="D110" s="342" t="s">
        <v>1006</v>
      </c>
      <c r="E110" s="342" t="s">
        <v>736</v>
      </c>
    </row>
    <row r="111" spans="1:5">
      <c r="A111" s="342" t="s">
        <v>399</v>
      </c>
      <c r="B111" s="342" t="s">
        <v>1265</v>
      </c>
      <c r="D111" s="342" t="s">
        <v>1007</v>
      </c>
      <c r="E111" s="342" t="s">
        <v>737</v>
      </c>
    </row>
    <row r="112" spans="1:5">
      <c r="A112" s="342" t="s">
        <v>400</v>
      </c>
      <c r="B112" s="342" t="s">
        <v>1338</v>
      </c>
      <c r="D112" s="342" t="s">
        <v>1008</v>
      </c>
      <c r="E112" s="342" t="s">
        <v>738</v>
      </c>
    </row>
    <row r="113" spans="1:5">
      <c r="A113" s="342" t="s">
        <v>401</v>
      </c>
      <c r="B113" s="342" t="s">
        <v>1383</v>
      </c>
      <c r="D113" s="342" t="s">
        <v>1009</v>
      </c>
      <c r="E113" s="342" t="s">
        <v>739</v>
      </c>
    </row>
    <row r="114" spans="1:5">
      <c r="A114" s="342" t="s">
        <v>402</v>
      </c>
      <c r="B114" s="342" t="s">
        <v>945</v>
      </c>
      <c r="D114" s="342" t="s">
        <v>1010</v>
      </c>
      <c r="E114" s="342" t="s">
        <v>740</v>
      </c>
    </row>
    <row r="115" spans="1:5">
      <c r="A115" s="342" t="s">
        <v>403</v>
      </c>
      <c r="B115" s="342" t="s">
        <v>1077</v>
      </c>
      <c r="D115" s="342" t="s">
        <v>1011</v>
      </c>
      <c r="E115" s="342" t="s">
        <v>741</v>
      </c>
    </row>
    <row r="116" spans="1:5">
      <c r="A116" s="342" t="s">
        <v>404</v>
      </c>
      <c r="B116" s="342" t="s">
        <v>1180</v>
      </c>
      <c r="D116" s="342" t="s">
        <v>1012</v>
      </c>
      <c r="E116" s="342" t="s">
        <v>742</v>
      </c>
    </row>
    <row r="117" spans="1:5">
      <c r="A117" s="342" t="s">
        <v>405</v>
      </c>
      <c r="B117" s="342" t="s">
        <v>1223</v>
      </c>
      <c r="D117" s="342" t="s">
        <v>1013</v>
      </c>
      <c r="E117" s="342" t="s">
        <v>743</v>
      </c>
    </row>
    <row r="118" spans="1:5">
      <c r="A118" s="342" t="s">
        <v>406</v>
      </c>
      <c r="B118" s="342" t="s">
        <v>1270</v>
      </c>
      <c r="D118" s="342" t="s">
        <v>1014</v>
      </c>
      <c r="E118" s="342" t="s">
        <v>837</v>
      </c>
    </row>
    <row r="119" spans="1:5">
      <c r="A119" s="342" t="s">
        <v>407</v>
      </c>
      <c r="B119" s="342" t="s">
        <v>1341</v>
      </c>
      <c r="D119" s="342" t="s">
        <v>1015</v>
      </c>
      <c r="E119" s="342" t="s">
        <v>744</v>
      </c>
    </row>
    <row r="120" spans="1:5">
      <c r="A120" s="342" t="s">
        <v>408</v>
      </c>
      <c r="B120" s="342" t="s">
        <v>952</v>
      </c>
      <c r="D120" s="342" t="s">
        <v>1016</v>
      </c>
      <c r="E120" s="342" t="s">
        <v>745</v>
      </c>
    </row>
    <row r="121" spans="1:5">
      <c r="A121" s="342" t="s">
        <v>409</v>
      </c>
      <c r="B121" s="342" t="s">
        <v>1084</v>
      </c>
      <c r="D121" s="342" t="s">
        <v>1017</v>
      </c>
      <c r="E121" s="342" t="s">
        <v>746</v>
      </c>
    </row>
    <row r="122" spans="1:5">
      <c r="A122" s="342" t="s">
        <v>410</v>
      </c>
      <c r="B122" s="342" t="s">
        <v>1185</v>
      </c>
      <c r="D122" s="342" t="s">
        <v>1018</v>
      </c>
      <c r="E122" s="342" t="s">
        <v>747</v>
      </c>
    </row>
    <row r="123" spans="1:5">
      <c r="A123" s="342" t="s">
        <v>411</v>
      </c>
      <c r="B123" s="342" t="s">
        <v>1226</v>
      </c>
      <c r="D123" s="342" t="s">
        <v>1019</v>
      </c>
      <c r="E123" s="342" t="s">
        <v>748</v>
      </c>
    </row>
    <row r="124" spans="1:5">
      <c r="A124" s="342" t="s">
        <v>412</v>
      </c>
      <c r="B124" s="342" t="s">
        <v>1274</v>
      </c>
      <c r="D124" s="342" t="s">
        <v>1020</v>
      </c>
      <c r="E124" s="342" t="s">
        <v>749</v>
      </c>
    </row>
    <row r="125" spans="1:5">
      <c r="A125" s="342" t="s">
        <v>413</v>
      </c>
      <c r="B125" s="342" t="s">
        <v>1345</v>
      </c>
      <c r="D125" s="342" t="s">
        <v>1021</v>
      </c>
      <c r="E125" s="342" t="s">
        <v>291</v>
      </c>
    </row>
    <row r="126" spans="1:5">
      <c r="A126" s="342" t="s">
        <v>414</v>
      </c>
      <c r="B126" s="342" t="s">
        <v>959</v>
      </c>
      <c r="D126" s="342" t="s">
        <v>1022</v>
      </c>
      <c r="E126" s="342" t="s">
        <v>361</v>
      </c>
    </row>
    <row r="127" spans="1:5">
      <c r="A127" s="342" t="s">
        <v>415</v>
      </c>
      <c r="B127" s="342" t="s">
        <v>1089</v>
      </c>
      <c r="D127" s="342" t="s">
        <v>1023</v>
      </c>
      <c r="E127" s="342" t="s">
        <v>430</v>
      </c>
    </row>
    <row r="128" spans="1:5">
      <c r="A128" s="342" t="s">
        <v>416</v>
      </c>
      <c r="B128" s="342" t="s">
        <v>1229</v>
      </c>
      <c r="D128" s="342" t="s">
        <v>1024</v>
      </c>
      <c r="E128" s="342" t="s">
        <v>497</v>
      </c>
    </row>
    <row r="129" spans="1:5">
      <c r="A129" s="342" t="s">
        <v>417</v>
      </c>
      <c r="B129" s="342" t="s">
        <v>1283</v>
      </c>
      <c r="D129" s="342" t="s">
        <v>1025</v>
      </c>
      <c r="E129" s="342" t="s">
        <v>555</v>
      </c>
    </row>
    <row r="130" spans="1:5">
      <c r="A130" s="342" t="s">
        <v>418</v>
      </c>
      <c r="B130" s="342" t="s">
        <v>965</v>
      </c>
      <c r="D130" s="342" t="s">
        <v>1026</v>
      </c>
      <c r="E130" s="342" t="s">
        <v>601</v>
      </c>
    </row>
    <row r="131" spans="1:5">
      <c r="A131" s="342" t="s">
        <v>419</v>
      </c>
      <c r="B131" s="342" t="s">
        <v>1094</v>
      </c>
      <c r="D131" s="342" t="s">
        <v>1027</v>
      </c>
      <c r="E131" s="342" t="s">
        <v>630</v>
      </c>
    </row>
    <row r="132" spans="1:5">
      <c r="A132" s="342" t="s">
        <v>420</v>
      </c>
      <c r="B132" s="342" t="s">
        <v>1231</v>
      </c>
      <c r="D132" s="342" t="s">
        <v>1028</v>
      </c>
      <c r="E132" s="342" t="s">
        <v>653</v>
      </c>
    </row>
    <row r="133" spans="1:5">
      <c r="A133" s="342" t="s">
        <v>421</v>
      </c>
      <c r="B133" s="342" t="s">
        <v>1289</v>
      </c>
      <c r="D133" s="342" t="s">
        <v>1029</v>
      </c>
      <c r="E133" s="342" t="s">
        <v>669</v>
      </c>
    </row>
    <row r="134" spans="1:5">
      <c r="A134" s="342" t="s">
        <v>422</v>
      </c>
      <c r="B134" s="342" t="s">
        <v>1352</v>
      </c>
      <c r="D134" s="342" t="s">
        <v>1030</v>
      </c>
      <c r="E134" s="342" t="s">
        <v>680</v>
      </c>
    </row>
    <row r="135" spans="1:5">
      <c r="A135" s="342" t="s">
        <v>423</v>
      </c>
      <c r="B135" s="342" t="s">
        <v>970</v>
      </c>
      <c r="D135" s="342" t="s">
        <v>1031</v>
      </c>
      <c r="E135" s="342" t="s">
        <v>687</v>
      </c>
    </row>
    <row r="136" spans="1:5">
      <c r="A136" s="342" t="s">
        <v>424</v>
      </c>
      <c r="B136" s="342" t="s">
        <v>1107</v>
      </c>
      <c r="D136" s="342" t="s">
        <v>1032</v>
      </c>
      <c r="E136" s="342" t="s">
        <v>694</v>
      </c>
    </row>
    <row r="137" spans="1:5">
      <c r="A137" s="342" t="s">
        <v>425</v>
      </c>
      <c r="B137" s="342" t="s">
        <v>1293</v>
      </c>
      <c r="D137" s="342" t="s">
        <v>1033</v>
      </c>
      <c r="E137" s="342" t="s">
        <v>700</v>
      </c>
    </row>
    <row r="138" spans="1:5">
      <c r="A138" s="342" t="s">
        <v>426</v>
      </c>
      <c r="B138" s="342" t="s">
        <v>1356</v>
      </c>
      <c r="D138" s="342" t="s">
        <v>1034</v>
      </c>
      <c r="E138" s="342" t="s">
        <v>705</v>
      </c>
    </row>
    <row r="139" spans="1:5">
      <c r="A139" s="342" t="s">
        <v>427</v>
      </c>
      <c r="B139" s="342" t="s">
        <v>975</v>
      </c>
      <c r="D139" s="342" t="s">
        <v>1035</v>
      </c>
      <c r="E139" s="342" t="s">
        <v>298</v>
      </c>
    </row>
    <row r="140" spans="1:5">
      <c r="A140" s="342" t="s">
        <v>428</v>
      </c>
      <c r="B140" s="342" t="s">
        <v>1114</v>
      </c>
      <c r="D140" s="342" t="s">
        <v>1036</v>
      </c>
      <c r="E140" s="342" t="s">
        <v>368</v>
      </c>
    </row>
    <row r="141" spans="1:5">
      <c r="A141" s="342" t="s">
        <v>429</v>
      </c>
      <c r="B141" s="342" t="s">
        <v>900</v>
      </c>
      <c r="D141" s="342" t="s">
        <v>1037</v>
      </c>
      <c r="E141" s="342" t="s">
        <v>437</v>
      </c>
    </row>
    <row r="142" spans="1:5">
      <c r="A142" s="342" t="s">
        <v>430</v>
      </c>
      <c r="B142" s="342" t="s">
        <v>1023</v>
      </c>
      <c r="D142" s="342" t="s">
        <v>1038</v>
      </c>
      <c r="E142" s="342" t="s">
        <v>503</v>
      </c>
    </row>
    <row r="143" spans="1:5">
      <c r="A143" s="342" t="s">
        <v>431</v>
      </c>
      <c r="B143" s="342" t="s">
        <v>1139</v>
      </c>
      <c r="D143" s="342" t="s">
        <v>1039</v>
      </c>
      <c r="E143" s="342" t="s">
        <v>560</v>
      </c>
    </row>
    <row r="144" spans="1:5">
      <c r="A144" s="342" t="s">
        <v>432</v>
      </c>
      <c r="B144" s="342" t="s">
        <v>1190</v>
      </c>
      <c r="D144" s="342" t="s">
        <v>1040</v>
      </c>
      <c r="E144" s="342" t="s">
        <v>604</v>
      </c>
    </row>
    <row r="145" spans="1:5">
      <c r="A145" s="342" t="s">
        <v>433</v>
      </c>
      <c r="B145" s="342" t="s">
        <v>1237</v>
      </c>
      <c r="D145" s="342" t="s">
        <v>1041</v>
      </c>
      <c r="E145" s="342" t="s">
        <v>633</v>
      </c>
    </row>
    <row r="146" spans="1:5">
      <c r="A146" s="342" t="s">
        <v>434</v>
      </c>
      <c r="B146" s="342" t="s">
        <v>1299</v>
      </c>
      <c r="D146" s="342" t="s">
        <v>1042</v>
      </c>
      <c r="E146" s="342" t="s">
        <v>656</v>
      </c>
    </row>
    <row r="147" spans="1:5">
      <c r="A147" s="342" t="s">
        <v>435</v>
      </c>
      <c r="B147" s="342" t="s">
        <v>1359</v>
      </c>
      <c r="D147" s="342" t="s">
        <v>1043</v>
      </c>
      <c r="E147" s="342" t="s">
        <v>672</v>
      </c>
    </row>
    <row r="148" spans="1:5">
      <c r="A148" s="342" t="s">
        <v>436</v>
      </c>
      <c r="B148" s="342" t="s">
        <v>911</v>
      </c>
      <c r="D148" s="342" t="s">
        <v>1044</v>
      </c>
      <c r="E148" s="342" t="s">
        <v>682</v>
      </c>
    </row>
    <row r="149" spans="1:5">
      <c r="A149" s="342" t="s">
        <v>437</v>
      </c>
      <c r="B149" s="342" t="s">
        <v>1037</v>
      </c>
      <c r="D149" s="342" t="s">
        <v>1045</v>
      </c>
      <c r="E149" s="342" t="s">
        <v>690</v>
      </c>
    </row>
    <row r="150" spans="1:5">
      <c r="A150" s="342" t="s">
        <v>438</v>
      </c>
      <c r="B150" s="342" t="s">
        <v>1150</v>
      </c>
      <c r="D150" s="342" t="s">
        <v>1046</v>
      </c>
      <c r="E150" s="342" t="s">
        <v>696</v>
      </c>
    </row>
    <row r="151" spans="1:5">
      <c r="A151" s="342" t="s">
        <v>439</v>
      </c>
      <c r="B151" s="342" t="s">
        <v>1195</v>
      </c>
      <c r="D151" s="342" t="s">
        <v>1047</v>
      </c>
      <c r="E151" s="342" t="s">
        <v>702</v>
      </c>
    </row>
    <row r="152" spans="1:5">
      <c r="A152" s="342" t="s">
        <v>440</v>
      </c>
      <c r="B152" s="342" t="s">
        <v>1242</v>
      </c>
      <c r="D152" s="342" t="s">
        <v>1048</v>
      </c>
      <c r="E152" s="342" t="s">
        <v>836</v>
      </c>
    </row>
    <row r="153" spans="1:5">
      <c r="A153" s="342" t="s">
        <v>441</v>
      </c>
      <c r="B153" s="342" t="s">
        <v>1315</v>
      </c>
      <c r="D153" s="342" t="s">
        <v>1049</v>
      </c>
      <c r="E153" s="342" t="s">
        <v>305</v>
      </c>
    </row>
    <row r="154" spans="1:5">
      <c r="A154" s="342" t="s">
        <v>442</v>
      </c>
      <c r="B154" s="342" t="s">
        <v>1363</v>
      </c>
      <c r="D154" s="342" t="s">
        <v>1050</v>
      </c>
      <c r="E154" s="342" t="s">
        <v>375</v>
      </c>
    </row>
    <row r="155" spans="1:5">
      <c r="A155" s="342" t="s">
        <v>443</v>
      </c>
      <c r="B155" s="342" t="s">
        <v>914</v>
      </c>
      <c r="D155" s="342" t="s">
        <v>1051</v>
      </c>
      <c r="E155" s="342" t="s">
        <v>444</v>
      </c>
    </row>
    <row r="156" spans="1:5">
      <c r="A156" s="342" t="s">
        <v>444</v>
      </c>
      <c r="B156" s="342" t="s">
        <v>1051</v>
      </c>
      <c r="D156" s="342" t="s">
        <v>1052</v>
      </c>
      <c r="E156" s="342" t="s">
        <v>510</v>
      </c>
    </row>
    <row r="157" spans="1:5">
      <c r="A157" s="342" t="s">
        <v>445</v>
      </c>
      <c r="B157" s="342" t="s">
        <v>1155</v>
      </c>
      <c r="D157" s="342" t="s">
        <v>1053</v>
      </c>
      <c r="E157" s="342" t="s">
        <v>567</v>
      </c>
    </row>
    <row r="158" spans="1:5">
      <c r="A158" s="342" t="s">
        <v>446</v>
      </c>
      <c r="B158" s="342" t="s">
        <v>1201</v>
      </c>
      <c r="D158" s="342" t="s">
        <v>1054</v>
      </c>
      <c r="E158" s="342" t="s">
        <v>637</v>
      </c>
    </row>
    <row r="159" spans="1:5">
      <c r="A159" s="342" t="s">
        <v>447</v>
      </c>
      <c r="B159" s="342" t="s">
        <v>1249</v>
      </c>
      <c r="D159" s="342" t="s">
        <v>1055</v>
      </c>
      <c r="E159" s="342" t="s">
        <v>658</v>
      </c>
    </row>
    <row r="160" spans="1:5">
      <c r="A160" s="342" t="s">
        <v>448</v>
      </c>
      <c r="B160" s="342" t="s">
        <v>1321</v>
      </c>
      <c r="D160" s="342" t="s">
        <v>1056</v>
      </c>
      <c r="E160" s="342" t="s">
        <v>312</v>
      </c>
    </row>
    <row r="161" spans="1:5">
      <c r="A161" s="342" t="s">
        <v>449</v>
      </c>
      <c r="B161" s="342" t="s">
        <v>1370</v>
      </c>
      <c r="D161" s="342" t="s">
        <v>1057</v>
      </c>
      <c r="E161" s="342" t="s">
        <v>382</v>
      </c>
    </row>
    <row r="162" spans="1:5">
      <c r="A162" s="342" t="s">
        <v>450</v>
      </c>
      <c r="B162" s="342" t="s">
        <v>927</v>
      </c>
      <c r="D162" s="342" t="s">
        <v>1058</v>
      </c>
      <c r="E162" s="342" t="s">
        <v>451</v>
      </c>
    </row>
    <row r="163" spans="1:5">
      <c r="A163" s="342" t="s">
        <v>451</v>
      </c>
      <c r="B163" s="342" t="s">
        <v>1058</v>
      </c>
      <c r="D163" s="342" t="s">
        <v>1059</v>
      </c>
      <c r="E163" s="342" t="s">
        <v>517</v>
      </c>
    </row>
    <row r="164" spans="1:5">
      <c r="A164" s="342" t="s">
        <v>452</v>
      </c>
      <c r="B164" s="342" t="s">
        <v>1163</v>
      </c>
      <c r="D164" s="342" t="s">
        <v>1060</v>
      </c>
      <c r="E164" s="342" t="s">
        <v>319</v>
      </c>
    </row>
    <row r="165" spans="1:5">
      <c r="A165" s="342" t="s">
        <v>453</v>
      </c>
      <c r="B165" s="342" t="s">
        <v>1209</v>
      </c>
      <c r="D165" s="342" t="s">
        <v>1061</v>
      </c>
      <c r="E165" s="342" t="s">
        <v>389</v>
      </c>
    </row>
    <row r="166" spans="1:5">
      <c r="A166" s="342" t="s">
        <v>454</v>
      </c>
      <c r="B166" s="342" t="s">
        <v>1258</v>
      </c>
      <c r="D166" s="342" t="s">
        <v>1062</v>
      </c>
      <c r="E166" s="342" t="s">
        <v>458</v>
      </c>
    </row>
    <row r="167" spans="1:5">
      <c r="A167" s="342" t="s">
        <v>455</v>
      </c>
      <c r="B167" s="342" t="s">
        <v>1330</v>
      </c>
      <c r="D167" s="342" t="s">
        <v>1063</v>
      </c>
      <c r="E167" s="342" t="s">
        <v>521</v>
      </c>
    </row>
    <row r="168" spans="1:5">
      <c r="A168" s="342" t="s">
        <v>456</v>
      </c>
      <c r="B168" s="342" t="s">
        <v>1377</v>
      </c>
      <c r="D168" s="342" t="s">
        <v>1064</v>
      </c>
      <c r="E168" s="342" t="s">
        <v>575</v>
      </c>
    </row>
    <row r="169" spans="1:5">
      <c r="A169" s="342" t="s">
        <v>457</v>
      </c>
      <c r="B169" s="342" t="s">
        <v>936</v>
      </c>
      <c r="D169" s="342" t="s">
        <v>1065</v>
      </c>
      <c r="E169" s="342" t="s">
        <v>616</v>
      </c>
    </row>
    <row r="170" spans="1:5">
      <c r="A170" s="342" t="s">
        <v>458</v>
      </c>
      <c r="B170" s="342" t="s">
        <v>1062</v>
      </c>
      <c r="D170" s="342" t="s">
        <v>1066</v>
      </c>
      <c r="E170" s="342" t="s">
        <v>643</v>
      </c>
    </row>
    <row r="171" spans="1:5">
      <c r="A171" s="342" t="s">
        <v>459</v>
      </c>
      <c r="B171" s="342" t="s">
        <v>1166</v>
      </c>
      <c r="D171" s="342" t="s">
        <v>1067</v>
      </c>
      <c r="E171" s="342" t="s">
        <v>664</v>
      </c>
    </row>
    <row r="172" spans="1:5">
      <c r="A172" s="342" t="s">
        <v>460</v>
      </c>
      <c r="B172" s="342" t="s">
        <v>1215</v>
      </c>
      <c r="D172" s="342" t="s">
        <v>1068</v>
      </c>
      <c r="E172" s="342" t="s">
        <v>326</v>
      </c>
    </row>
    <row r="173" spans="1:5">
      <c r="A173" s="342" t="s">
        <v>461</v>
      </c>
      <c r="B173" s="342" t="s">
        <v>1262</v>
      </c>
      <c r="D173" s="342" t="s">
        <v>1069</v>
      </c>
      <c r="E173" s="342" t="s">
        <v>396</v>
      </c>
    </row>
    <row r="174" spans="1:5">
      <c r="A174" s="342" t="s">
        <v>462</v>
      </c>
      <c r="B174" s="342" t="s">
        <v>1333</v>
      </c>
      <c r="D174" s="342" t="s">
        <v>1070</v>
      </c>
      <c r="E174" s="342" t="s">
        <v>465</v>
      </c>
    </row>
    <row r="175" spans="1:5">
      <c r="A175" s="342" t="s">
        <v>463</v>
      </c>
      <c r="B175" s="342" t="s">
        <v>1381</v>
      </c>
      <c r="D175" s="342" t="s">
        <v>1071</v>
      </c>
      <c r="E175" s="342" t="s">
        <v>527</v>
      </c>
    </row>
    <row r="176" spans="1:5">
      <c r="A176" s="342" t="s">
        <v>464</v>
      </c>
      <c r="B176" s="342" t="s">
        <v>939</v>
      </c>
      <c r="D176" s="342" t="s">
        <v>1072</v>
      </c>
      <c r="E176" s="342" t="s">
        <v>580</v>
      </c>
    </row>
    <row r="177" spans="1:5">
      <c r="A177" s="342" t="s">
        <v>465</v>
      </c>
      <c r="B177" s="342" t="s">
        <v>1070</v>
      </c>
      <c r="D177" s="342" t="s">
        <v>1073</v>
      </c>
      <c r="E177" s="342" t="s">
        <v>620</v>
      </c>
    </row>
    <row r="178" spans="1:5">
      <c r="A178" s="342" t="s">
        <v>466</v>
      </c>
      <c r="B178" s="342" t="s">
        <v>1178</v>
      </c>
      <c r="D178" s="342" t="s">
        <v>1074</v>
      </c>
      <c r="E178" s="342" t="s">
        <v>646</v>
      </c>
    </row>
    <row r="179" spans="1:5">
      <c r="A179" s="342" t="s">
        <v>467</v>
      </c>
      <c r="B179" s="342" t="s">
        <v>1220</v>
      </c>
      <c r="D179" s="342" t="s">
        <v>1075</v>
      </c>
      <c r="E179" s="342" t="s">
        <v>666</v>
      </c>
    </row>
    <row r="180" spans="1:5">
      <c r="A180" s="342" t="s">
        <v>468</v>
      </c>
      <c r="B180" s="342" t="s">
        <v>1266</v>
      </c>
      <c r="D180" s="342" t="s">
        <v>1076</v>
      </c>
      <c r="E180" s="342" t="s">
        <v>333</v>
      </c>
    </row>
    <row r="181" spans="1:5">
      <c r="A181" s="342" t="s">
        <v>469</v>
      </c>
      <c r="B181" s="342" t="s">
        <v>1339</v>
      </c>
      <c r="D181" s="342" t="s">
        <v>1077</v>
      </c>
      <c r="E181" s="342" t="s">
        <v>403</v>
      </c>
    </row>
    <row r="182" spans="1:5">
      <c r="A182" s="342" t="s">
        <v>470</v>
      </c>
      <c r="B182" s="342" t="s">
        <v>1384</v>
      </c>
      <c r="D182" s="342" t="s">
        <v>1078</v>
      </c>
      <c r="E182" s="342" t="s">
        <v>472</v>
      </c>
    </row>
    <row r="183" spans="1:5">
      <c r="A183" s="342" t="s">
        <v>471</v>
      </c>
      <c r="B183" s="342" t="s">
        <v>946</v>
      </c>
      <c r="D183" s="342" t="s">
        <v>1079</v>
      </c>
      <c r="E183" s="342" t="s">
        <v>532</v>
      </c>
    </row>
    <row r="184" spans="1:5">
      <c r="A184" s="342" t="s">
        <v>472</v>
      </c>
      <c r="B184" s="342" t="s">
        <v>1078</v>
      </c>
      <c r="D184" s="342" t="s">
        <v>1080</v>
      </c>
      <c r="E184" s="342" t="s">
        <v>584</v>
      </c>
    </row>
    <row r="185" spans="1:5">
      <c r="A185" s="342" t="s">
        <v>473</v>
      </c>
      <c r="B185" s="342" t="s">
        <v>1181</v>
      </c>
      <c r="D185" s="342" t="s">
        <v>1081</v>
      </c>
      <c r="E185" s="342" t="s">
        <v>622</v>
      </c>
    </row>
    <row r="186" spans="1:5">
      <c r="A186" s="342" t="s">
        <v>474</v>
      </c>
      <c r="B186" s="342" t="s">
        <v>1224</v>
      </c>
      <c r="D186" s="342" t="s">
        <v>1082</v>
      </c>
      <c r="E186" s="342" t="s">
        <v>647</v>
      </c>
    </row>
    <row r="187" spans="1:5">
      <c r="A187" s="342" t="s">
        <v>475</v>
      </c>
      <c r="B187" s="342" t="s">
        <v>1271</v>
      </c>
      <c r="D187" s="342" t="s">
        <v>1083</v>
      </c>
      <c r="E187" s="342" t="s">
        <v>339</v>
      </c>
    </row>
    <row r="188" spans="1:5">
      <c r="A188" s="342" t="s">
        <v>476</v>
      </c>
      <c r="B188" s="342" t="s">
        <v>1342</v>
      </c>
      <c r="D188" s="342" t="s">
        <v>1084</v>
      </c>
      <c r="E188" s="342" t="s">
        <v>409</v>
      </c>
    </row>
    <row r="189" spans="1:5">
      <c r="A189" s="342" t="s">
        <v>477</v>
      </c>
      <c r="B189" s="342" t="s">
        <v>953</v>
      </c>
      <c r="D189" s="342" t="s">
        <v>1085</v>
      </c>
      <c r="E189" s="342" t="s">
        <v>478</v>
      </c>
    </row>
    <row r="190" spans="1:5">
      <c r="A190" s="342" t="s">
        <v>478</v>
      </c>
      <c r="B190" s="342" t="s">
        <v>1085</v>
      </c>
      <c r="D190" s="342" t="s">
        <v>1086</v>
      </c>
      <c r="E190" s="342" t="s">
        <v>537</v>
      </c>
    </row>
    <row r="191" spans="1:5">
      <c r="A191" s="342" t="s">
        <v>479</v>
      </c>
      <c r="B191" s="342" t="s">
        <v>1186</v>
      </c>
      <c r="D191" s="342" t="s">
        <v>1087</v>
      </c>
      <c r="E191" s="342" t="s">
        <v>587</v>
      </c>
    </row>
    <row r="192" spans="1:5">
      <c r="A192" s="342" t="s">
        <v>480</v>
      </c>
      <c r="B192" s="342" t="s">
        <v>1227</v>
      </c>
      <c r="D192" s="342" t="s">
        <v>1088</v>
      </c>
      <c r="E192" s="342" t="s">
        <v>345</v>
      </c>
    </row>
    <row r="193" spans="1:5">
      <c r="A193" s="342" t="s">
        <v>481</v>
      </c>
      <c r="B193" s="342" t="s">
        <v>1275</v>
      </c>
      <c r="D193" s="342" t="s">
        <v>1089</v>
      </c>
      <c r="E193" s="342" t="s">
        <v>415</v>
      </c>
    </row>
    <row r="194" spans="1:5">
      <c r="A194" s="342" t="s">
        <v>482</v>
      </c>
      <c r="B194" s="342" t="s">
        <v>1346</v>
      </c>
      <c r="D194" s="342" t="s">
        <v>1090</v>
      </c>
      <c r="E194" s="342" t="s">
        <v>484</v>
      </c>
    </row>
    <row r="195" spans="1:5">
      <c r="A195" s="342" t="s">
        <v>483</v>
      </c>
      <c r="B195" s="342" t="s">
        <v>960</v>
      </c>
      <c r="D195" s="342" t="s">
        <v>1091</v>
      </c>
      <c r="E195" s="342" t="s">
        <v>542</v>
      </c>
    </row>
    <row r="196" spans="1:5">
      <c r="A196" s="342" t="s">
        <v>484</v>
      </c>
      <c r="B196" s="342" t="s">
        <v>1090</v>
      </c>
      <c r="D196" s="342" t="s">
        <v>1092</v>
      </c>
      <c r="E196" s="342" t="s">
        <v>591</v>
      </c>
    </row>
    <row r="197" spans="1:5">
      <c r="A197" s="342" t="s">
        <v>485</v>
      </c>
      <c r="B197" s="342" t="s">
        <v>1284</v>
      </c>
      <c r="D197" s="342" t="s">
        <v>1093</v>
      </c>
      <c r="E197" s="342" t="s">
        <v>350</v>
      </c>
    </row>
    <row r="198" spans="1:5">
      <c r="A198" s="342" t="s">
        <v>486</v>
      </c>
      <c r="B198" s="342" t="s">
        <v>966</v>
      </c>
      <c r="D198" s="342" t="s">
        <v>1094</v>
      </c>
      <c r="E198" s="342" t="s">
        <v>419</v>
      </c>
    </row>
    <row r="199" spans="1:5">
      <c r="A199" s="342" t="s">
        <v>487</v>
      </c>
      <c r="B199" s="342" t="s">
        <v>1095</v>
      </c>
      <c r="D199" s="342" t="s">
        <v>1095</v>
      </c>
      <c r="E199" s="342" t="s">
        <v>487</v>
      </c>
    </row>
    <row r="200" spans="1:5">
      <c r="A200" s="342" t="s">
        <v>488</v>
      </c>
      <c r="B200" s="342" t="s">
        <v>1232</v>
      </c>
      <c r="D200" s="342" t="s">
        <v>1096</v>
      </c>
      <c r="E200" s="342" t="s">
        <v>545</v>
      </c>
    </row>
    <row r="201" spans="1:5">
      <c r="A201" s="342" t="s">
        <v>489</v>
      </c>
      <c r="B201" s="342" t="s">
        <v>1290</v>
      </c>
      <c r="D201" s="342" t="s">
        <v>1097</v>
      </c>
      <c r="E201" s="342" t="s">
        <v>594</v>
      </c>
    </row>
    <row r="202" spans="1:5">
      <c r="A202" s="342" t="s">
        <v>490</v>
      </c>
      <c r="B202" s="342" t="s">
        <v>1353</v>
      </c>
      <c r="D202" s="342" t="s">
        <v>1098</v>
      </c>
      <c r="E202" s="342" t="s">
        <v>627</v>
      </c>
    </row>
    <row r="203" spans="1:5">
      <c r="A203" s="342" t="s">
        <v>491</v>
      </c>
      <c r="B203" s="342" t="s">
        <v>971</v>
      </c>
      <c r="D203" s="342" t="s">
        <v>1099</v>
      </c>
      <c r="E203" s="342" t="s">
        <v>650</v>
      </c>
    </row>
    <row r="204" spans="1:5">
      <c r="A204" s="342" t="s">
        <v>492</v>
      </c>
      <c r="B204" s="342" t="s">
        <v>1108</v>
      </c>
      <c r="D204" s="342" t="s">
        <v>1100</v>
      </c>
      <c r="E204" s="342" t="s">
        <v>667</v>
      </c>
    </row>
    <row r="205" spans="1:5">
      <c r="A205" s="342" t="s">
        <v>493</v>
      </c>
      <c r="B205" s="342" t="s">
        <v>1294</v>
      </c>
      <c r="D205" s="342" t="s">
        <v>1101</v>
      </c>
      <c r="E205" s="342" t="s">
        <v>678</v>
      </c>
    </row>
    <row r="206" spans="1:5">
      <c r="A206" s="342" t="s">
        <v>494</v>
      </c>
      <c r="B206" s="342" t="s">
        <v>976</v>
      </c>
      <c r="D206" s="342" t="s">
        <v>1102</v>
      </c>
      <c r="E206" s="342" t="s">
        <v>685</v>
      </c>
    </row>
    <row r="207" spans="1:5">
      <c r="A207" s="342" t="s">
        <v>495</v>
      </c>
      <c r="B207" s="342" t="s">
        <v>1115</v>
      </c>
      <c r="D207" s="342" t="s">
        <v>1103</v>
      </c>
      <c r="E207" s="342" t="s">
        <v>693</v>
      </c>
    </row>
    <row r="208" spans="1:5">
      <c r="A208" s="342" t="s">
        <v>496</v>
      </c>
      <c r="B208" s="342" t="s">
        <v>901</v>
      </c>
      <c r="D208" s="342" t="s">
        <v>1104</v>
      </c>
      <c r="E208" s="342" t="s">
        <v>699</v>
      </c>
    </row>
    <row r="209" spans="1:5">
      <c r="A209" s="342" t="s">
        <v>497</v>
      </c>
      <c r="B209" s="342" t="s">
        <v>1024</v>
      </c>
      <c r="D209" s="342" t="s">
        <v>1105</v>
      </c>
      <c r="E209" s="342" t="s">
        <v>704</v>
      </c>
    </row>
    <row r="210" spans="1:5">
      <c r="A210" s="342" t="s">
        <v>498</v>
      </c>
      <c r="B210" s="342" t="s">
        <v>1140</v>
      </c>
      <c r="D210" s="342" t="s">
        <v>1106</v>
      </c>
      <c r="E210" s="342" t="s">
        <v>355</v>
      </c>
    </row>
    <row r="211" spans="1:5">
      <c r="A211" s="342" t="s">
        <v>499</v>
      </c>
      <c r="B211" s="342" t="s">
        <v>1191</v>
      </c>
      <c r="D211" s="342" t="s">
        <v>1107</v>
      </c>
      <c r="E211" s="342" t="s">
        <v>424</v>
      </c>
    </row>
    <row r="212" spans="1:5">
      <c r="A212" s="342" t="s">
        <v>500</v>
      </c>
      <c r="B212" s="342" t="s">
        <v>1238</v>
      </c>
      <c r="D212" s="342" t="s">
        <v>1108</v>
      </c>
      <c r="E212" s="342" t="s">
        <v>492</v>
      </c>
    </row>
    <row r="213" spans="1:5">
      <c r="A213" s="342" t="s">
        <v>501</v>
      </c>
      <c r="B213" s="342" t="s">
        <v>1300</v>
      </c>
      <c r="D213" s="342" t="s">
        <v>1109</v>
      </c>
      <c r="E213" s="342" t="s">
        <v>550</v>
      </c>
    </row>
    <row r="214" spans="1:5">
      <c r="A214" s="342" t="s">
        <v>502</v>
      </c>
      <c r="B214" s="342" t="s">
        <v>1360</v>
      </c>
      <c r="D214" s="342" t="s">
        <v>1110</v>
      </c>
      <c r="E214" s="342" t="s">
        <v>597</v>
      </c>
    </row>
    <row r="215" spans="1:5">
      <c r="A215" s="342" t="s">
        <v>503</v>
      </c>
      <c r="B215" s="342" t="s">
        <v>1038</v>
      </c>
      <c r="D215" s="342" t="s">
        <v>1111</v>
      </c>
      <c r="E215" s="342" t="s">
        <v>628</v>
      </c>
    </row>
    <row r="216" spans="1:5">
      <c r="A216" s="342" t="s">
        <v>504</v>
      </c>
      <c r="B216" s="342" t="s">
        <v>1151</v>
      </c>
      <c r="D216" s="342" t="s">
        <v>1112</v>
      </c>
      <c r="E216" s="342" t="s">
        <v>651</v>
      </c>
    </row>
    <row r="217" spans="1:5">
      <c r="A217" s="342" t="s">
        <v>505</v>
      </c>
      <c r="B217" s="342" t="s">
        <v>1196</v>
      </c>
      <c r="D217" s="342" t="s">
        <v>1113</v>
      </c>
      <c r="E217" s="342" t="s">
        <v>359</v>
      </c>
    </row>
    <row r="218" spans="1:5">
      <c r="A218" s="342" t="s">
        <v>506</v>
      </c>
      <c r="B218" s="342" t="s">
        <v>1243</v>
      </c>
      <c r="D218" s="342" t="s">
        <v>1114</v>
      </c>
      <c r="E218" s="342" t="s">
        <v>428</v>
      </c>
    </row>
    <row r="219" spans="1:5">
      <c r="A219" s="342" t="s">
        <v>507</v>
      </c>
      <c r="B219" s="342" t="s">
        <v>1316</v>
      </c>
      <c r="D219" s="342" t="s">
        <v>1115</v>
      </c>
      <c r="E219" s="342" t="s">
        <v>495</v>
      </c>
    </row>
    <row r="220" spans="1:5">
      <c r="A220" s="342" t="s">
        <v>508</v>
      </c>
      <c r="B220" s="342" t="s">
        <v>1364</v>
      </c>
      <c r="D220" s="342" t="s">
        <v>1116</v>
      </c>
      <c r="E220" s="342" t="s">
        <v>553</v>
      </c>
    </row>
    <row r="221" spans="1:5">
      <c r="A221" s="342" t="s">
        <v>509</v>
      </c>
      <c r="B221" s="342" t="s">
        <v>915</v>
      </c>
      <c r="D221" s="342" t="s">
        <v>1117</v>
      </c>
      <c r="E221" s="342" t="s">
        <v>599</v>
      </c>
    </row>
    <row r="222" spans="1:5">
      <c r="A222" s="342" t="s">
        <v>510</v>
      </c>
      <c r="B222" s="342" t="s">
        <v>1052</v>
      </c>
      <c r="D222" s="342" t="s">
        <v>1118</v>
      </c>
      <c r="E222" s="342" t="s">
        <v>750</v>
      </c>
    </row>
    <row r="223" spans="1:5">
      <c r="A223" s="342" t="s">
        <v>511</v>
      </c>
      <c r="B223" s="342" t="s">
        <v>1156</v>
      </c>
      <c r="D223" s="342" t="s">
        <v>1119</v>
      </c>
      <c r="E223" s="342" t="s">
        <v>751</v>
      </c>
    </row>
    <row r="224" spans="1:5">
      <c r="A224" s="342" t="s">
        <v>512</v>
      </c>
      <c r="B224" s="342" t="s">
        <v>1202</v>
      </c>
      <c r="D224" s="342" t="s">
        <v>1120</v>
      </c>
      <c r="E224" s="342" t="s">
        <v>752</v>
      </c>
    </row>
    <row r="225" spans="1:5">
      <c r="A225" s="342" t="s">
        <v>513</v>
      </c>
      <c r="B225" s="342" t="s">
        <v>1250</v>
      </c>
      <c r="D225" s="342" t="s">
        <v>1121</v>
      </c>
      <c r="E225" s="342" t="s">
        <v>753</v>
      </c>
    </row>
    <row r="226" spans="1:5">
      <c r="A226" s="342" t="s">
        <v>514</v>
      </c>
      <c r="B226" s="342" t="s">
        <v>1322</v>
      </c>
      <c r="D226" s="342" t="s">
        <v>1122</v>
      </c>
      <c r="E226" s="342" t="s">
        <v>754</v>
      </c>
    </row>
    <row r="227" spans="1:5">
      <c r="A227" s="342" t="s">
        <v>515</v>
      </c>
      <c r="B227" s="342" t="s">
        <v>1371</v>
      </c>
      <c r="D227" s="342" t="s">
        <v>1123</v>
      </c>
      <c r="E227" s="342" t="s">
        <v>755</v>
      </c>
    </row>
    <row r="228" spans="1:5">
      <c r="A228" s="342" t="s">
        <v>516</v>
      </c>
      <c r="B228" s="342" t="s">
        <v>928</v>
      </c>
      <c r="D228" s="342" t="s">
        <v>1124</v>
      </c>
      <c r="E228" s="342" t="s">
        <v>756</v>
      </c>
    </row>
    <row r="229" spans="1:5">
      <c r="A229" s="342" t="s">
        <v>517</v>
      </c>
      <c r="B229" s="342" t="s">
        <v>1059</v>
      </c>
      <c r="D229" s="342" t="s">
        <v>1125</v>
      </c>
      <c r="E229" s="342" t="s">
        <v>757</v>
      </c>
    </row>
    <row r="230" spans="1:5">
      <c r="A230" s="342" t="s">
        <v>518</v>
      </c>
      <c r="B230" s="342" t="s">
        <v>1210</v>
      </c>
      <c r="D230" s="342" t="s">
        <v>1126</v>
      </c>
      <c r="E230" s="342" t="s">
        <v>758</v>
      </c>
    </row>
    <row r="231" spans="1:5">
      <c r="A231" s="342" t="s">
        <v>519</v>
      </c>
      <c r="B231" s="342" t="s">
        <v>1259</v>
      </c>
      <c r="D231" s="342" t="s">
        <v>1127</v>
      </c>
      <c r="E231" s="342" t="s">
        <v>759</v>
      </c>
    </row>
    <row r="232" spans="1:5">
      <c r="A232" s="342" t="s">
        <v>520</v>
      </c>
      <c r="B232" s="342" t="s">
        <v>1378</v>
      </c>
      <c r="D232" s="342" t="s">
        <v>1128</v>
      </c>
      <c r="E232" s="342" t="s">
        <v>760</v>
      </c>
    </row>
    <row r="233" spans="1:5">
      <c r="A233" s="342" t="s">
        <v>521</v>
      </c>
      <c r="B233" s="342" t="s">
        <v>1063</v>
      </c>
      <c r="D233" s="342" t="s">
        <v>1129</v>
      </c>
      <c r="E233" s="342" t="s">
        <v>761</v>
      </c>
    </row>
    <row r="234" spans="1:5">
      <c r="A234" s="342" t="s">
        <v>522</v>
      </c>
      <c r="B234" s="342" t="s">
        <v>1167</v>
      </c>
      <c r="D234" s="342" t="s">
        <v>1130</v>
      </c>
      <c r="E234" s="342" t="s">
        <v>762</v>
      </c>
    </row>
    <row r="235" spans="1:5">
      <c r="A235" s="342" t="s">
        <v>523</v>
      </c>
      <c r="B235" s="342" t="s">
        <v>1216</v>
      </c>
      <c r="D235" s="342" t="s">
        <v>1131</v>
      </c>
      <c r="E235" s="342" t="s">
        <v>763</v>
      </c>
    </row>
    <row r="236" spans="1:5">
      <c r="A236" s="342" t="s">
        <v>524</v>
      </c>
      <c r="B236" s="342" t="s">
        <v>1263</v>
      </c>
      <c r="D236" s="342" t="s">
        <v>1132</v>
      </c>
      <c r="E236" s="342" t="s">
        <v>764</v>
      </c>
    </row>
    <row r="237" spans="1:5">
      <c r="A237" s="342" t="s">
        <v>525</v>
      </c>
      <c r="B237" s="342" t="s">
        <v>1334</v>
      </c>
      <c r="D237" s="342" t="s">
        <v>1133</v>
      </c>
      <c r="E237" s="342" t="s">
        <v>765</v>
      </c>
    </row>
    <row r="238" spans="1:5">
      <c r="A238" s="342" t="s">
        <v>526</v>
      </c>
      <c r="B238" s="342" t="s">
        <v>940</v>
      </c>
      <c r="D238" s="342" t="s">
        <v>1134</v>
      </c>
      <c r="E238" s="342" t="s">
        <v>848</v>
      </c>
    </row>
    <row r="239" spans="1:5">
      <c r="A239" s="342" t="s">
        <v>527</v>
      </c>
      <c r="B239" s="342" t="s">
        <v>1071</v>
      </c>
      <c r="D239" s="342" t="s">
        <v>1135</v>
      </c>
      <c r="E239" s="342" t="s">
        <v>880</v>
      </c>
    </row>
    <row r="240" spans="1:5">
      <c r="A240" s="342" t="s">
        <v>528</v>
      </c>
      <c r="B240" s="342" t="s">
        <v>1221</v>
      </c>
      <c r="D240" s="342" t="s">
        <v>1136</v>
      </c>
      <c r="E240" s="342" t="s">
        <v>881</v>
      </c>
    </row>
    <row r="241" spans="1:5">
      <c r="A241" s="342" t="s">
        <v>529</v>
      </c>
      <c r="B241" s="342" t="s">
        <v>1267</v>
      </c>
      <c r="D241" s="342" t="s">
        <v>1137</v>
      </c>
      <c r="E241" s="342" t="s">
        <v>292</v>
      </c>
    </row>
    <row r="242" spans="1:5">
      <c r="A242" s="342" t="s">
        <v>530</v>
      </c>
      <c r="B242" s="342" t="s">
        <v>1385</v>
      </c>
      <c r="D242" s="342" t="s">
        <v>1138</v>
      </c>
      <c r="E242" s="342" t="s">
        <v>362</v>
      </c>
    </row>
    <row r="243" spans="1:5">
      <c r="A243" s="342" t="s">
        <v>531</v>
      </c>
      <c r="B243" s="342" t="s">
        <v>947</v>
      </c>
      <c r="D243" s="342" t="s">
        <v>1139</v>
      </c>
      <c r="E243" s="342" t="s">
        <v>431</v>
      </c>
    </row>
    <row r="244" spans="1:5">
      <c r="A244" s="342" t="s">
        <v>532</v>
      </c>
      <c r="B244" s="342" t="s">
        <v>1079</v>
      </c>
      <c r="D244" s="342" t="s">
        <v>1140</v>
      </c>
      <c r="E244" s="342" t="s">
        <v>498</v>
      </c>
    </row>
    <row r="245" spans="1:5">
      <c r="A245" s="342" t="s">
        <v>533</v>
      </c>
      <c r="B245" s="342" t="s">
        <v>1182</v>
      </c>
      <c r="D245" s="342" t="s">
        <v>1141</v>
      </c>
      <c r="E245" s="342" t="s">
        <v>556</v>
      </c>
    </row>
    <row r="246" spans="1:5">
      <c r="A246" s="342" t="s">
        <v>534</v>
      </c>
      <c r="B246" s="342" t="s">
        <v>1272</v>
      </c>
      <c r="D246" s="342" t="s">
        <v>1142</v>
      </c>
      <c r="E246" s="342" t="s">
        <v>602</v>
      </c>
    </row>
    <row r="247" spans="1:5">
      <c r="A247" s="342" t="s">
        <v>535</v>
      </c>
      <c r="B247" s="342" t="s">
        <v>1343</v>
      </c>
      <c r="D247" s="342" t="s">
        <v>1143</v>
      </c>
      <c r="E247" s="342" t="s">
        <v>631</v>
      </c>
    </row>
    <row r="248" spans="1:5">
      <c r="A248" s="342" t="s">
        <v>536</v>
      </c>
      <c r="B248" s="342" t="s">
        <v>954</v>
      </c>
      <c r="D248" s="342" t="s">
        <v>1144</v>
      </c>
      <c r="E248" s="342" t="s">
        <v>654</v>
      </c>
    </row>
    <row r="249" spans="1:5">
      <c r="A249" s="342" t="s">
        <v>537</v>
      </c>
      <c r="B249" s="342" t="s">
        <v>1086</v>
      </c>
      <c r="D249" s="342" t="s">
        <v>1145</v>
      </c>
      <c r="E249" s="342" t="s">
        <v>670</v>
      </c>
    </row>
    <row r="250" spans="1:5">
      <c r="A250" s="342" t="s">
        <v>538</v>
      </c>
      <c r="B250" s="342" t="s">
        <v>1187</v>
      </c>
      <c r="D250" s="342" t="s">
        <v>1146</v>
      </c>
      <c r="E250" s="342" t="s">
        <v>681</v>
      </c>
    </row>
    <row r="251" spans="1:5">
      <c r="A251" s="342" t="s">
        <v>539</v>
      </c>
      <c r="B251" s="342" t="s">
        <v>1276</v>
      </c>
      <c r="D251" s="342" t="s">
        <v>1147</v>
      </c>
      <c r="E251" s="342" t="s">
        <v>688</v>
      </c>
    </row>
    <row r="252" spans="1:5">
      <c r="A252" s="342" t="s">
        <v>540</v>
      </c>
      <c r="B252" s="342" t="s">
        <v>1347</v>
      </c>
      <c r="D252" s="342" t="s">
        <v>1148</v>
      </c>
      <c r="E252" s="342" t="s">
        <v>299</v>
      </c>
    </row>
    <row r="253" spans="1:5">
      <c r="A253" s="342" t="s">
        <v>541</v>
      </c>
      <c r="B253" s="342" t="s">
        <v>961</v>
      </c>
      <c r="D253" s="342" t="s">
        <v>1149</v>
      </c>
      <c r="E253" s="342" t="s">
        <v>369</v>
      </c>
    </row>
    <row r="254" spans="1:5">
      <c r="A254" s="342" t="s">
        <v>542</v>
      </c>
      <c r="B254" s="342" t="s">
        <v>1091</v>
      </c>
      <c r="D254" s="342" t="s">
        <v>1150</v>
      </c>
      <c r="E254" s="342" t="s">
        <v>438</v>
      </c>
    </row>
    <row r="255" spans="1:5">
      <c r="A255" s="342" t="s">
        <v>543</v>
      </c>
      <c r="B255" s="342" t="s">
        <v>1285</v>
      </c>
      <c r="D255" s="342" t="s">
        <v>1151</v>
      </c>
      <c r="E255" s="342" t="s">
        <v>504</v>
      </c>
    </row>
    <row r="256" spans="1:5">
      <c r="A256" s="342" t="s">
        <v>544</v>
      </c>
      <c r="B256" s="342" t="s">
        <v>967</v>
      </c>
      <c r="D256" s="342" t="s">
        <v>1152</v>
      </c>
      <c r="E256" s="342" t="s">
        <v>561</v>
      </c>
    </row>
    <row r="257" spans="1:5">
      <c r="A257" s="342" t="s">
        <v>545</v>
      </c>
      <c r="B257" s="342" t="s">
        <v>1096</v>
      </c>
      <c r="D257" s="342" t="s">
        <v>1153</v>
      </c>
      <c r="E257" s="342" t="s">
        <v>306</v>
      </c>
    </row>
    <row r="258" spans="1:5">
      <c r="A258" s="342" t="s">
        <v>546</v>
      </c>
      <c r="B258" s="342" t="s">
        <v>1233</v>
      </c>
      <c r="D258" s="342" t="s">
        <v>1154</v>
      </c>
      <c r="E258" s="342" t="s">
        <v>376</v>
      </c>
    </row>
    <row r="259" spans="1:5">
      <c r="A259" s="342" t="s">
        <v>547</v>
      </c>
      <c r="B259" s="342" t="s">
        <v>1291</v>
      </c>
      <c r="D259" s="342" t="s">
        <v>1155</v>
      </c>
      <c r="E259" s="342" t="s">
        <v>445</v>
      </c>
    </row>
    <row r="260" spans="1:5">
      <c r="A260" s="342" t="s">
        <v>548</v>
      </c>
      <c r="B260" s="342" t="s">
        <v>1354</v>
      </c>
      <c r="D260" s="342" t="s">
        <v>1156</v>
      </c>
      <c r="E260" s="342" t="s">
        <v>511</v>
      </c>
    </row>
    <row r="261" spans="1:5">
      <c r="A261" s="342" t="s">
        <v>549</v>
      </c>
      <c r="B261" s="342" t="s">
        <v>972</v>
      </c>
      <c r="D261" s="342" t="s">
        <v>1157</v>
      </c>
      <c r="E261" s="342" t="s">
        <v>568</v>
      </c>
    </row>
    <row r="262" spans="1:5">
      <c r="A262" s="342" t="s">
        <v>550</v>
      </c>
      <c r="B262" s="342" t="s">
        <v>1109</v>
      </c>
      <c r="D262" s="342" t="s">
        <v>1158</v>
      </c>
      <c r="E262" s="342" t="s">
        <v>609</v>
      </c>
    </row>
    <row r="263" spans="1:5">
      <c r="A263" s="342" t="s">
        <v>551</v>
      </c>
      <c r="B263" s="342" t="s">
        <v>1295</v>
      </c>
      <c r="D263" s="342" t="s">
        <v>1159</v>
      </c>
      <c r="E263" s="342" t="s">
        <v>638</v>
      </c>
    </row>
    <row r="264" spans="1:5">
      <c r="A264" s="342" t="s">
        <v>552</v>
      </c>
      <c r="B264" s="342" t="s">
        <v>977</v>
      </c>
      <c r="D264" s="342" t="s">
        <v>1160</v>
      </c>
      <c r="E264" s="342" t="s">
        <v>659</v>
      </c>
    </row>
    <row r="265" spans="1:5">
      <c r="A265" s="342" t="s">
        <v>553</v>
      </c>
      <c r="B265" s="342" t="s">
        <v>1116</v>
      </c>
      <c r="D265" s="342" t="s">
        <v>1161</v>
      </c>
      <c r="E265" s="342" t="s">
        <v>313</v>
      </c>
    </row>
    <row r="266" spans="1:5">
      <c r="A266" s="342" t="s">
        <v>554</v>
      </c>
      <c r="B266" s="342" t="s">
        <v>902</v>
      </c>
      <c r="D266" s="342" t="s">
        <v>1162</v>
      </c>
      <c r="E266" s="342" t="s">
        <v>383</v>
      </c>
    </row>
    <row r="267" spans="1:5">
      <c r="A267" s="342" t="s">
        <v>555</v>
      </c>
      <c r="B267" s="342" t="s">
        <v>1025</v>
      </c>
      <c r="D267" s="342" t="s">
        <v>1163</v>
      </c>
      <c r="E267" s="342" t="s">
        <v>452</v>
      </c>
    </row>
    <row r="268" spans="1:5">
      <c r="A268" s="342" t="s">
        <v>556</v>
      </c>
      <c r="B268" s="342" t="s">
        <v>1141</v>
      </c>
      <c r="D268" s="342" t="s">
        <v>1164</v>
      </c>
      <c r="E268" s="342" t="s">
        <v>320</v>
      </c>
    </row>
    <row r="269" spans="1:5">
      <c r="A269" s="342" t="s">
        <v>557</v>
      </c>
      <c r="B269" s="342" t="s">
        <v>1192</v>
      </c>
      <c r="D269" s="342" t="s">
        <v>1165</v>
      </c>
      <c r="E269" s="342" t="s">
        <v>390</v>
      </c>
    </row>
    <row r="270" spans="1:5">
      <c r="A270" s="342" t="s">
        <v>558</v>
      </c>
      <c r="B270" s="342" t="s">
        <v>1239</v>
      </c>
      <c r="D270" s="342" t="s">
        <v>1166</v>
      </c>
      <c r="E270" s="342" t="s">
        <v>459</v>
      </c>
    </row>
    <row r="271" spans="1:5">
      <c r="A271" s="342" t="s">
        <v>559</v>
      </c>
      <c r="B271" s="342" t="s">
        <v>1301</v>
      </c>
      <c r="D271" s="342" t="s">
        <v>1167</v>
      </c>
      <c r="E271" s="342" t="s">
        <v>522</v>
      </c>
    </row>
    <row r="272" spans="1:5">
      <c r="A272" s="342" t="s">
        <v>560</v>
      </c>
      <c r="B272" s="342" t="s">
        <v>1039</v>
      </c>
      <c r="D272" s="342" t="s">
        <v>1168</v>
      </c>
      <c r="E272" s="342" t="s">
        <v>576</v>
      </c>
    </row>
    <row r="273" spans="1:5">
      <c r="A273" s="342" t="s">
        <v>561</v>
      </c>
      <c r="B273" s="342" t="s">
        <v>1152</v>
      </c>
      <c r="D273" s="342" t="s">
        <v>1169</v>
      </c>
      <c r="E273" s="342" t="s">
        <v>617</v>
      </c>
    </row>
    <row r="274" spans="1:5">
      <c r="A274" s="342" t="s">
        <v>562</v>
      </c>
      <c r="B274" s="342" t="s">
        <v>1197</v>
      </c>
      <c r="D274" s="342" t="s">
        <v>1170</v>
      </c>
      <c r="E274" s="342" t="s">
        <v>644</v>
      </c>
    </row>
    <row r="275" spans="1:5">
      <c r="A275" s="342" t="s">
        <v>563</v>
      </c>
      <c r="B275" s="342" t="s">
        <v>1244</v>
      </c>
      <c r="D275" s="342" t="s">
        <v>1171</v>
      </c>
      <c r="E275" s="342" t="s">
        <v>665</v>
      </c>
    </row>
    <row r="276" spans="1:5">
      <c r="A276" s="342" t="s">
        <v>564</v>
      </c>
      <c r="B276" s="342" t="s">
        <v>1317</v>
      </c>
      <c r="D276" s="342" t="s">
        <v>1172</v>
      </c>
      <c r="E276" s="342" t="s">
        <v>677</v>
      </c>
    </row>
    <row r="277" spans="1:5">
      <c r="A277" s="342" t="s">
        <v>565</v>
      </c>
      <c r="B277" s="342" t="s">
        <v>1365</v>
      </c>
      <c r="D277" s="342" t="s">
        <v>1173</v>
      </c>
      <c r="E277" s="342" t="s">
        <v>684</v>
      </c>
    </row>
    <row r="278" spans="1:5">
      <c r="A278" s="342" t="s">
        <v>566</v>
      </c>
      <c r="B278" s="342" t="s">
        <v>916</v>
      </c>
      <c r="D278" s="342" t="s">
        <v>1174</v>
      </c>
      <c r="E278" s="342" t="s">
        <v>692</v>
      </c>
    </row>
    <row r="279" spans="1:5">
      <c r="A279" s="342" t="s">
        <v>567</v>
      </c>
      <c r="B279" s="342" t="s">
        <v>1053</v>
      </c>
      <c r="D279" s="342" t="s">
        <v>1175</v>
      </c>
      <c r="E279" s="342" t="s">
        <v>698</v>
      </c>
    </row>
    <row r="280" spans="1:5">
      <c r="A280" s="342" t="s">
        <v>568</v>
      </c>
      <c r="B280" s="342" t="s">
        <v>1157</v>
      </c>
      <c r="D280" s="342" t="s">
        <v>1176</v>
      </c>
      <c r="E280" s="342" t="s">
        <v>327</v>
      </c>
    </row>
    <row r="281" spans="1:5">
      <c r="A281" s="342" t="s">
        <v>569</v>
      </c>
      <c r="B281" s="342" t="s">
        <v>1203</v>
      </c>
      <c r="D281" s="342" t="s">
        <v>1177</v>
      </c>
      <c r="E281" s="342" t="s">
        <v>397</v>
      </c>
    </row>
    <row r="282" spans="1:5">
      <c r="A282" s="342" t="s">
        <v>570</v>
      </c>
      <c r="B282" s="342" t="s">
        <v>1251</v>
      </c>
      <c r="D282" s="342" t="s">
        <v>1178</v>
      </c>
      <c r="E282" s="342" t="s">
        <v>466</v>
      </c>
    </row>
    <row r="283" spans="1:5">
      <c r="A283" s="342" t="s">
        <v>571</v>
      </c>
      <c r="B283" s="342" t="s">
        <v>1323</v>
      </c>
      <c r="D283" s="342" t="s">
        <v>1179</v>
      </c>
      <c r="E283" s="342" t="s">
        <v>334</v>
      </c>
    </row>
    <row r="284" spans="1:5">
      <c r="A284" s="342" t="s">
        <v>572</v>
      </c>
      <c r="B284" s="342" t="s">
        <v>1372</v>
      </c>
      <c r="D284" s="342" t="s">
        <v>1180</v>
      </c>
      <c r="E284" s="342" t="s">
        <v>404</v>
      </c>
    </row>
    <row r="285" spans="1:5">
      <c r="A285" s="342" t="s">
        <v>573</v>
      </c>
      <c r="B285" s="342" t="s">
        <v>929</v>
      </c>
      <c r="D285" s="342" t="s">
        <v>1181</v>
      </c>
      <c r="E285" s="342" t="s">
        <v>473</v>
      </c>
    </row>
    <row r="286" spans="1:5">
      <c r="A286" s="342" t="s">
        <v>574</v>
      </c>
      <c r="B286" s="342" t="s">
        <v>1211</v>
      </c>
      <c r="D286" s="342" t="s">
        <v>1182</v>
      </c>
      <c r="E286" s="342" t="s">
        <v>533</v>
      </c>
    </row>
    <row r="287" spans="1:5">
      <c r="A287" s="342" t="s">
        <v>575</v>
      </c>
      <c r="B287" s="342" t="s">
        <v>1064</v>
      </c>
      <c r="D287" s="342" t="s">
        <v>1183</v>
      </c>
      <c r="E287" s="342" t="s">
        <v>585</v>
      </c>
    </row>
    <row r="288" spans="1:5">
      <c r="A288" s="342" t="s">
        <v>576</v>
      </c>
      <c r="B288" s="342" t="s">
        <v>1168</v>
      </c>
      <c r="D288" s="342" t="s">
        <v>1184</v>
      </c>
      <c r="E288" s="342" t="s">
        <v>340</v>
      </c>
    </row>
    <row r="289" spans="1:5">
      <c r="A289" s="342" t="s">
        <v>577</v>
      </c>
      <c r="B289" s="342" t="s">
        <v>1217</v>
      </c>
      <c r="D289" s="342" t="s">
        <v>1185</v>
      </c>
      <c r="E289" s="342" t="s">
        <v>410</v>
      </c>
    </row>
    <row r="290" spans="1:5">
      <c r="A290" s="342" t="s">
        <v>578</v>
      </c>
      <c r="B290" s="342" t="s">
        <v>1335</v>
      </c>
      <c r="D290" s="342" t="s">
        <v>1186</v>
      </c>
      <c r="E290" s="342" t="s">
        <v>479</v>
      </c>
    </row>
    <row r="291" spans="1:5">
      <c r="A291" s="342" t="s">
        <v>579</v>
      </c>
      <c r="B291" s="342" t="s">
        <v>941</v>
      </c>
      <c r="D291" s="342" t="s">
        <v>1187</v>
      </c>
      <c r="E291" s="342" t="s">
        <v>538</v>
      </c>
    </row>
    <row r="292" spans="1:5">
      <c r="A292" s="342" t="s">
        <v>580</v>
      </c>
      <c r="B292" s="342" t="s">
        <v>1072</v>
      </c>
      <c r="D292" s="342" t="s">
        <v>1188</v>
      </c>
      <c r="E292" s="342" t="s">
        <v>293</v>
      </c>
    </row>
    <row r="293" spans="1:5">
      <c r="A293" s="342" t="s">
        <v>581</v>
      </c>
      <c r="B293" s="342" t="s">
        <v>1268</v>
      </c>
      <c r="D293" s="342" t="s">
        <v>1189</v>
      </c>
      <c r="E293" s="342" t="s">
        <v>363</v>
      </c>
    </row>
    <row r="294" spans="1:5">
      <c r="A294" s="342" t="s">
        <v>582</v>
      </c>
      <c r="B294" s="342" t="s">
        <v>1386</v>
      </c>
      <c r="D294" s="342" t="s">
        <v>1190</v>
      </c>
      <c r="E294" s="342" t="s">
        <v>432</v>
      </c>
    </row>
    <row r="295" spans="1:5">
      <c r="A295" s="342" t="s">
        <v>583</v>
      </c>
      <c r="B295" s="342" t="s">
        <v>948</v>
      </c>
      <c r="D295" s="342" t="s">
        <v>1191</v>
      </c>
      <c r="E295" s="342" t="s">
        <v>499</v>
      </c>
    </row>
    <row r="296" spans="1:5">
      <c r="A296" s="342" t="s">
        <v>584</v>
      </c>
      <c r="B296" s="342" t="s">
        <v>1080</v>
      </c>
      <c r="D296" s="342" t="s">
        <v>1192</v>
      </c>
      <c r="E296" s="342" t="s">
        <v>557</v>
      </c>
    </row>
    <row r="297" spans="1:5">
      <c r="A297" s="342" t="s">
        <v>585</v>
      </c>
      <c r="B297" s="342" t="s">
        <v>1183</v>
      </c>
      <c r="D297" s="342" t="s">
        <v>1193</v>
      </c>
      <c r="E297" s="342" t="s">
        <v>300</v>
      </c>
    </row>
    <row r="298" spans="1:5">
      <c r="A298" s="342" t="s">
        <v>586</v>
      </c>
      <c r="B298" s="342" t="s">
        <v>955</v>
      </c>
      <c r="D298" s="342" t="s">
        <v>1194</v>
      </c>
      <c r="E298" s="342" t="s">
        <v>370</v>
      </c>
    </row>
    <row r="299" spans="1:5">
      <c r="A299" s="342" t="s">
        <v>587</v>
      </c>
      <c r="B299" s="342" t="s">
        <v>1087</v>
      </c>
      <c r="D299" s="342" t="s">
        <v>1195</v>
      </c>
      <c r="E299" s="342" t="s">
        <v>439</v>
      </c>
    </row>
    <row r="300" spans="1:5">
      <c r="A300" s="342" t="s">
        <v>588</v>
      </c>
      <c r="B300" s="342" t="s">
        <v>1277</v>
      </c>
      <c r="D300" s="342" t="s">
        <v>1196</v>
      </c>
      <c r="E300" s="342" t="s">
        <v>505</v>
      </c>
    </row>
    <row r="301" spans="1:5">
      <c r="A301" s="342" t="s">
        <v>589</v>
      </c>
      <c r="B301" s="342" t="s">
        <v>1348</v>
      </c>
      <c r="D301" s="342" t="s">
        <v>1197</v>
      </c>
      <c r="E301" s="342" t="s">
        <v>562</v>
      </c>
    </row>
    <row r="302" spans="1:5">
      <c r="A302" s="342" t="s">
        <v>590</v>
      </c>
      <c r="B302" s="342" t="s">
        <v>962</v>
      </c>
      <c r="D302" s="342" t="s">
        <v>1198</v>
      </c>
      <c r="E302" s="342" t="s">
        <v>605</v>
      </c>
    </row>
    <row r="303" spans="1:5">
      <c r="A303" s="342" t="s">
        <v>591</v>
      </c>
      <c r="B303" s="342" t="s">
        <v>1092</v>
      </c>
      <c r="D303" s="342" t="s">
        <v>1199</v>
      </c>
      <c r="E303" s="342" t="s">
        <v>307</v>
      </c>
    </row>
    <row r="304" spans="1:5">
      <c r="A304" s="342" t="s">
        <v>592</v>
      </c>
      <c r="B304" s="342" t="s">
        <v>1286</v>
      </c>
      <c r="D304" s="342" t="s">
        <v>1200</v>
      </c>
      <c r="E304" s="342" t="s">
        <v>377</v>
      </c>
    </row>
    <row r="305" spans="1:5">
      <c r="A305" s="342" t="s">
        <v>593</v>
      </c>
      <c r="B305" s="342" t="s">
        <v>968</v>
      </c>
      <c r="D305" s="342" t="s">
        <v>1201</v>
      </c>
      <c r="E305" s="342" t="s">
        <v>446</v>
      </c>
    </row>
    <row r="306" spans="1:5">
      <c r="A306" s="342" t="s">
        <v>594</v>
      </c>
      <c r="B306" s="342" t="s">
        <v>1097</v>
      </c>
      <c r="D306" s="342" t="s">
        <v>1202</v>
      </c>
      <c r="E306" s="342" t="s">
        <v>512</v>
      </c>
    </row>
    <row r="307" spans="1:5">
      <c r="A307" s="342" t="s">
        <v>595</v>
      </c>
      <c r="B307" s="342" t="s">
        <v>1234</v>
      </c>
      <c r="D307" s="342" t="s">
        <v>1203</v>
      </c>
      <c r="E307" s="342" t="s">
        <v>569</v>
      </c>
    </row>
    <row r="308" spans="1:5">
      <c r="A308" s="342" t="s">
        <v>596</v>
      </c>
      <c r="B308" s="342" t="s">
        <v>973</v>
      </c>
      <c r="D308" s="342" t="s">
        <v>1204</v>
      </c>
      <c r="E308" s="342" t="s">
        <v>610</v>
      </c>
    </row>
    <row r="309" spans="1:5">
      <c r="A309" s="342" t="s">
        <v>597</v>
      </c>
      <c r="B309" s="342" t="s">
        <v>1110</v>
      </c>
      <c r="D309" s="342" t="s">
        <v>1205</v>
      </c>
      <c r="E309" s="342" t="s">
        <v>639</v>
      </c>
    </row>
    <row r="310" spans="1:5">
      <c r="A310" s="342" t="s">
        <v>854</v>
      </c>
      <c r="B310" s="342" t="s">
        <v>1296</v>
      </c>
      <c r="D310" s="342" t="s">
        <v>1206</v>
      </c>
      <c r="E310" s="342" t="s">
        <v>660</v>
      </c>
    </row>
    <row r="311" spans="1:5">
      <c r="A311" s="342" t="s">
        <v>598</v>
      </c>
      <c r="B311" s="342" t="s">
        <v>978</v>
      </c>
      <c r="D311" s="342" t="s">
        <v>1207</v>
      </c>
      <c r="E311" s="342" t="s">
        <v>314</v>
      </c>
    </row>
    <row r="312" spans="1:5">
      <c r="A312" s="342" t="s">
        <v>599</v>
      </c>
      <c r="B312" s="342" t="s">
        <v>1117</v>
      </c>
      <c r="D312" s="342" t="s">
        <v>1208</v>
      </c>
      <c r="E312" s="342" t="s">
        <v>384</v>
      </c>
    </row>
    <row r="313" spans="1:5">
      <c r="A313" s="342" t="s">
        <v>600</v>
      </c>
      <c r="B313" s="342" t="s">
        <v>903</v>
      </c>
      <c r="D313" s="342" t="s">
        <v>1209</v>
      </c>
      <c r="E313" s="342" t="s">
        <v>453</v>
      </c>
    </row>
    <row r="314" spans="1:5">
      <c r="A314" s="342" t="s">
        <v>601</v>
      </c>
      <c r="B314" s="342" t="s">
        <v>1026</v>
      </c>
      <c r="D314" s="342" t="s">
        <v>1210</v>
      </c>
      <c r="E314" s="342" t="s">
        <v>518</v>
      </c>
    </row>
    <row r="315" spans="1:5">
      <c r="A315" s="342" t="s">
        <v>602</v>
      </c>
      <c r="B315" s="342" t="s">
        <v>1142</v>
      </c>
      <c r="D315" s="342" t="s">
        <v>1211</v>
      </c>
      <c r="E315" s="342" t="s">
        <v>574</v>
      </c>
    </row>
    <row r="316" spans="1:5">
      <c r="A316" s="342" t="s">
        <v>603</v>
      </c>
      <c r="B316" s="342" t="s">
        <v>1302</v>
      </c>
      <c r="D316" s="342" t="s">
        <v>1212</v>
      </c>
      <c r="E316" s="342" t="s">
        <v>615</v>
      </c>
    </row>
    <row r="317" spans="1:5">
      <c r="A317" s="342" t="s">
        <v>604</v>
      </c>
      <c r="B317" s="342" t="s">
        <v>1040</v>
      </c>
      <c r="D317" s="342" t="s">
        <v>1213</v>
      </c>
      <c r="E317" s="342" t="s">
        <v>321</v>
      </c>
    </row>
    <row r="318" spans="1:5">
      <c r="A318" s="342" t="s">
        <v>605</v>
      </c>
      <c r="B318" s="342" t="s">
        <v>1198</v>
      </c>
      <c r="D318" s="342" t="s">
        <v>1214</v>
      </c>
      <c r="E318" s="342" t="s">
        <v>391</v>
      </c>
    </row>
    <row r="319" spans="1:5">
      <c r="A319" s="342" t="s">
        <v>606</v>
      </c>
      <c r="B319" s="342" t="s">
        <v>1245</v>
      </c>
      <c r="D319" s="342" t="s">
        <v>1215</v>
      </c>
      <c r="E319" s="342" t="s">
        <v>460</v>
      </c>
    </row>
    <row r="320" spans="1:5">
      <c r="A320" s="342" t="s">
        <v>833</v>
      </c>
      <c r="B320" s="342" t="s">
        <v>1318</v>
      </c>
      <c r="D320" s="342" t="s">
        <v>1216</v>
      </c>
      <c r="E320" s="342" t="s">
        <v>523</v>
      </c>
    </row>
    <row r="321" spans="1:5">
      <c r="A321" s="342" t="s">
        <v>607</v>
      </c>
      <c r="B321" s="342" t="s">
        <v>1366</v>
      </c>
      <c r="D321" s="342" t="s">
        <v>1217</v>
      </c>
      <c r="E321" s="342" t="s">
        <v>577</v>
      </c>
    </row>
    <row r="322" spans="1:5">
      <c r="A322" s="342" t="s">
        <v>608</v>
      </c>
      <c r="B322" s="342" t="s">
        <v>917</v>
      </c>
      <c r="D322" s="342" t="s">
        <v>1218</v>
      </c>
      <c r="E322" s="342" t="s">
        <v>328</v>
      </c>
    </row>
    <row r="323" spans="1:5">
      <c r="A323" s="342" t="s">
        <v>609</v>
      </c>
      <c r="B323" s="342" t="s">
        <v>1158</v>
      </c>
      <c r="D323" s="342" t="s">
        <v>1219</v>
      </c>
      <c r="E323" s="342" t="s">
        <v>398</v>
      </c>
    </row>
    <row r="324" spans="1:5">
      <c r="A324" s="342" t="s">
        <v>610</v>
      </c>
      <c r="B324" s="342" t="s">
        <v>1204</v>
      </c>
      <c r="D324" s="342" t="s">
        <v>1220</v>
      </c>
      <c r="E324" s="342" t="s">
        <v>467</v>
      </c>
    </row>
    <row r="325" spans="1:5">
      <c r="A325" s="342" t="s">
        <v>611</v>
      </c>
      <c r="B325" s="342" t="s">
        <v>1252</v>
      </c>
      <c r="D325" s="342" t="s">
        <v>1221</v>
      </c>
      <c r="E325" s="342" t="s">
        <v>528</v>
      </c>
    </row>
    <row r="326" spans="1:5">
      <c r="A326" s="342" t="s">
        <v>612</v>
      </c>
      <c r="B326" s="342" t="s">
        <v>1324</v>
      </c>
      <c r="D326" s="342" t="s">
        <v>1222</v>
      </c>
      <c r="E326" s="342" t="s">
        <v>335</v>
      </c>
    </row>
    <row r="327" spans="1:5">
      <c r="A327" s="342" t="s">
        <v>613</v>
      </c>
      <c r="B327" s="342" t="s">
        <v>1373</v>
      </c>
      <c r="D327" s="342" t="s">
        <v>1223</v>
      </c>
      <c r="E327" s="342" t="s">
        <v>405</v>
      </c>
    </row>
    <row r="328" spans="1:5">
      <c r="A328" s="342" t="s">
        <v>614</v>
      </c>
      <c r="B328" s="342" t="s">
        <v>930</v>
      </c>
      <c r="D328" s="342" t="s">
        <v>1224</v>
      </c>
      <c r="E328" s="342" t="s">
        <v>474</v>
      </c>
    </row>
    <row r="329" spans="1:5">
      <c r="A329" s="342" t="s">
        <v>615</v>
      </c>
      <c r="B329" s="342" t="s">
        <v>1212</v>
      </c>
      <c r="D329" s="342" t="s">
        <v>1225</v>
      </c>
      <c r="E329" s="342" t="s">
        <v>341</v>
      </c>
    </row>
    <row r="330" spans="1:5">
      <c r="A330" s="342" t="s">
        <v>616</v>
      </c>
      <c r="B330" s="342" t="s">
        <v>1065</v>
      </c>
      <c r="D330" s="342" t="s">
        <v>1226</v>
      </c>
      <c r="E330" s="342" t="s">
        <v>411</v>
      </c>
    </row>
    <row r="331" spans="1:5">
      <c r="A331" s="342" t="s">
        <v>617</v>
      </c>
      <c r="B331" s="342" t="s">
        <v>1169</v>
      </c>
      <c r="D331" s="342" t="s">
        <v>1227</v>
      </c>
      <c r="E331" s="342" t="s">
        <v>480</v>
      </c>
    </row>
    <row r="332" spans="1:5">
      <c r="A332" s="342" t="s">
        <v>618</v>
      </c>
      <c r="B332" s="342" t="s">
        <v>1336</v>
      </c>
      <c r="D332" s="342" t="s">
        <v>1228</v>
      </c>
      <c r="E332" s="342" t="s">
        <v>346</v>
      </c>
    </row>
    <row r="333" spans="1:5">
      <c r="A333" s="342" t="s">
        <v>619</v>
      </c>
      <c r="B333" s="342" t="s">
        <v>942</v>
      </c>
      <c r="D333" s="342" t="s">
        <v>1229</v>
      </c>
      <c r="E333" s="342" t="s">
        <v>416</v>
      </c>
    </row>
    <row r="334" spans="1:5">
      <c r="A334" s="342" t="s">
        <v>620</v>
      </c>
      <c r="B334" s="342" t="s">
        <v>1073</v>
      </c>
      <c r="D334" s="342" t="s">
        <v>1230</v>
      </c>
      <c r="E334" s="342" t="s">
        <v>351</v>
      </c>
    </row>
    <row r="335" spans="1:5">
      <c r="A335" s="342" t="s">
        <v>621</v>
      </c>
      <c r="B335" s="342" t="s">
        <v>949</v>
      </c>
      <c r="D335" s="342" t="s">
        <v>1231</v>
      </c>
      <c r="E335" s="342" t="s">
        <v>420</v>
      </c>
    </row>
    <row r="336" spans="1:5">
      <c r="A336" s="342" t="s">
        <v>622</v>
      </c>
      <c r="B336" s="342" t="s">
        <v>1081</v>
      </c>
      <c r="D336" s="342" t="s">
        <v>1232</v>
      </c>
      <c r="E336" s="342" t="s">
        <v>488</v>
      </c>
    </row>
    <row r="337" spans="1:5">
      <c r="A337" s="342" t="s">
        <v>623</v>
      </c>
      <c r="B337" s="342" t="s">
        <v>956</v>
      </c>
      <c r="D337" s="342" t="s">
        <v>1233</v>
      </c>
      <c r="E337" s="342" t="s">
        <v>546</v>
      </c>
    </row>
    <row r="338" spans="1:5">
      <c r="A338" s="342" t="s">
        <v>624</v>
      </c>
      <c r="B338" s="342" t="s">
        <v>1278</v>
      </c>
      <c r="D338" s="342" t="s">
        <v>1234</v>
      </c>
      <c r="E338" s="342" t="s">
        <v>595</v>
      </c>
    </row>
    <row r="339" spans="1:5">
      <c r="A339" s="342" t="s">
        <v>834</v>
      </c>
      <c r="B339" s="342" t="s">
        <v>1349</v>
      </c>
      <c r="D339" s="342" t="s">
        <v>1235</v>
      </c>
      <c r="E339" s="342" t="s">
        <v>294</v>
      </c>
    </row>
    <row r="340" spans="1:5">
      <c r="A340" s="342" t="s">
        <v>625</v>
      </c>
      <c r="B340" s="342" t="s">
        <v>963</v>
      </c>
      <c r="D340" s="342" t="s">
        <v>1236</v>
      </c>
      <c r="E340" s="342" t="s">
        <v>364</v>
      </c>
    </row>
    <row r="341" spans="1:5">
      <c r="A341" s="342" t="s">
        <v>626</v>
      </c>
      <c r="B341" s="342" t="s">
        <v>1287</v>
      </c>
      <c r="D341" s="342" t="s">
        <v>1237</v>
      </c>
      <c r="E341" s="342" t="s">
        <v>433</v>
      </c>
    </row>
    <row r="342" spans="1:5">
      <c r="A342" s="342" t="s">
        <v>627</v>
      </c>
      <c r="B342" s="342" t="s">
        <v>1098</v>
      </c>
      <c r="D342" s="342" t="s">
        <v>1238</v>
      </c>
      <c r="E342" s="342" t="s">
        <v>500</v>
      </c>
    </row>
    <row r="343" spans="1:5">
      <c r="A343" s="342" t="s">
        <v>628</v>
      </c>
      <c r="B343" s="342" t="s">
        <v>1111</v>
      </c>
      <c r="D343" s="342" t="s">
        <v>1239</v>
      </c>
      <c r="E343" s="342" t="s">
        <v>558</v>
      </c>
    </row>
    <row r="344" spans="1:5">
      <c r="A344" s="342" t="s">
        <v>629</v>
      </c>
      <c r="B344" s="342" t="s">
        <v>904</v>
      </c>
      <c r="D344" s="342" t="s">
        <v>1240</v>
      </c>
      <c r="E344" s="342" t="s">
        <v>301</v>
      </c>
    </row>
    <row r="345" spans="1:5">
      <c r="A345" s="342" t="s">
        <v>630</v>
      </c>
      <c r="B345" s="342" t="s">
        <v>1027</v>
      </c>
      <c r="D345" s="342" t="s">
        <v>1241</v>
      </c>
      <c r="E345" s="342" t="s">
        <v>371</v>
      </c>
    </row>
    <row r="346" spans="1:5">
      <c r="A346" s="342" t="s">
        <v>631</v>
      </c>
      <c r="B346" s="342" t="s">
        <v>1143</v>
      </c>
      <c r="D346" s="342" t="s">
        <v>1242</v>
      </c>
      <c r="E346" s="342" t="s">
        <v>440</v>
      </c>
    </row>
    <row r="347" spans="1:5">
      <c r="A347" s="342" t="s">
        <v>632</v>
      </c>
      <c r="B347" s="342" t="s">
        <v>1303</v>
      </c>
      <c r="D347" s="342" t="s">
        <v>1243</v>
      </c>
      <c r="E347" s="342" t="s">
        <v>506</v>
      </c>
    </row>
    <row r="348" spans="1:5">
      <c r="A348" s="342" t="s">
        <v>633</v>
      </c>
      <c r="B348" s="342" t="s">
        <v>1041</v>
      </c>
      <c r="D348" s="342" t="s">
        <v>1244</v>
      </c>
      <c r="E348" s="342" t="s">
        <v>563</v>
      </c>
    </row>
    <row r="349" spans="1:5">
      <c r="A349" s="342" t="s">
        <v>634</v>
      </c>
      <c r="B349" s="342" t="s">
        <v>1246</v>
      </c>
      <c r="D349" s="342" t="s">
        <v>1245</v>
      </c>
      <c r="E349" s="342" t="s">
        <v>606</v>
      </c>
    </row>
    <row r="350" spans="1:5">
      <c r="A350" s="342" t="s">
        <v>635</v>
      </c>
      <c r="B350" s="342" t="s">
        <v>1367</v>
      </c>
      <c r="D350" s="342" t="s">
        <v>1246</v>
      </c>
      <c r="E350" s="342" t="s">
        <v>634</v>
      </c>
    </row>
    <row r="351" spans="1:5">
      <c r="A351" s="342" t="s">
        <v>636</v>
      </c>
      <c r="B351" s="342" t="s">
        <v>918</v>
      </c>
      <c r="D351" s="342" t="s">
        <v>1247</v>
      </c>
      <c r="E351" s="342" t="s">
        <v>308</v>
      </c>
    </row>
    <row r="352" spans="1:5">
      <c r="A352" s="342" t="s">
        <v>637</v>
      </c>
      <c r="B352" s="342" t="s">
        <v>1054</v>
      </c>
      <c r="D352" s="342" t="s">
        <v>1248</v>
      </c>
      <c r="E352" s="342" t="s">
        <v>378</v>
      </c>
    </row>
    <row r="353" spans="1:5">
      <c r="A353" s="342" t="s">
        <v>638</v>
      </c>
      <c r="B353" s="342" t="s">
        <v>1159</v>
      </c>
      <c r="D353" s="342" t="s">
        <v>1249</v>
      </c>
      <c r="E353" s="342" t="s">
        <v>447</v>
      </c>
    </row>
    <row r="354" spans="1:5">
      <c r="A354" s="342" t="s">
        <v>639</v>
      </c>
      <c r="B354" s="342" t="s">
        <v>1205</v>
      </c>
      <c r="D354" s="342" t="s">
        <v>1250</v>
      </c>
      <c r="E354" s="342" t="s">
        <v>513</v>
      </c>
    </row>
    <row r="355" spans="1:5">
      <c r="A355" s="342" t="s">
        <v>640</v>
      </c>
      <c r="B355" s="342" t="s">
        <v>1253</v>
      </c>
      <c r="D355" s="342" t="s">
        <v>1251</v>
      </c>
      <c r="E355" s="342" t="s">
        <v>570</v>
      </c>
    </row>
    <row r="356" spans="1:5">
      <c r="A356" s="342" t="s">
        <v>641</v>
      </c>
      <c r="B356" s="342" t="s">
        <v>1325</v>
      </c>
      <c r="D356" s="342" t="s">
        <v>1252</v>
      </c>
      <c r="E356" s="342" t="s">
        <v>611</v>
      </c>
    </row>
    <row r="357" spans="1:5">
      <c r="A357" s="342" t="s">
        <v>879</v>
      </c>
      <c r="B357" s="342" t="s">
        <v>1374</v>
      </c>
      <c r="D357" s="342" t="s">
        <v>1253</v>
      </c>
      <c r="E357" s="342" t="s">
        <v>640</v>
      </c>
    </row>
    <row r="358" spans="1:5">
      <c r="A358" s="342" t="s">
        <v>642</v>
      </c>
      <c r="B358" s="342" t="s">
        <v>931</v>
      </c>
      <c r="D358" s="342" t="s">
        <v>1254</v>
      </c>
      <c r="E358" s="342" t="s">
        <v>661</v>
      </c>
    </row>
    <row r="359" spans="1:5">
      <c r="A359" s="342" t="s">
        <v>643</v>
      </c>
      <c r="B359" s="342" t="s">
        <v>1066</v>
      </c>
      <c r="D359" s="342" t="s">
        <v>1255</v>
      </c>
      <c r="E359" s="342" t="s">
        <v>674</v>
      </c>
    </row>
    <row r="360" spans="1:5">
      <c r="A360" s="342" t="s">
        <v>644</v>
      </c>
      <c r="B360" s="342" t="s">
        <v>1170</v>
      </c>
      <c r="D360" s="342" t="s">
        <v>1256</v>
      </c>
      <c r="E360" s="342" t="s">
        <v>315</v>
      </c>
    </row>
    <row r="361" spans="1:5">
      <c r="A361" s="342" t="s">
        <v>645</v>
      </c>
      <c r="B361" s="342" t="s">
        <v>943</v>
      </c>
      <c r="D361" s="342" t="s">
        <v>1257</v>
      </c>
      <c r="E361" s="342" t="s">
        <v>385</v>
      </c>
    </row>
    <row r="362" spans="1:5">
      <c r="A362" s="342" t="s">
        <v>646</v>
      </c>
      <c r="B362" s="342" t="s">
        <v>1074</v>
      </c>
      <c r="D362" s="342" t="s">
        <v>1258</v>
      </c>
      <c r="E362" s="342" t="s">
        <v>454</v>
      </c>
    </row>
    <row r="363" spans="1:5">
      <c r="A363" s="342" t="s">
        <v>835</v>
      </c>
      <c r="B363" s="342" t="s">
        <v>950</v>
      </c>
      <c r="D363" s="342" t="s">
        <v>1259</v>
      </c>
      <c r="E363" s="342" t="s">
        <v>519</v>
      </c>
    </row>
    <row r="364" spans="1:5">
      <c r="A364" s="342" t="s">
        <v>647</v>
      </c>
      <c r="B364" s="342" t="s">
        <v>1082</v>
      </c>
      <c r="D364" s="342" t="s">
        <v>1260</v>
      </c>
      <c r="E364" s="342" t="s">
        <v>322</v>
      </c>
    </row>
    <row r="365" spans="1:5">
      <c r="A365" s="342" t="s">
        <v>648</v>
      </c>
      <c r="B365" s="342" t="s">
        <v>957</v>
      </c>
      <c r="D365" s="342" t="s">
        <v>1261</v>
      </c>
      <c r="E365" s="342" t="s">
        <v>392</v>
      </c>
    </row>
    <row r="366" spans="1:5">
      <c r="A366" s="342" t="s">
        <v>649</v>
      </c>
      <c r="B366" s="342" t="s">
        <v>1279</v>
      </c>
      <c r="D366" s="342" t="s">
        <v>1262</v>
      </c>
      <c r="E366" s="342" t="s">
        <v>461</v>
      </c>
    </row>
    <row r="367" spans="1:5">
      <c r="A367" s="342" t="s">
        <v>650</v>
      </c>
      <c r="B367" s="342" t="s">
        <v>1099</v>
      </c>
      <c r="D367" s="342" t="s">
        <v>1263</v>
      </c>
      <c r="E367" s="342" t="s">
        <v>524</v>
      </c>
    </row>
    <row r="368" spans="1:5">
      <c r="A368" s="342" t="s">
        <v>651</v>
      </c>
      <c r="B368" s="342" t="s">
        <v>1112</v>
      </c>
      <c r="D368" s="342" t="s">
        <v>1264</v>
      </c>
      <c r="E368" s="342" t="s">
        <v>329</v>
      </c>
    </row>
    <row r="369" spans="1:5">
      <c r="A369" s="342" t="s">
        <v>652</v>
      </c>
      <c r="B369" s="342" t="s">
        <v>905</v>
      </c>
      <c r="D369" s="342" t="s">
        <v>1265</v>
      </c>
      <c r="E369" s="342" t="s">
        <v>399</v>
      </c>
    </row>
    <row r="370" spans="1:5">
      <c r="A370" s="342" t="s">
        <v>653</v>
      </c>
      <c r="B370" s="342" t="s">
        <v>1028</v>
      </c>
      <c r="D370" s="342" t="s">
        <v>1266</v>
      </c>
      <c r="E370" s="342" t="s">
        <v>468</v>
      </c>
    </row>
    <row r="371" spans="1:5">
      <c r="A371" s="342" t="s">
        <v>654</v>
      </c>
      <c r="B371" s="342" t="s">
        <v>1144</v>
      </c>
      <c r="D371" s="342" t="s">
        <v>1267</v>
      </c>
      <c r="E371" s="342" t="s">
        <v>529</v>
      </c>
    </row>
    <row r="372" spans="1:5">
      <c r="A372" s="342" t="s">
        <v>655</v>
      </c>
      <c r="B372" s="342" t="s">
        <v>1304</v>
      </c>
      <c r="D372" s="342" t="s">
        <v>1268</v>
      </c>
      <c r="E372" s="342" t="s">
        <v>581</v>
      </c>
    </row>
    <row r="373" spans="1:5">
      <c r="A373" s="342" t="s">
        <v>656</v>
      </c>
      <c r="B373" s="342" t="s">
        <v>1042</v>
      </c>
      <c r="D373" s="342" t="s">
        <v>1269</v>
      </c>
      <c r="E373" s="342" t="s">
        <v>336</v>
      </c>
    </row>
    <row r="374" spans="1:5">
      <c r="A374" s="342" t="s">
        <v>657</v>
      </c>
      <c r="B374" s="342" t="s">
        <v>919</v>
      </c>
      <c r="D374" s="342" t="s">
        <v>1270</v>
      </c>
      <c r="E374" s="342" t="s">
        <v>406</v>
      </c>
    </row>
    <row r="375" spans="1:5">
      <c r="A375" s="342" t="s">
        <v>658</v>
      </c>
      <c r="B375" s="342" t="s">
        <v>1055</v>
      </c>
      <c r="D375" s="342" t="s">
        <v>1271</v>
      </c>
      <c r="E375" s="342" t="s">
        <v>475</v>
      </c>
    </row>
    <row r="376" spans="1:5">
      <c r="A376" s="342" t="s">
        <v>659</v>
      </c>
      <c r="B376" s="342" t="s">
        <v>1160</v>
      </c>
      <c r="D376" s="342" t="s">
        <v>1272</v>
      </c>
      <c r="E376" s="342" t="s">
        <v>534</v>
      </c>
    </row>
    <row r="377" spans="1:5">
      <c r="A377" s="342" t="s">
        <v>660</v>
      </c>
      <c r="B377" s="342" t="s">
        <v>1206</v>
      </c>
      <c r="D377" s="342" t="s">
        <v>1273</v>
      </c>
      <c r="E377" s="342" t="s">
        <v>342</v>
      </c>
    </row>
    <row r="378" spans="1:5">
      <c r="A378" s="342" t="s">
        <v>661</v>
      </c>
      <c r="B378" s="342" t="s">
        <v>1254</v>
      </c>
      <c r="D378" s="342" t="s">
        <v>1274</v>
      </c>
      <c r="E378" s="342" t="s">
        <v>412</v>
      </c>
    </row>
    <row r="379" spans="1:5">
      <c r="A379" s="342" t="s">
        <v>662</v>
      </c>
      <c r="B379" s="342" t="s">
        <v>1326</v>
      </c>
      <c r="D379" s="342" t="s">
        <v>1275</v>
      </c>
      <c r="E379" s="342" t="s">
        <v>481</v>
      </c>
    </row>
    <row r="380" spans="1:5">
      <c r="A380" s="342" t="s">
        <v>663</v>
      </c>
      <c r="B380" s="342" t="s">
        <v>932</v>
      </c>
      <c r="D380" s="342" t="s">
        <v>1276</v>
      </c>
      <c r="E380" s="342" t="s">
        <v>539</v>
      </c>
    </row>
    <row r="381" spans="1:5">
      <c r="A381" s="342" t="s">
        <v>664</v>
      </c>
      <c r="B381" s="342" t="s">
        <v>1067</v>
      </c>
      <c r="D381" s="342" t="s">
        <v>1277</v>
      </c>
      <c r="E381" s="342" t="s">
        <v>588</v>
      </c>
    </row>
    <row r="382" spans="1:5">
      <c r="A382" s="342" t="s">
        <v>665</v>
      </c>
      <c r="B382" s="342" t="s">
        <v>1171</v>
      </c>
      <c r="D382" s="342" t="s">
        <v>1278</v>
      </c>
      <c r="E382" s="342" t="s">
        <v>624</v>
      </c>
    </row>
    <row r="383" spans="1:5">
      <c r="A383" s="342" t="s">
        <v>666</v>
      </c>
      <c r="B383" s="342" t="s">
        <v>1075</v>
      </c>
      <c r="D383" s="342" t="s">
        <v>1279</v>
      </c>
      <c r="E383" s="342" t="s">
        <v>649</v>
      </c>
    </row>
    <row r="384" spans="1:5">
      <c r="A384" s="343" t="s">
        <v>1281</v>
      </c>
      <c r="B384" s="343" t="s">
        <v>1280</v>
      </c>
      <c r="D384" s="343" t="s">
        <v>1280</v>
      </c>
      <c r="E384" s="343" t="s">
        <v>1281</v>
      </c>
    </row>
    <row r="385" spans="1:5">
      <c r="A385" s="342" t="s">
        <v>667</v>
      </c>
      <c r="B385" s="342" t="s">
        <v>1100</v>
      </c>
      <c r="D385" s="342" t="s">
        <v>1282</v>
      </c>
      <c r="E385" s="342" t="s">
        <v>347</v>
      </c>
    </row>
    <row r="386" spans="1:5">
      <c r="A386" s="342" t="s">
        <v>668</v>
      </c>
      <c r="B386" s="342" t="s">
        <v>906</v>
      </c>
      <c r="D386" s="342" t="s">
        <v>1283</v>
      </c>
      <c r="E386" s="342" t="s">
        <v>417</v>
      </c>
    </row>
    <row r="387" spans="1:5">
      <c r="A387" s="342" t="s">
        <v>669</v>
      </c>
      <c r="B387" s="342" t="s">
        <v>1029</v>
      </c>
      <c r="D387" s="342" t="s">
        <v>1284</v>
      </c>
      <c r="E387" s="342" t="s">
        <v>485</v>
      </c>
    </row>
    <row r="388" spans="1:5">
      <c r="A388" s="342" t="s">
        <v>670</v>
      </c>
      <c r="B388" s="342" t="s">
        <v>1145</v>
      </c>
      <c r="D388" s="342" t="s">
        <v>1285</v>
      </c>
      <c r="E388" s="342" t="s">
        <v>543</v>
      </c>
    </row>
    <row r="389" spans="1:5">
      <c r="A389" s="342" t="s">
        <v>671</v>
      </c>
      <c r="B389" s="342" t="s">
        <v>1305</v>
      </c>
      <c r="D389" s="342" t="s">
        <v>1286</v>
      </c>
      <c r="E389" s="342" t="s">
        <v>592</v>
      </c>
    </row>
    <row r="390" spans="1:5">
      <c r="A390" s="342" t="s">
        <v>672</v>
      </c>
      <c r="B390" s="342" t="s">
        <v>1043</v>
      </c>
      <c r="D390" s="342" t="s">
        <v>1287</v>
      </c>
      <c r="E390" s="342" t="s">
        <v>626</v>
      </c>
    </row>
    <row r="391" spans="1:5">
      <c r="A391" s="342" t="s">
        <v>673</v>
      </c>
      <c r="B391" s="342" t="s">
        <v>920</v>
      </c>
      <c r="D391" s="342" t="s">
        <v>1288</v>
      </c>
      <c r="E391" s="342" t="s">
        <v>352</v>
      </c>
    </row>
    <row r="392" spans="1:5">
      <c r="A392" s="342" t="s">
        <v>674</v>
      </c>
      <c r="B392" s="342" t="s">
        <v>1255</v>
      </c>
      <c r="D392" s="342" t="s">
        <v>1289</v>
      </c>
      <c r="E392" s="342" t="s">
        <v>421</v>
      </c>
    </row>
    <row r="393" spans="1:5">
      <c r="A393" s="342" t="s">
        <v>675</v>
      </c>
      <c r="B393" s="342" t="s">
        <v>1327</v>
      </c>
      <c r="D393" s="342" t="s">
        <v>1290</v>
      </c>
      <c r="E393" s="342" t="s">
        <v>489</v>
      </c>
    </row>
    <row r="394" spans="1:5">
      <c r="A394" s="342" t="s">
        <v>676</v>
      </c>
      <c r="B394" s="342" t="s">
        <v>933</v>
      </c>
      <c r="D394" s="342" t="s">
        <v>1291</v>
      </c>
      <c r="E394" s="342" t="s">
        <v>547</v>
      </c>
    </row>
    <row r="395" spans="1:5">
      <c r="A395" s="342" t="s">
        <v>677</v>
      </c>
      <c r="B395" s="342" t="s">
        <v>1172</v>
      </c>
      <c r="D395" s="342" t="s">
        <v>1292</v>
      </c>
      <c r="E395" s="342" t="s">
        <v>356</v>
      </c>
    </row>
    <row r="396" spans="1:5">
      <c r="A396" s="342" t="s">
        <v>678</v>
      </c>
      <c r="B396" s="342" t="s">
        <v>1101</v>
      </c>
      <c r="D396" s="342" t="s">
        <v>1293</v>
      </c>
      <c r="E396" s="342" t="s">
        <v>425</v>
      </c>
    </row>
    <row r="397" spans="1:5">
      <c r="A397" s="342" t="s">
        <v>679</v>
      </c>
      <c r="B397" s="342" t="s">
        <v>907</v>
      </c>
      <c r="D397" s="342" t="s">
        <v>1294</v>
      </c>
      <c r="E397" s="342" t="s">
        <v>493</v>
      </c>
    </row>
    <row r="398" spans="1:5">
      <c r="A398" s="342" t="s">
        <v>680</v>
      </c>
      <c r="B398" s="342" t="s">
        <v>1030</v>
      </c>
      <c r="D398" s="342" t="s">
        <v>1295</v>
      </c>
      <c r="E398" s="342" t="s">
        <v>551</v>
      </c>
    </row>
    <row r="399" spans="1:5">
      <c r="A399" s="342" t="s">
        <v>681</v>
      </c>
      <c r="B399" s="342" t="s">
        <v>1146</v>
      </c>
      <c r="D399" s="342" t="s">
        <v>1296</v>
      </c>
      <c r="E399" s="342" t="s">
        <v>854</v>
      </c>
    </row>
    <row r="400" spans="1:5">
      <c r="A400" s="342" t="s">
        <v>847</v>
      </c>
      <c r="B400" s="342" t="s">
        <v>1306</v>
      </c>
      <c r="D400" s="342" t="s">
        <v>1297</v>
      </c>
      <c r="E400" s="342" t="s">
        <v>295</v>
      </c>
    </row>
    <row r="401" spans="1:5">
      <c r="A401" s="342" t="s">
        <v>682</v>
      </c>
      <c r="B401" s="342" t="s">
        <v>1044</v>
      </c>
      <c r="D401" s="342" t="s">
        <v>1298</v>
      </c>
      <c r="E401" s="342" t="s">
        <v>365</v>
      </c>
    </row>
    <row r="402" spans="1:5">
      <c r="A402" s="342" t="s">
        <v>683</v>
      </c>
      <c r="B402" s="342" t="s">
        <v>921</v>
      </c>
      <c r="D402" s="342" t="s">
        <v>1299</v>
      </c>
      <c r="E402" s="342" t="s">
        <v>434</v>
      </c>
    </row>
    <row r="403" spans="1:5">
      <c r="A403" s="342" t="s">
        <v>684</v>
      </c>
      <c r="B403" s="342" t="s">
        <v>1173</v>
      </c>
      <c r="D403" s="342" t="s">
        <v>1300</v>
      </c>
      <c r="E403" s="342" t="s">
        <v>501</v>
      </c>
    </row>
    <row r="404" spans="1:5">
      <c r="A404" s="342" t="s">
        <v>685</v>
      </c>
      <c r="B404" s="342" t="s">
        <v>1102</v>
      </c>
      <c r="D404" s="342" t="s">
        <v>1301</v>
      </c>
      <c r="E404" s="342" t="s">
        <v>559</v>
      </c>
    </row>
    <row r="405" spans="1:5">
      <c r="A405" s="342" t="s">
        <v>686</v>
      </c>
      <c r="B405" s="342" t="s">
        <v>908</v>
      </c>
      <c r="D405" s="342" t="s">
        <v>1302</v>
      </c>
      <c r="E405" s="342" t="s">
        <v>603</v>
      </c>
    </row>
    <row r="406" spans="1:5">
      <c r="A406" s="342" t="s">
        <v>687</v>
      </c>
      <c r="B406" s="342" t="s">
        <v>1031</v>
      </c>
      <c r="D406" s="342" t="s">
        <v>1303</v>
      </c>
      <c r="E406" s="342" t="s">
        <v>632</v>
      </c>
    </row>
    <row r="407" spans="1:5">
      <c r="A407" s="342" t="s">
        <v>688</v>
      </c>
      <c r="B407" s="342" t="s">
        <v>1147</v>
      </c>
      <c r="D407" s="342" t="s">
        <v>1304</v>
      </c>
      <c r="E407" s="342" t="s">
        <v>655</v>
      </c>
    </row>
    <row r="408" spans="1:5">
      <c r="A408" s="342" t="s">
        <v>689</v>
      </c>
      <c r="B408" s="342" t="s">
        <v>1307</v>
      </c>
      <c r="D408" s="342" t="s">
        <v>1305</v>
      </c>
      <c r="E408" s="342" t="s">
        <v>671</v>
      </c>
    </row>
    <row r="409" spans="1:5">
      <c r="A409" s="342" t="s">
        <v>690</v>
      </c>
      <c r="B409" s="342" t="s">
        <v>1045</v>
      </c>
      <c r="D409" s="342" t="s">
        <v>1306</v>
      </c>
      <c r="E409" s="342" t="s">
        <v>847</v>
      </c>
    </row>
    <row r="410" spans="1:5">
      <c r="A410" s="342" t="s">
        <v>691</v>
      </c>
      <c r="B410" s="342" t="s">
        <v>922</v>
      </c>
      <c r="D410" s="342" t="s">
        <v>1307</v>
      </c>
      <c r="E410" s="342" t="s">
        <v>689</v>
      </c>
    </row>
    <row r="411" spans="1:5">
      <c r="A411" s="342" t="s">
        <v>692</v>
      </c>
      <c r="B411" s="342" t="s">
        <v>1174</v>
      </c>
      <c r="D411" s="342" t="s">
        <v>1308</v>
      </c>
      <c r="E411" s="342" t="s">
        <v>695</v>
      </c>
    </row>
    <row r="412" spans="1:5">
      <c r="A412" s="342" t="s">
        <v>693</v>
      </c>
      <c r="B412" s="342" t="s">
        <v>1103</v>
      </c>
      <c r="D412" s="342" t="s">
        <v>1309</v>
      </c>
      <c r="E412" s="342" t="s">
        <v>701</v>
      </c>
    </row>
    <row r="413" spans="1:5">
      <c r="A413" s="342" t="s">
        <v>694</v>
      </c>
      <c r="B413" s="342" t="s">
        <v>1032</v>
      </c>
      <c r="D413" s="342" t="s">
        <v>1310</v>
      </c>
      <c r="E413" s="342" t="s">
        <v>706</v>
      </c>
    </row>
    <row r="414" spans="1:5">
      <c r="A414" s="342" t="s">
        <v>695</v>
      </c>
      <c r="B414" s="342" t="s">
        <v>1308</v>
      </c>
      <c r="D414" s="342" t="s">
        <v>1311</v>
      </c>
      <c r="E414" s="342" t="s">
        <v>707</v>
      </c>
    </row>
    <row r="415" spans="1:5">
      <c r="A415" s="342" t="s">
        <v>696</v>
      </c>
      <c r="B415" s="342" t="s">
        <v>1046</v>
      </c>
      <c r="D415" s="342" t="s">
        <v>1312</v>
      </c>
      <c r="E415" s="342" t="s">
        <v>708</v>
      </c>
    </row>
    <row r="416" spans="1:5">
      <c r="A416" s="342" t="s">
        <v>697</v>
      </c>
      <c r="B416" s="342" t="s">
        <v>923</v>
      </c>
      <c r="D416" s="342" t="s">
        <v>1313</v>
      </c>
      <c r="E416" s="342" t="s">
        <v>302</v>
      </c>
    </row>
    <row r="417" spans="1:5">
      <c r="A417" s="342" t="s">
        <v>698</v>
      </c>
      <c r="B417" s="342" t="s">
        <v>1175</v>
      </c>
      <c r="D417" s="342" t="s">
        <v>1314</v>
      </c>
      <c r="E417" s="342" t="s">
        <v>372</v>
      </c>
    </row>
    <row r="418" spans="1:5">
      <c r="A418" s="342" t="s">
        <v>699</v>
      </c>
      <c r="B418" s="342" t="s">
        <v>1104</v>
      </c>
      <c r="D418" s="342" t="s">
        <v>1315</v>
      </c>
      <c r="E418" s="342" t="s">
        <v>441</v>
      </c>
    </row>
    <row r="419" spans="1:5">
      <c r="A419" s="342" t="s">
        <v>700</v>
      </c>
      <c r="B419" s="342" t="s">
        <v>1033</v>
      </c>
      <c r="D419" s="342" t="s">
        <v>1316</v>
      </c>
      <c r="E419" s="342" t="s">
        <v>507</v>
      </c>
    </row>
    <row r="420" spans="1:5">
      <c r="A420" s="342" t="s">
        <v>701</v>
      </c>
      <c r="B420" s="342" t="s">
        <v>1309</v>
      </c>
      <c r="D420" s="342" t="s">
        <v>1317</v>
      </c>
      <c r="E420" s="342" t="s">
        <v>564</v>
      </c>
    </row>
    <row r="421" spans="1:5">
      <c r="A421" s="342" t="s">
        <v>702</v>
      </c>
      <c r="B421" s="342" t="s">
        <v>1047</v>
      </c>
      <c r="D421" s="342" t="s">
        <v>1318</v>
      </c>
      <c r="E421" s="342" t="s">
        <v>833</v>
      </c>
    </row>
    <row r="422" spans="1:5">
      <c r="A422" s="342" t="s">
        <v>703</v>
      </c>
      <c r="B422" s="342" t="s">
        <v>924</v>
      </c>
      <c r="D422" s="342" t="s">
        <v>1319</v>
      </c>
      <c r="E422" s="342" t="s">
        <v>309</v>
      </c>
    </row>
    <row r="423" spans="1:5">
      <c r="A423" s="342" t="s">
        <v>704</v>
      </c>
      <c r="B423" s="342" t="s">
        <v>1105</v>
      </c>
      <c r="D423" s="342" t="s">
        <v>1320</v>
      </c>
      <c r="E423" s="342" t="s">
        <v>379</v>
      </c>
    </row>
    <row r="424" spans="1:5">
      <c r="A424" s="342" t="s">
        <v>705</v>
      </c>
      <c r="B424" s="342" t="s">
        <v>1034</v>
      </c>
      <c r="D424" s="342" t="s">
        <v>1321</v>
      </c>
      <c r="E424" s="342" t="s">
        <v>448</v>
      </c>
    </row>
    <row r="425" spans="1:5">
      <c r="A425" s="342" t="s">
        <v>706</v>
      </c>
      <c r="B425" s="342" t="s">
        <v>1310</v>
      </c>
      <c r="D425" s="342" t="s">
        <v>1322</v>
      </c>
      <c r="E425" s="342" t="s">
        <v>514</v>
      </c>
    </row>
    <row r="426" spans="1:5">
      <c r="A426" s="342" t="s">
        <v>836</v>
      </c>
      <c r="B426" s="342" t="s">
        <v>1048</v>
      </c>
      <c r="D426" s="342" t="s">
        <v>1323</v>
      </c>
      <c r="E426" s="342" t="s">
        <v>571</v>
      </c>
    </row>
    <row r="427" spans="1:5">
      <c r="A427" s="342" t="s">
        <v>707</v>
      </c>
      <c r="B427" s="342" t="s">
        <v>1311</v>
      </c>
      <c r="D427" s="342" t="s">
        <v>1324</v>
      </c>
      <c r="E427" s="342" t="s">
        <v>612</v>
      </c>
    </row>
    <row r="428" spans="1:5">
      <c r="A428" s="342" t="s">
        <v>708</v>
      </c>
      <c r="B428" s="342" t="s">
        <v>1312</v>
      </c>
      <c r="D428" s="342" t="s">
        <v>1325</v>
      </c>
      <c r="E428" s="342" t="s">
        <v>641</v>
      </c>
    </row>
    <row r="429" spans="1:5">
      <c r="A429" s="342" t="s">
        <v>709</v>
      </c>
      <c r="B429" s="342" t="s">
        <v>979</v>
      </c>
      <c r="D429" s="342" t="s">
        <v>1326</v>
      </c>
      <c r="E429" s="342" t="s">
        <v>662</v>
      </c>
    </row>
    <row r="430" spans="1:5">
      <c r="A430" s="342" t="s">
        <v>710</v>
      </c>
      <c r="B430" s="342" t="s">
        <v>980</v>
      </c>
      <c r="D430" s="342" t="s">
        <v>1327</v>
      </c>
      <c r="E430" s="342" t="s">
        <v>675</v>
      </c>
    </row>
    <row r="431" spans="1:5">
      <c r="A431" s="342" t="s">
        <v>711</v>
      </c>
      <c r="B431" s="342" t="s">
        <v>981</v>
      </c>
      <c r="D431" s="342" t="s">
        <v>1328</v>
      </c>
      <c r="E431" s="342" t="s">
        <v>316</v>
      </c>
    </row>
    <row r="432" spans="1:5">
      <c r="A432" s="342" t="s">
        <v>712</v>
      </c>
      <c r="B432" s="342" t="s">
        <v>982</v>
      </c>
      <c r="D432" s="342" t="s">
        <v>1329</v>
      </c>
      <c r="E432" s="342" t="s">
        <v>386</v>
      </c>
    </row>
    <row r="433" spans="1:5">
      <c r="A433" s="342" t="s">
        <v>713</v>
      </c>
      <c r="B433" s="342" t="s">
        <v>983</v>
      </c>
      <c r="D433" s="342" t="s">
        <v>1330</v>
      </c>
      <c r="E433" s="342" t="s">
        <v>455</v>
      </c>
    </row>
    <row r="434" spans="1:5">
      <c r="A434" s="342" t="s">
        <v>714</v>
      </c>
      <c r="B434" s="342" t="s">
        <v>984</v>
      </c>
      <c r="D434" s="342" t="s">
        <v>1331</v>
      </c>
      <c r="E434" s="342" t="s">
        <v>323</v>
      </c>
    </row>
    <row r="435" spans="1:5">
      <c r="A435" s="342" t="s">
        <v>715</v>
      </c>
      <c r="B435" s="342" t="s">
        <v>985</v>
      </c>
      <c r="D435" s="342" t="s">
        <v>1332</v>
      </c>
      <c r="E435" s="342" t="s">
        <v>393</v>
      </c>
    </row>
    <row r="436" spans="1:5">
      <c r="A436" s="342" t="s">
        <v>716</v>
      </c>
      <c r="B436" s="342" t="s">
        <v>986</v>
      </c>
      <c r="D436" s="342" t="s">
        <v>1333</v>
      </c>
      <c r="E436" s="342" t="s">
        <v>462</v>
      </c>
    </row>
    <row r="437" spans="1:5">
      <c r="A437" s="342" t="s">
        <v>717</v>
      </c>
      <c r="B437" s="342" t="s">
        <v>987</v>
      </c>
      <c r="D437" s="342" t="s">
        <v>1334</v>
      </c>
      <c r="E437" s="342" t="s">
        <v>525</v>
      </c>
    </row>
    <row r="438" spans="1:5">
      <c r="A438" s="342" t="s">
        <v>718</v>
      </c>
      <c r="B438" s="342" t="s">
        <v>988</v>
      </c>
      <c r="D438" s="342" t="s">
        <v>1335</v>
      </c>
      <c r="E438" s="342" t="s">
        <v>578</v>
      </c>
    </row>
    <row r="439" spans="1:5">
      <c r="A439" s="342" t="s">
        <v>719</v>
      </c>
      <c r="B439" s="342" t="s">
        <v>989</v>
      </c>
      <c r="D439" s="342" t="s">
        <v>1336</v>
      </c>
      <c r="E439" s="342" t="s">
        <v>618</v>
      </c>
    </row>
    <row r="440" spans="1:5">
      <c r="A440" s="342" t="s">
        <v>720</v>
      </c>
      <c r="B440" s="342" t="s">
        <v>990</v>
      </c>
      <c r="D440" s="342" t="s">
        <v>1337</v>
      </c>
      <c r="E440" s="342" t="s">
        <v>330</v>
      </c>
    </row>
    <row r="441" spans="1:5">
      <c r="A441" s="342" t="s">
        <v>721</v>
      </c>
      <c r="B441" s="342" t="s">
        <v>991</v>
      </c>
      <c r="D441" s="342" t="s">
        <v>1338</v>
      </c>
      <c r="E441" s="342" t="s">
        <v>400</v>
      </c>
    </row>
    <row r="442" spans="1:5">
      <c r="A442" s="342" t="s">
        <v>722</v>
      </c>
      <c r="B442" s="342" t="s">
        <v>992</v>
      </c>
      <c r="D442" s="342" t="s">
        <v>1339</v>
      </c>
      <c r="E442" s="342" t="s">
        <v>469</v>
      </c>
    </row>
    <row r="443" spans="1:5">
      <c r="A443" s="342" t="s">
        <v>723</v>
      </c>
      <c r="B443" s="342" t="s">
        <v>993</v>
      </c>
      <c r="D443" s="342" t="s">
        <v>1340</v>
      </c>
      <c r="E443" s="342" t="s">
        <v>337</v>
      </c>
    </row>
    <row r="444" spans="1:5">
      <c r="A444" s="342" t="s">
        <v>724</v>
      </c>
      <c r="B444" s="342" t="s">
        <v>994</v>
      </c>
      <c r="D444" s="342" t="s">
        <v>1341</v>
      </c>
      <c r="E444" s="342" t="s">
        <v>407</v>
      </c>
    </row>
    <row r="445" spans="1:5">
      <c r="A445" s="342" t="s">
        <v>725</v>
      </c>
      <c r="B445" s="342" t="s">
        <v>995</v>
      </c>
      <c r="D445" s="342" t="s">
        <v>1342</v>
      </c>
      <c r="E445" s="342" t="s">
        <v>476</v>
      </c>
    </row>
    <row r="446" spans="1:5">
      <c r="A446" s="342" t="s">
        <v>726</v>
      </c>
      <c r="B446" s="342" t="s">
        <v>996</v>
      </c>
      <c r="D446" s="342" t="s">
        <v>1343</v>
      </c>
      <c r="E446" s="342" t="s">
        <v>535</v>
      </c>
    </row>
    <row r="447" spans="1:5">
      <c r="A447" s="342" t="s">
        <v>727</v>
      </c>
      <c r="B447" s="342" t="s">
        <v>997</v>
      </c>
      <c r="D447" s="342" t="s">
        <v>1344</v>
      </c>
      <c r="E447" s="342" t="s">
        <v>343</v>
      </c>
    </row>
    <row r="448" spans="1:5">
      <c r="A448" s="342" t="s">
        <v>728</v>
      </c>
      <c r="B448" s="342" t="s">
        <v>998</v>
      </c>
      <c r="D448" s="342" t="s">
        <v>1345</v>
      </c>
      <c r="E448" s="342" t="s">
        <v>413</v>
      </c>
    </row>
    <row r="449" spans="1:5">
      <c r="A449" s="342" t="s">
        <v>729</v>
      </c>
      <c r="B449" s="342" t="s">
        <v>999</v>
      </c>
      <c r="D449" s="342" t="s">
        <v>1346</v>
      </c>
      <c r="E449" s="342" t="s">
        <v>482</v>
      </c>
    </row>
    <row r="450" spans="1:5">
      <c r="A450" s="342" t="s">
        <v>730</v>
      </c>
      <c r="B450" s="342" t="s">
        <v>1000</v>
      </c>
      <c r="D450" s="342" t="s">
        <v>1347</v>
      </c>
      <c r="E450" s="342" t="s">
        <v>540</v>
      </c>
    </row>
    <row r="451" spans="1:5">
      <c r="A451" s="342" t="s">
        <v>731</v>
      </c>
      <c r="B451" s="342" t="s">
        <v>1001</v>
      </c>
      <c r="D451" s="342" t="s">
        <v>1348</v>
      </c>
      <c r="E451" s="342" t="s">
        <v>589</v>
      </c>
    </row>
    <row r="452" spans="1:5">
      <c r="A452" s="342" t="s">
        <v>732</v>
      </c>
      <c r="B452" s="342" t="s">
        <v>1002</v>
      </c>
      <c r="D452" s="342" t="s">
        <v>1349</v>
      </c>
      <c r="E452" s="342" t="s">
        <v>834</v>
      </c>
    </row>
    <row r="453" spans="1:5">
      <c r="A453" s="342" t="s">
        <v>733</v>
      </c>
      <c r="B453" s="342" t="s">
        <v>1003</v>
      </c>
      <c r="D453" s="342" t="s">
        <v>1350</v>
      </c>
      <c r="E453" s="342" t="s">
        <v>348</v>
      </c>
    </row>
    <row r="454" spans="1:5">
      <c r="A454" s="342" t="s">
        <v>734</v>
      </c>
      <c r="B454" s="342" t="s">
        <v>1004</v>
      </c>
      <c r="D454" s="342" t="s">
        <v>1351</v>
      </c>
      <c r="E454" s="342" t="s">
        <v>353</v>
      </c>
    </row>
    <row r="455" spans="1:5">
      <c r="A455" s="342" t="s">
        <v>735</v>
      </c>
      <c r="B455" s="342" t="s">
        <v>1005</v>
      </c>
      <c r="D455" s="342" t="s">
        <v>1352</v>
      </c>
      <c r="E455" s="342" t="s">
        <v>422</v>
      </c>
    </row>
    <row r="456" spans="1:5">
      <c r="A456" s="342" t="s">
        <v>736</v>
      </c>
      <c r="B456" s="342" t="s">
        <v>1006</v>
      </c>
      <c r="D456" s="342" t="s">
        <v>1353</v>
      </c>
      <c r="E456" s="342" t="s">
        <v>490</v>
      </c>
    </row>
    <row r="457" spans="1:5">
      <c r="A457" s="342" t="s">
        <v>737</v>
      </c>
      <c r="B457" s="342" t="s">
        <v>1007</v>
      </c>
      <c r="D457" s="342" t="s">
        <v>1354</v>
      </c>
      <c r="E457" s="342" t="s">
        <v>548</v>
      </c>
    </row>
    <row r="458" spans="1:5">
      <c r="A458" s="342" t="s">
        <v>738</v>
      </c>
      <c r="B458" s="342" t="s">
        <v>1008</v>
      </c>
      <c r="D458" s="342" t="s">
        <v>1355</v>
      </c>
      <c r="E458" s="342" t="s">
        <v>357</v>
      </c>
    </row>
    <row r="459" spans="1:5">
      <c r="A459" s="342" t="s">
        <v>739</v>
      </c>
      <c r="B459" s="342" t="s">
        <v>1009</v>
      </c>
      <c r="D459" s="342" t="s">
        <v>1356</v>
      </c>
      <c r="E459" s="342" t="s">
        <v>426</v>
      </c>
    </row>
    <row r="460" spans="1:5">
      <c r="A460" s="342" t="s">
        <v>740</v>
      </c>
      <c r="B460" s="342" t="s">
        <v>1010</v>
      </c>
      <c r="D460" s="342" t="s">
        <v>1357</v>
      </c>
      <c r="E460" s="342" t="s">
        <v>296</v>
      </c>
    </row>
    <row r="461" spans="1:5">
      <c r="A461" s="342" t="s">
        <v>741</v>
      </c>
      <c r="B461" s="342" t="s">
        <v>1011</v>
      </c>
      <c r="D461" s="342" t="s">
        <v>1358</v>
      </c>
      <c r="E461" s="342" t="s">
        <v>366</v>
      </c>
    </row>
    <row r="462" spans="1:5">
      <c r="A462" s="342" t="s">
        <v>742</v>
      </c>
      <c r="B462" s="342" t="s">
        <v>1012</v>
      </c>
      <c r="D462" s="342" t="s">
        <v>1359</v>
      </c>
      <c r="E462" s="342" t="s">
        <v>435</v>
      </c>
    </row>
    <row r="463" spans="1:5">
      <c r="A463" s="342" t="s">
        <v>743</v>
      </c>
      <c r="B463" s="342" t="s">
        <v>1013</v>
      </c>
      <c r="D463" s="342" t="s">
        <v>1360</v>
      </c>
      <c r="E463" s="342" t="s">
        <v>502</v>
      </c>
    </row>
    <row r="464" spans="1:5">
      <c r="A464" s="342" t="s">
        <v>837</v>
      </c>
      <c r="B464" s="342" t="s">
        <v>1014</v>
      </c>
      <c r="D464" s="342" t="s">
        <v>1361</v>
      </c>
      <c r="E464" s="342" t="s">
        <v>303</v>
      </c>
    </row>
    <row r="465" spans="1:5">
      <c r="A465" s="342" t="s">
        <v>744</v>
      </c>
      <c r="B465" s="342" t="s">
        <v>1015</v>
      </c>
      <c r="D465" s="342" t="s">
        <v>1362</v>
      </c>
      <c r="E465" s="342" t="s">
        <v>373</v>
      </c>
    </row>
    <row r="466" spans="1:5">
      <c r="A466" s="342" t="s">
        <v>745</v>
      </c>
      <c r="B466" s="342" t="s">
        <v>1016</v>
      </c>
      <c r="D466" s="342" t="s">
        <v>1363</v>
      </c>
      <c r="E466" s="342" t="s">
        <v>442</v>
      </c>
    </row>
    <row r="467" spans="1:5">
      <c r="A467" s="342" t="s">
        <v>746</v>
      </c>
      <c r="B467" s="342" t="s">
        <v>1017</v>
      </c>
      <c r="D467" s="342" t="s">
        <v>1364</v>
      </c>
      <c r="E467" s="342" t="s">
        <v>508</v>
      </c>
    </row>
    <row r="468" spans="1:5">
      <c r="A468" s="342" t="s">
        <v>747</v>
      </c>
      <c r="B468" s="342" t="s">
        <v>1018</v>
      </c>
      <c r="D468" s="342" t="s">
        <v>1365</v>
      </c>
      <c r="E468" s="342" t="s">
        <v>565</v>
      </c>
    </row>
    <row r="469" spans="1:5">
      <c r="A469" s="342" t="s">
        <v>748</v>
      </c>
      <c r="B469" s="342" t="s">
        <v>1019</v>
      </c>
      <c r="D469" s="342" t="s">
        <v>1366</v>
      </c>
      <c r="E469" s="342" t="s">
        <v>607</v>
      </c>
    </row>
    <row r="470" spans="1:5">
      <c r="A470" s="342" t="s">
        <v>749</v>
      </c>
      <c r="B470" s="342" t="s">
        <v>1020</v>
      </c>
      <c r="D470" s="342" t="s">
        <v>1367</v>
      </c>
      <c r="E470" s="342" t="s">
        <v>635</v>
      </c>
    </row>
    <row r="471" spans="1:5">
      <c r="A471" s="342" t="s">
        <v>750</v>
      </c>
      <c r="B471" s="342" t="s">
        <v>1118</v>
      </c>
      <c r="D471" s="342" t="s">
        <v>1368</v>
      </c>
      <c r="E471" s="342" t="s">
        <v>310</v>
      </c>
    </row>
    <row r="472" spans="1:5">
      <c r="A472" s="342" t="s">
        <v>751</v>
      </c>
      <c r="B472" s="342" t="s">
        <v>1119</v>
      </c>
      <c r="D472" s="342" t="s">
        <v>1369</v>
      </c>
      <c r="E472" s="342" t="s">
        <v>380</v>
      </c>
    </row>
    <row r="473" spans="1:5">
      <c r="A473" s="342" t="s">
        <v>752</v>
      </c>
      <c r="B473" s="342" t="s">
        <v>1120</v>
      </c>
      <c r="D473" s="342" t="s">
        <v>1370</v>
      </c>
      <c r="E473" s="342" t="s">
        <v>449</v>
      </c>
    </row>
    <row r="474" spans="1:5">
      <c r="A474" s="342" t="s">
        <v>753</v>
      </c>
      <c r="B474" s="342" t="s">
        <v>1121</v>
      </c>
      <c r="D474" s="342" t="s">
        <v>1371</v>
      </c>
      <c r="E474" s="342" t="s">
        <v>515</v>
      </c>
    </row>
    <row r="475" spans="1:5">
      <c r="A475" s="342" t="s">
        <v>754</v>
      </c>
      <c r="B475" s="342" t="s">
        <v>1122</v>
      </c>
      <c r="D475" s="342" t="s">
        <v>1372</v>
      </c>
      <c r="E475" s="342" t="s">
        <v>572</v>
      </c>
    </row>
    <row r="476" spans="1:5">
      <c r="A476" s="342" t="s">
        <v>755</v>
      </c>
      <c r="B476" s="342" t="s">
        <v>1123</v>
      </c>
      <c r="D476" s="342" t="s">
        <v>1373</v>
      </c>
      <c r="E476" s="342" t="s">
        <v>613</v>
      </c>
    </row>
    <row r="477" spans="1:5">
      <c r="A477" s="342" t="s">
        <v>756</v>
      </c>
      <c r="B477" s="342" t="s">
        <v>1124</v>
      </c>
      <c r="D477" s="342" t="s">
        <v>1374</v>
      </c>
      <c r="E477" s="342" t="s">
        <v>879</v>
      </c>
    </row>
    <row r="478" spans="1:5">
      <c r="A478" s="342" t="s">
        <v>757</v>
      </c>
      <c r="B478" s="342" t="s">
        <v>1125</v>
      </c>
      <c r="D478" s="342" t="s">
        <v>1375</v>
      </c>
      <c r="E478" s="342" t="s">
        <v>317</v>
      </c>
    </row>
    <row r="479" spans="1:5">
      <c r="A479" s="342" t="s">
        <v>758</v>
      </c>
      <c r="B479" s="342" t="s">
        <v>1126</v>
      </c>
      <c r="D479" s="342" t="s">
        <v>1376</v>
      </c>
      <c r="E479" s="342" t="s">
        <v>387</v>
      </c>
    </row>
    <row r="480" spans="1:5">
      <c r="A480" s="342" t="s">
        <v>759</v>
      </c>
      <c r="B480" s="342" t="s">
        <v>1127</v>
      </c>
      <c r="D480" s="342" t="s">
        <v>1377</v>
      </c>
      <c r="E480" s="342" t="s">
        <v>456</v>
      </c>
    </row>
    <row r="481" spans="1:5">
      <c r="A481" s="342" t="s">
        <v>760</v>
      </c>
      <c r="B481" s="342" t="s">
        <v>1128</v>
      </c>
      <c r="D481" s="342" t="s">
        <v>1378</v>
      </c>
      <c r="E481" s="342" t="s">
        <v>520</v>
      </c>
    </row>
    <row r="482" spans="1:5">
      <c r="A482" s="342" t="s">
        <v>761</v>
      </c>
      <c r="B482" s="342" t="s">
        <v>1129</v>
      </c>
      <c r="D482" s="342" t="s">
        <v>1379</v>
      </c>
      <c r="E482" s="342" t="s">
        <v>324</v>
      </c>
    </row>
    <row r="483" spans="1:5">
      <c r="A483" s="342" t="s">
        <v>762</v>
      </c>
      <c r="B483" s="342" t="s">
        <v>1130</v>
      </c>
      <c r="D483" s="342" t="s">
        <v>1380</v>
      </c>
      <c r="E483" s="342" t="s">
        <v>394</v>
      </c>
    </row>
    <row r="484" spans="1:5">
      <c r="A484" s="342" t="s">
        <v>763</v>
      </c>
      <c r="B484" s="342" t="s">
        <v>1131</v>
      </c>
      <c r="D484" s="342" t="s">
        <v>1381</v>
      </c>
      <c r="E484" s="342" t="s">
        <v>463</v>
      </c>
    </row>
    <row r="485" spans="1:5">
      <c r="A485" s="342" t="s">
        <v>764</v>
      </c>
      <c r="B485" s="342" t="s">
        <v>1132</v>
      </c>
      <c r="D485" s="342" t="s">
        <v>1382</v>
      </c>
      <c r="E485" s="342" t="s">
        <v>331</v>
      </c>
    </row>
    <row r="486" spans="1:5">
      <c r="A486" s="342" t="s">
        <v>765</v>
      </c>
      <c r="B486" s="342" t="s">
        <v>1133</v>
      </c>
      <c r="D486" s="342" t="s">
        <v>1383</v>
      </c>
      <c r="E486" s="342" t="s">
        <v>401</v>
      </c>
    </row>
    <row r="487" spans="1:5">
      <c r="A487" s="342" t="s">
        <v>848</v>
      </c>
      <c r="B487" s="342" t="s">
        <v>1134</v>
      </c>
      <c r="D487" s="342" t="s">
        <v>1384</v>
      </c>
      <c r="E487" s="342" t="s">
        <v>470</v>
      </c>
    </row>
    <row r="488" spans="1:5">
      <c r="A488" s="342" t="s">
        <v>880</v>
      </c>
      <c r="B488" s="342" t="s">
        <v>1135</v>
      </c>
      <c r="D488" s="342" t="s">
        <v>1385</v>
      </c>
      <c r="E488" s="342" t="s">
        <v>530</v>
      </c>
    </row>
    <row r="489" spans="1:5">
      <c r="A489" s="342" t="s">
        <v>881</v>
      </c>
      <c r="B489" s="342" t="s">
        <v>1136</v>
      </c>
      <c r="D489" s="342" t="s">
        <v>1386</v>
      </c>
      <c r="E489" s="342" t="s">
        <v>582</v>
      </c>
    </row>
  </sheetData>
  <sheetProtection algorithmName="SHA-512" hashValue="rGrP+hB82Qyy4Vv6EIXOH3lt5kdMawyoNT408FV6ML05u4J11y6ETPLuzF5aIcWXncaVo6njBOXdbhhgmGrb/A==" saltValue="1udYun25QfVxU6ixwgeKCQ==" spinCount="100000" sheet="1" objects="1" scenarios="1"/>
  <pageMargins left="0.25" right="0.25" top="0.16" bottom="0.17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B1:Y76"/>
  <sheetViews>
    <sheetView showGridLines="0" tabSelected="1" zoomScale="90" zoomScaleNormal="90" workbookViewId="0">
      <selection activeCell="C12" sqref="C12"/>
    </sheetView>
  </sheetViews>
  <sheetFormatPr baseColWidth="10" defaultRowHeight="14.25"/>
  <cols>
    <col min="1" max="1" width="4" style="11" customWidth="1"/>
    <col min="2" max="2" width="24" style="11" customWidth="1"/>
    <col min="3" max="3" width="25.7109375" style="11" bestFit="1" customWidth="1"/>
    <col min="4" max="4" width="6" style="11" customWidth="1"/>
    <col min="5" max="5" width="11.85546875" style="11" customWidth="1"/>
    <col min="6" max="6" width="2" style="11" customWidth="1"/>
    <col min="7" max="7" width="22.140625" style="11" customWidth="1"/>
    <col min="8" max="8" width="13.42578125" style="11" customWidth="1"/>
    <col min="9" max="9" width="2" style="11" customWidth="1"/>
    <col min="10" max="10" width="12.5703125" style="11" customWidth="1"/>
    <col min="11" max="11" width="11.5703125" style="11" customWidth="1"/>
    <col min="12" max="12" width="0.5703125" style="11" customWidth="1"/>
    <col min="13" max="13" width="16.42578125" style="11" customWidth="1"/>
    <col min="14" max="14" width="4.7109375" style="11" customWidth="1"/>
    <col min="15" max="23" width="11.42578125" style="11"/>
    <col min="24" max="24" width="11.42578125" style="12"/>
    <col min="25" max="16384" width="11.42578125" style="11"/>
  </cols>
  <sheetData>
    <row r="1" spans="2:24" ht="4.5" customHeight="1"/>
    <row r="2" spans="2:24" ht="18" customHeight="1">
      <c r="B2" s="13" t="s">
        <v>279</v>
      </c>
      <c r="H2" s="375" t="s">
        <v>1</v>
      </c>
      <c r="I2" s="375"/>
      <c r="J2" s="375"/>
      <c r="K2" s="377" t="str">
        <f>IFERROR(VLOOKUP(C12,datos,2,0),"")</f>
        <v/>
      </c>
      <c r="L2" s="378"/>
      <c r="M2" s="379"/>
      <c r="X2" s="11"/>
    </row>
    <row r="3" spans="2:24">
      <c r="B3" s="11" t="s">
        <v>280</v>
      </c>
      <c r="H3" s="375"/>
      <c r="I3" s="375"/>
      <c r="J3" s="375"/>
      <c r="K3" s="380"/>
      <c r="L3" s="381"/>
      <c r="M3" s="382"/>
      <c r="X3" s="11"/>
    </row>
    <row r="4" spans="2:24">
      <c r="B4" s="11" t="s">
        <v>281</v>
      </c>
      <c r="K4" s="383" t="s">
        <v>2</v>
      </c>
      <c r="L4" s="383"/>
      <c r="M4" s="383"/>
      <c r="X4" s="11"/>
    </row>
    <row r="5" spans="2:24" ht="15.75">
      <c r="M5" s="14"/>
      <c r="X5" s="11"/>
    </row>
    <row r="6" spans="2:24" s="15" customFormat="1" ht="34.5">
      <c r="B6" s="376" t="s">
        <v>1399</v>
      </c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X6" s="16"/>
    </row>
    <row r="7" spans="2:24" ht="16.5" customHeight="1">
      <c r="B7" s="395" t="s">
        <v>180</v>
      </c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6"/>
    </row>
    <row r="8" spans="2:24" ht="16.5" customHeight="1">
      <c r="B8" s="396"/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6"/>
    </row>
    <row r="9" spans="2:24" ht="19.5" customHeight="1">
      <c r="B9" s="397" t="s">
        <v>188</v>
      </c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</row>
    <row r="10" spans="2:24" ht="19.5" customHeight="1">
      <c r="B10" s="398"/>
      <c r="C10" s="398"/>
      <c r="D10" s="398"/>
      <c r="E10" s="398"/>
      <c r="F10" s="398"/>
      <c r="G10" s="398"/>
      <c r="H10" s="398"/>
      <c r="I10" s="398"/>
      <c r="J10" s="398"/>
      <c r="K10" s="398"/>
      <c r="L10" s="398"/>
      <c r="M10" s="398"/>
    </row>
    <row r="11" spans="2:24" ht="9.75" customHeight="1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2:24" ht="27">
      <c r="B12" s="19" t="s">
        <v>90</v>
      </c>
      <c r="C12" s="20"/>
      <c r="D12" s="18"/>
      <c r="E12" s="19" t="s">
        <v>15</v>
      </c>
      <c r="F12" s="387" t="str">
        <f>IFERROR(VLOOKUP(C12,datos,3,0),"")</f>
        <v/>
      </c>
      <c r="G12" s="388"/>
      <c r="H12" s="388"/>
      <c r="I12" s="388"/>
      <c r="J12" s="388"/>
      <c r="K12" s="388"/>
      <c r="L12" s="388"/>
      <c r="M12" s="389"/>
    </row>
    <row r="13" spans="2:24" ht="9.75" customHeight="1">
      <c r="B13" s="21"/>
      <c r="C13" s="22"/>
      <c r="D13" s="22"/>
      <c r="E13" s="22"/>
      <c r="F13" s="22"/>
      <c r="G13" s="22"/>
      <c r="H13" s="22"/>
      <c r="I13" s="22"/>
      <c r="J13" s="23"/>
      <c r="K13" s="23"/>
      <c r="L13" s="23"/>
      <c r="M13" s="23"/>
    </row>
    <row r="14" spans="2:24" s="26" customFormat="1" ht="17.25" customHeight="1">
      <c r="B14" s="24" t="s">
        <v>1396</v>
      </c>
      <c r="C14" s="25" t="str">
        <f>IFERROR(VLOOKUP(C12,datos,16,0),"")</f>
        <v/>
      </c>
      <c r="E14" s="24" t="s">
        <v>1397</v>
      </c>
      <c r="F14" s="390" t="str">
        <f>IFERROR(VLOOKUP(C12,datos,17,0),"")</f>
        <v/>
      </c>
      <c r="G14" s="391"/>
      <c r="X14" s="27"/>
    </row>
    <row r="15" spans="2:24" ht="9.75" customHeight="1">
      <c r="B15" s="19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2:24" ht="32.25" customHeight="1">
      <c r="B16" s="28" t="s">
        <v>177</v>
      </c>
      <c r="C16" s="392" t="str">
        <f>IFERROR(VLOOKUP(C12,datos,18,0),"")</f>
        <v/>
      </c>
      <c r="D16" s="393"/>
      <c r="E16" s="393"/>
      <c r="F16" s="393"/>
      <c r="G16" s="393"/>
      <c r="H16" s="394"/>
      <c r="I16" s="18"/>
      <c r="J16" s="19" t="s">
        <v>10</v>
      </c>
      <c r="K16" s="384" t="str">
        <f>IFERROR(VLOOKUP(C12,datos,14,0),"")</f>
        <v/>
      </c>
      <c r="L16" s="385"/>
      <c r="M16" s="386"/>
    </row>
    <row r="17" spans="2:25" ht="7.5" customHeight="1">
      <c r="B17" s="19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X17" s="11"/>
      <c r="Y17" s="12"/>
    </row>
    <row r="18" spans="2:25" ht="17.25" customHeight="1">
      <c r="B18" s="21" t="s">
        <v>285</v>
      </c>
      <c r="C18" s="363" t="str">
        <f>IFERROR(VLOOKUP(H18,prov,2,0),"")</f>
        <v/>
      </c>
      <c r="D18" s="364"/>
      <c r="E18" s="364"/>
      <c r="F18" s="364"/>
      <c r="G18" s="365"/>
      <c r="H18" s="29" t="str">
        <f>IFERROR(VLOOKUP(C12,datos,9,0),"")</f>
        <v/>
      </c>
      <c r="J18" s="23"/>
      <c r="K18" s="23"/>
      <c r="L18" s="23"/>
    </row>
    <row r="19" spans="2:25" s="33" customFormat="1" ht="8.25" customHeight="1">
      <c r="B19" s="21"/>
      <c r="C19" s="30"/>
      <c r="D19" s="30"/>
      <c r="E19" s="31"/>
      <c r="F19" s="32"/>
      <c r="G19" s="32"/>
      <c r="H19" s="31"/>
      <c r="I19" s="31"/>
      <c r="J19" s="31"/>
      <c r="K19" s="31"/>
      <c r="L19" s="32"/>
      <c r="M19" s="32"/>
      <c r="Y19" s="34"/>
    </row>
    <row r="20" spans="2:25" s="33" customFormat="1" ht="17.25" customHeight="1">
      <c r="B20" s="21" t="s">
        <v>87</v>
      </c>
      <c r="C20" s="402" t="str">
        <f>IFERROR(VLOOKUP(C12,datos,13,0),"")</f>
        <v/>
      </c>
      <c r="D20" s="403"/>
      <c r="E20" s="404" t="s">
        <v>88</v>
      </c>
      <c r="F20" s="404"/>
      <c r="G20" s="405" t="str">
        <f>IFERROR(VLOOKUP(C12,datos,19,0),"")</f>
        <v/>
      </c>
      <c r="H20" s="406"/>
      <c r="I20" s="406"/>
      <c r="J20" s="406"/>
      <c r="K20" s="406"/>
      <c r="L20" s="406"/>
      <c r="M20" s="407"/>
      <c r="Y20" s="34"/>
    </row>
    <row r="21" spans="2:25" s="33" customFormat="1">
      <c r="B21" s="21"/>
      <c r="C21" s="30"/>
      <c r="D21" s="30"/>
      <c r="E21" s="404"/>
      <c r="F21" s="404"/>
      <c r="G21" s="408"/>
      <c r="H21" s="409"/>
      <c r="I21" s="409"/>
      <c r="J21" s="409"/>
      <c r="K21" s="409"/>
      <c r="L21" s="409"/>
      <c r="M21" s="410"/>
      <c r="Y21" s="34"/>
    </row>
    <row r="22" spans="2:25" s="33" customFormat="1" ht="8.25" customHeight="1">
      <c r="B22" s="21"/>
      <c r="C22" s="30"/>
      <c r="D22" s="30"/>
      <c r="E22" s="31"/>
      <c r="F22" s="32"/>
      <c r="G22" s="32"/>
      <c r="H22" s="31"/>
      <c r="I22" s="31"/>
      <c r="J22" s="31"/>
      <c r="K22" s="31"/>
      <c r="L22" s="32"/>
      <c r="M22" s="32"/>
      <c r="Y22" s="34"/>
    </row>
    <row r="23" spans="2:25" s="33" customFormat="1" ht="17.25" customHeight="1">
      <c r="B23" s="19" t="s">
        <v>89</v>
      </c>
      <c r="C23" s="384" t="str">
        <f>IFERROR(VLOOKUP(C12,datos,4,0),"")</f>
        <v/>
      </c>
      <c r="D23" s="385"/>
      <c r="E23" s="386"/>
      <c r="F23" s="18"/>
      <c r="G23" s="24" t="s">
        <v>14</v>
      </c>
      <c r="H23" s="384" t="str">
        <f>IFERROR(VLOOKUP(C12,datos,5,0),"")</f>
        <v/>
      </c>
      <c r="I23" s="386"/>
      <c r="J23" s="31"/>
      <c r="K23" s="32"/>
      <c r="L23" s="32"/>
      <c r="M23" s="32"/>
      <c r="X23" s="34"/>
    </row>
    <row r="24" spans="2:25" s="33" customFormat="1" ht="9.75" customHeight="1">
      <c r="B24" s="35"/>
      <c r="C24" s="35"/>
      <c r="D24" s="35"/>
      <c r="E24" s="35"/>
      <c r="F24" s="35"/>
      <c r="G24" s="35"/>
      <c r="H24" s="35"/>
      <c r="I24" s="35"/>
      <c r="J24" s="36"/>
      <c r="K24" s="37"/>
      <c r="L24" s="37"/>
      <c r="M24" s="37"/>
      <c r="X24" s="34"/>
    </row>
    <row r="25" spans="2:25" ht="9.75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2:25" ht="19.5" customHeight="1">
      <c r="B26" s="40" t="s">
        <v>282</v>
      </c>
      <c r="C26" s="41"/>
      <c r="D26" s="41"/>
      <c r="E26" s="41"/>
      <c r="F26" s="41"/>
      <c r="G26" s="399"/>
      <c r="H26" s="400"/>
      <c r="I26" s="400"/>
      <c r="J26" s="400"/>
      <c r="K26" s="400"/>
      <c r="L26" s="400"/>
      <c r="M26" s="401"/>
    </row>
    <row r="27" spans="2:25" ht="19.5" customHeight="1">
      <c r="B27" s="40" t="s">
        <v>283</v>
      </c>
      <c r="C27" s="41"/>
      <c r="D27" s="41"/>
      <c r="E27" s="41"/>
      <c r="F27" s="41"/>
      <c r="G27" s="399"/>
      <c r="H27" s="400"/>
      <c r="I27" s="400"/>
      <c r="J27" s="400"/>
      <c r="K27" s="400"/>
      <c r="L27" s="400"/>
      <c r="M27" s="401"/>
    </row>
    <row r="28" spans="2:25" ht="19.5" customHeight="1">
      <c r="B28" s="40" t="s">
        <v>284</v>
      </c>
      <c r="C28" s="363"/>
      <c r="D28" s="364"/>
      <c r="E28" s="364"/>
      <c r="F28" s="365"/>
      <c r="G28" s="42"/>
      <c r="H28" s="41"/>
      <c r="I28" s="41"/>
      <c r="J28" s="41"/>
      <c r="K28" s="41"/>
      <c r="L28" s="41"/>
      <c r="M28" s="41"/>
    </row>
    <row r="29" spans="2:25" ht="9.75" customHeight="1">
      <c r="B29" s="19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</row>
    <row r="30" spans="2:25" ht="18" customHeight="1">
      <c r="B30" s="337" t="s">
        <v>894</v>
      </c>
      <c r="C30" s="39"/>
      <c r="D30" s="39"/>
      <c r="E30" s="39"/>
      <c r="F30" s="39"/>
      <c r="G30" s="43" t="s">
        <v>832</v>
      </c>
      <c r="H30" s="39"/>
      <c r="I30" s="39"/>
      <c r="J30" s="39"/>
      <c r="K30" s="39"/>
      <c r="L30" s="39"/>
      <c r="M30" s="39"/>
    </row>
    <row r="31" spans="2:25" ht="17.25" customHeight="1">
      <c r="B31" s="24" t="s">
        <v>830</v>
      </c>
      <c r="C31" s="366" t="str">
        <f>IFERROR(VLOOKUP(C12,datos,15,0),"")</f>
        <v/>
      </c>
      <c r="D31" s="367"/>
      <c r="E31" s="368"/>
      <c r="F31" s="23"/>
      <c r="G31" s="24" t="s">
        <v>830</v>
      </c>
      <c r="H31" s="369"/>
      <c r="I31" s="370"/>
      <c r="J31" s="370"/>
      <c r="K31" s="370"/>
      <c r="L31" s="370"/>
      <c r="M31" s="371"/>
    </row>
    <row r="32" spans="2:25" ht="8.25" customHeight="1">
      <c r="B32" s="44"/>
      <c r="C32" s="18"/>
      <c r="D32" s="18"/>
      <c r="E32" s="18"/>
      <c r="F32" s="18"/>
      <c r="G32" s="44"/>
      <c r="H32" s="18"/>
      <c r="I32" s="18"/>
      <c r="J32" s="18"/>
      <c r="K32" s="18"/>
      <c r="L32" s="18"/>
      <c r="M32" s="18"/>
    </row>
    <row r="33" spans="2:25" ht="20.25" customHeight="1">
      <c r="B33" s="24" t="s">
        <v>831</v>
      </c>
      <c r="C33" s="372"/>
      <c r="D33" s="373"/>
      <c r="E33" s="374"/>
      <c r="G33" s="24" t="s">
        <v>831</v>
      </c>
      <c r="H33" s="372"/>
      <c r="I33" s="373"/>
      <c r="J33" s="373"/>
      <c r="K33" s="373"/>
      <c r="L33" s="373"/>
      <c r="M33" s="374"/>
    </row>
    <row r="34" spans="2:25" s="33" customFormat="1" ht="8.25" customHeight="1">
      <c r="B34" s="31"/>
      <c r="D34" s="45"/>
      <c r="E34" s="45"/>
      <c r="F34" s="45"/>
      <c r="G34" s="31"/>
      <c r="H34" s="46"/>
      <c r="I34" s="46"/>
      <c r="J34" s="46"/>
      <c r="K34" s="46"/>
      <c r="L34" s="45"/>
      <c r="M34" s="45"/>
      <c r="X34" s="34"/>
    </row>
    <row r="35" spans="2:25" ht="17.25" customHeight="1">
      <c r="B35" s="24" t="s">
        <v>844</v>
      </c>
      <c r="C35" s="47"/>
      <c r="E35" s="48"/>
      <c r="G35" s="24" t="s">
        <v>844</v>
      </c>
      <c r="H35" s="349"/>
      <c r="I35" s="350"/>
      <c r="J35" s="351"/>
    </row>
    <row r="36" spans="2:25" ht="8.25" customHeight="1"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2:25" ht="17.25" customHeight="1">
      <c r="B37" s="21"/>
      <c r="C37" s="49"/>
      <c r="D37" s="49"/>
      <c r="E37" s="18"/>
    </row>
    <row r="38" spans="2:25" ht="20.25" customHeight="1">
      <c r="E38" s="18"/>
      <c r="F38" s="352" t="s">
        <v>882</v>
      </c>
      <c r="G38" s="353"/>
      <c r="H38" s="353"/>
      <c r="I38" s="353"/>
      <c r="J38" s="353"/>
      <c r="K38" s="353"/>
      <c r="L38" s="353"/>
      <c r="M38" s="354"/>
    </row>
    <row r="39" spans="2:25" ht="20.25" customHeight="1">
      <c r="C39" s="50"/>
      <c r="D39" s="50"/>
      <c r="E39" s="51"/>
      <c r="F39" s="355"/>
      <c r="G39" s="356"/>
      <c r="H39" s="356"/>
      <c r="I39" s="356"/>
      <c r="J39" s="356"/>
      <c r="K39" s="356"/>
      <c r="L39" s="356"/>
      <c r="M39" s="357"/>
    </row>
    <row r="40" spans="2:25" ht="20.25" customHeight="1">
      <c r="E40" s="51"/>
      <c r="F40" s="355"/>
      <c r="G40" s="356"/>
      <c r="H40" s="356"/>
      <c r="I40" s="356"/>
      <c r="J40" s="356"/>
      <c r="K40" s="356"/>
      <c r="L40" s="356"/>
      <c r="M40" s="357"/>
    </row>
    <row r="41" spans="2:25" ht="20.25" customHeight="1">
      <c r="C41" s="361"/>
      <c r="D41" s="361"/>
      <c r="F41" s="355"/>
      <c r="G41" s="356"/>
      <c r="H41" s="356"/>
      <c r="I41" s="356"/>
      <c r="J41" s="356"/>
      <c r="K41" s="356"/>
      <c r="L41" s="356"/>
      <c r="M41" s="357"/>
    </row>
    <row r="42" spans="2:25" ht="20.25" customHeight="1">
      <c r="C42" s="362" t="s">
        <v>286</v>
      </c>
      <c r="D42" s="362"/>
      <c r="F42" s="358"/>
      <c r="G42" s="359"/>
      <c r="H42" s="359"/>
      <c r="I42" s="359"/>
      <c r="J42" s="359"/>
      <c r="K42" s="359"/>
      <c r="L42" s="359"/>
      <c r="M42" s="360"/>
    </row>
    <row r="43" spans="2:25">
      <c r="X43" s="11"/>
      <c r="Y43" s="12"/>
    </row>
    <row r="44" spans="2:25">
      <c r="X44" s="11"/>
      <c r="Y44" s="12"/>
    </row>
    <row r="45" spans="2:25">
      <c r="X45" s="11"/>
      <c r="Y45" s="12"/>
    </row>
    <row r="71" ht="15" customHeight="1"/>
    <row r="72" ht="14.25" customHeight="1"/>
    <row r="73" ht="14.25" customHeight="1"/>
    <row r="74" ht="14.25" customHeight="1"/>
    <row r="75" ht="14.25" customHeight="1"/>
    <row r="76" ht="15" customHeight="1"/>
  </sheetData>
  <sheetProtection algorithmName="SHA-512" hashValue="Yd4jpYSUMJKuWLaAeqNi4+8/dyWKxOdpGaqjiaC1iuFiBLeK0Sx31P1afm9HvAG7T04YBY2SE4rhWb0brv6PsQ==" saltValue="HNwmMiJGZ0lTImvx+E/RRA==" spinCount="100000" sheet="1" objects="1" scenarios="1"/>
  <mergeCells count="27">
    <mergeCell ref="G26:M26"/>
    <mergeCell ref="G27:M27"/>
    <mergeCell ref="C18:G18"/>
    <mergeCell ref="C20:D20"/>
    <mergeCell ref="E20:F21"/>
    <mergeCell ref="G20:M21"/>
    <mergeCell ref="H2:J3"/>
    <mergeCell ref="B6:M6"/>
    <mergeCell ref="K2:M3"/>
    <mergeCell ref="K4:M4"/>
    <mergeCell ref="C23:E23"/>
    <mergeCell ref="H23:I23"/>
    <mergeCell ref="F12:M12"/>
    <mergeCell ref="F14:G14"/>
    <mergeCell ref="C16:H16"/>
    <mergeCell ref="K16:M16"/>
    <mergeCell ref="B7:M8"/>
    <mergeCell ref="B9:M10"/>
    <mergeCell ref="H35:J35"/>
    <mergeCell ref="F38:M42"/>
    <mergeCell ref="C41:D41"/>
    <mergeCell ref="C42:D42"/>
    <mergeCell ref="C28:F28"/>
    <mergeCell ref="C31:E31"/>
    <mergeCell ref="H31:M31"/>
    <mergeCell ref="C33:E33"/>
    <mergeCell ref="H33:M33"/>
  </mergeCells>
  <conditionalFormatting sqref="H23:I23 C14 K16:L16 C16:H16 C23:E23 F12:M12 F14:G14">
    <cfRule type="cellIs" dxfId="59" priority="37" operator="equal">
      <formula>#N/A</formula>
    </cfRule>
  </conditionalFormatting>
  <conditionalFormatting sqref="C16:H16">
    <cfRule type="cellIs" dxfId="58" priority="5" operator="equal">
      <formula>0</formula>
    </cfRule>
  </conditionalFormatting>
  <conditionalFormatting sqref="C28">
    <cfRule type="cellIs" dxfId="57" priority="4" operator="equal">
      <formula>#N/A</formula>
    </cfRule>
  </conditionalFormatting>
  <conditionalFormatting sqref="C20:D20">
    <cfRule type="cellIs" dxfId="56" priority="3" operator="equal">
      <formula>#N/A</formula>
    </cfRule>
  </conditionalFormatting>
  <conditionalFormatting sqref="H18">
    <cfRule type="cellIs" dxfId="55" priority="2" operator="equal">
      <formula>#N/A</formula>
    </cfRule>
  </conditionalFormatting>
  <conditionalFormatting sqref="C18">
    <cfRule type="cellIs" dxfId="54" priority="1" operator="equal">
      <formula>#N/A</formula>
    </cfRule>
  </conditionalFormatting>
  <dataValidations xWindow="491" yWindow="367" count="2">
    <dataValidation allowBlank="1" showInputMessage="1" showErrorMessage="1" prompt="Digite únicamente los últimos 4 dígitos del Código Presupuestario." sqref="C12"/>
    <dataValidation type="list" allowBlank="1" showInputMessage="1" showErrorMessage="1" sqref="F19">
      <formula1>Canton</formula1>
    </dataValidation>
  </dataValidations>
  <printOptions horizontalCentered="1" verticalCentered="1"/>
  <pageMargins left="0.15748031496062992" right="0.15748031496062992" top="0.15748031496062992" bottom="0.31496062992125984" header="0.31496062992125984" footer="0.19685039370078741"/>
  <pageSetup scale="88" orientation="landscape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E14"/>
  <sheetViews>
    <sheetView showGridLines="0" showRuler="0" zoomScale="90" zoomScaleNormal="90" workbookViewId="0"/>
  </sheetViews>
  <sheetFormatPr baseColWidth="10" defaultRowHeight="14.25"/>
  <cols>
    <col min="1" max="1" width="5.85546875" style="56" customWidth="1"/>
    <col min="2" max="2" width="43.85546875" style="56" customWidth="1"/>
    <col min="3" max="5" width="12.5703125" style="56" customWidth="1"/>
    <col min="6" max="16384" width="11.42578125" style="56"/>
  </cols>
  <sheetData>
    <row r="1" spans="1:5" ht="19.5" customHeight="1">
      <c r="C1" s="347"/>
      <c r="D1" s="411" t="str">
        <f>+Portada!$K$2</f>
        <v/>
      </c>
      <c r="E1" s="412"/>
    </row>
    <row r="2" spans="1:5" s="209" customFormat="1" ht="18" customHeight="1">
      <c r="A2" s="56"/>
      <c r="B2" s="315" t="s">
        <v>766</v>
      </c>
      <c r="C2" s="347"/>
    </row>
    <row r="3" spans="1:5" ht="18.75" thickBot="1">
      <c r="B3" s="422" t="s">
        <v>875</v>
      </c>
      <c r="C3" s="422"/>
      <c r="D3" s="422"/>
      <c r="E3" s="422"/>
    </row>
    <row r="4" spans="1:5" ht="25.5" customHeight="1" thickTop="1">
      <c r="B4" s="423" t="s">
        <v>843</v>
      </c>
      <c r="C4" s="425" t="s">
        <v>771</v>
      </c>
      <c r="D4" s="426"/>
      <c r="E4" s="426"/>
    </row>
    <row r="5" spans="1:5" ht="22.5" customHeight="1" thickBot="1">
      <c r="B5" s="424"/>
      <c r="C5" s="316" t="s">
        <v>0</v>
      </c>
      <c r="D5" s="317" t="s">
        <v>92</v>
      </c>
      <c r="E5" s="318" t="s">
        <v>93</v>
      </c>
    </row>
    <row r="6" spans="1:5" ht="27.75" customHeight="1" thickTop="1" thickBot="1">
      <c r="B6" s="319" t="s">
        <v>842</v>
      </c>
      <c r="C6" s="320">
        <f>+D6+E6</f>
        <v>0</v>
      </c>
      <c r="D6" s="321">
        <f>+D7+D8</f>
        <v>0</v>
      </c>
      <c r="E6" s="322">
        <f>+E7+E8</f>
        <v>0</v>
      </c>
    </row>
    <row r="7" spans="1:5" ht="27.75" customHeight="1">
      <c r="B7" s="323" t="s">
        <v>260</v>
      </c>
      <c r="C7" s="324">
        <f>+D7+E7</f>
        <v>0</v>
      </c>
      <c r="D7" s="325"/>
      <c r="E7" s="326"/>
    </row>
    <row r="8" spans="1:5" ht="27.75" customHeight="1" thickBot="1">
      <c r="B8" s="327" t="s">
        <v>261</v>
      </c>
      <c r="C8" s="92">
        <f t="shared" ref="C8" si="0">+D8+E8</f>
        <v>0</v>
      </c>
      <c r="D8" s="328"/>
      <c r="E8" s="329"/>
    </row>
    <row r="9" spans="1:5" ht="27.75" customHeight="1" thickTop="1">
      <c r="B9" s="102" t="s">
        <v>185</v>
      </c>
      <c r="C9" s="330"/>
      <c r="D9" s="330"/>
      <c r="E9" s="330"/>
    </row>
    <row r="10" spans="1:5" ht="27.75" customHeight="1">
      <c r="B10" s="413"/>
      <c r="C10" s="414"/>
      <c r="D10" s="414"/>
      <c r="E10" s="415"/>
    </row>
    <row r="11" spans="1:5" ht="27.75" customHeight="1">
      <c r="B11" s="416"/>
      <c r="C11" s="417"/>
      <c r="D11" s="417"/>
      <c r="E11" s="418"/>
    </row>
    <row r="12" spans="1:5">
      <c r="B12" s="416"/>
      <c r="C12" s="417"/>
      <c r="D12" s="417"/>
      <c r="E12" s="418"/>
    </row>
    <row r="13" spans="1:5" ht="18.75" customHeight="1">
      <c r="B13" s="416"/>
      <c r="C13" s="417"/>
      <c r="D13" s="417"/>
      <c r="E13" s="418"/>
    </row>
    <row r="14" spans="1:5">
      <c r="B14" s="419"/>
      <c r="C14" s="420"/>
      <c r="D14" s="420"/>
      <c r="E14" s="421"/>
    </row>
  </sheetData>
  <sheetProtection algorithmName="SHA-512" hashValue="q9hcuSlCue90f76udxTBwUgjmykm8gbaBYJ6JtlAmpnG6HsnJ3LWu4JeEnzr9Wp11RYIMoalqwFonw6CbF6E/w==" saltValue="ayQA1tTa0Q3ZCE1C+vssUg==" spinCount="100000" sheet="1" objects="1" scenarios="1"/>
  <mergeCells count="5">
    <mergeCell ref="D1:E1"/>
    <mergeCell ref="B10:E14"/>
    <mergeCell ref="B3:E3"/>
    <mergeCell ref="B4:B5"/>
    <mergeCell ref="C4:E4"/>
  </mergeCells>
  <conditionalFormatting sqref="C7:C8">
    <cfRule type="cellIs" dxfId="53" priority="13" operator="equal">
      <formula>0</formula>
    </cfRule>
  </conditionalFormatting>
  <conditionalFormatting sqref="C6:E6">
    <cfRule type="cellIs" dxfId="52" priority="5" operator="equal">
      <formula>0</formula>
    </cfRule>
  </conditionalFormatting>
  <dataValidations count="1">
    <dataValidation type="whole" operator="greaterThanOrEqual" allowBlank="1" showInputMessage="1" showErrorMessage="1" sqref="C6:E8">
      <formula1>0</formula1>
    </dataValidation>
  </dataValidations>
  <printOptions horizontalCentered="1" verticalCentered="1"/>
  <pageMargins left="0.15748031496062992" right="0.15748031496062992" top="0.15748031496062992" bottom="0.31496062992125984" header="0.31496062992125984" footer="0.19685039370078741"/>
  <pageSetup orientation="landscape" r:id="rId1"/>
  <headerFooter scaleWithDoc="0">
    <oddFooter>&amp;R&amp;"Goudy,Negrita Cursiva"CAIPAD&amp;"Goudy,Cursiva", página 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H32"/>
  <sheetViews>
    <sheetView showGridLines="0" zoomScale="90" zoomScaleNormal="90" workbookViewId="0"/>
  </sheetViews>
  <sheetFormatPr baseColWidth="10" defaultRowHeight="14.25"/>
  <cols>
    <col min="1" max="1" width="5.42578125" style="56" customWidth="1"/>
    <col min="2" max="2" width="70.42578125" style="56" customWidth="1"/>
    <col min="3" max="8" width="14" style="56" customWidth="1"/>
    <col min="9" max="16384" width="11.42578125" style="56"/>
  </cols>
  <sheetData>
    <row r="1" spans="2:8" ht="18" customHeight="1">
      <c r="B1" s="242" t="s">
        <v>767</v>
      </c>
      <c r="E1" s="346"/>
      <c r="F1" s="346"/>
      <c r="G1" s="411" t="str">
        <f>+Portada!$K$2</f>
        <v/>
      </c>
      <c r="H1" s="412"/>
    </row>
    <row r="2" spans="2:8" ht="18.75" thickBot="1">
      <c r="B2" s="275" t="s">
        <v>265</v>
      </c>
      <c r="C2" s="276"/>
      <c r="D2" s="276"/>
      <c r="E2" s="276"/>
      <c r="F2" s="276"/>
      <c r="G2" s="276"/>
      <c r="H2" s="276"/>
    </row>
    <row r="3" spans="2:8" ht="62.25" customHeight="1" thickTop="1">
      <c r="B3" s="423" t="s">
        <v>768</v>
      </c>
      <c r="C3" s="428" t="s">
        <v>771</v>
      </c>
      <c r="D3" s="429"/>
      <c r="E3" s="430"/>
      <c r="F3" s="431" t="s">
        <v>888</v>
      </c>
      <c r="G3" s="432"/>
      <c r="H3" s="432"/>
    </row>
    <row r="4" spans="2:8" ht="22.5" customHeight="1" thickBot="1">
      <c r="B4" s="424"/>
      <c r="C4" s="277" t="s">
        <v>0</v>
      </c>
      <c r="D4" s="278" t="s">
        <v>92</v>
      </c>
      <c r="E4" s="279" t="s">
        <v>93</v>
      </c>
      <c r="F4" s="280" t="s">
        <v>0</v>
      </c>
      <c r="G4" s="278" t="s">
        <v>92</v>
      </c>
      <c r="H4" s="281" t="s">
        <v>93</v>
      </c>
    </row>
    <row r="5" spans="2:8" ht="23.25" customHeight="1" thickTop="1" thickBot="1">
      <c r="B5" s="282" t="s">
        <v>180</v>
      </c>
      <c r="C5" s="283">
        <f>+D5+E5</f>
        <v>0</v>
      </c>
      <c r="D5" s="284">
        <f>+D6+D7+D8+D9+D10+D11+D12+D16+D20+D21+D23+D22</f>
        <v>0</v>
      </c>
      <c r="E5" s="285">
        <f>+E6+E7+E8+E9+E10+E11+E12+E16+E20+E21+E23+E22</f>
        <v>0</v>
      </c>
      <c r="F5" s="286">
        <f>+G5+H5</f>
        <v>0</v>
      </c>
      <c r="G5" s="332">
        <f>+G6+G7+G8+G9+G10+G11+G12+G16+G20+G21+G23+G22</f>
        <v>0</v>
      </c>
      <c r="H5" s="286">
        <f>+H6+H7+H8+H9+H10+H11+H12+H16+H20+H21+H23+H22</f>
        <v>0</v>
      </c>
    </row>
    <row r="6" spans="2:8" ht="21.75" customHeight="1">
      <c r="B6" s="287" t="s">
        <v>262</v>
      </c>
      <c r="C6" s="163">
        <f>+D6+E6</f>
        <v>0</v>
      </c>
      <c r="D6" s="164"/>
      <c r="E6" s="202"/>
      <c r="F6" s="136">
        <f>+G6+H6</f>
        <v>0</v>
      </c>
      <c r="G6" s="333"/>
      <c r="H6" s="334"/>
    </row>
    <row r="7" spans="2:8" ht="21.75" customHeight="1">
      <c r="B7" s="287" t="s">
        <v>107</v>
      </c>
      <c r="C7" s="167">
        <f>+D7+E7</f>
        <v>0</v>
      </c>
      <c r="D7" s="168"/>
      <c r="E7" s="207"/>
      <c r="F7" s="208">
        <f>+G7+H7</f>
        <v>0</v>
      </c>
      <c r="G7" s="168"/>
      <c r="H7" s="288"/>
    </row>
    <row r="8" spans="2:8" ht="21.75" customHeight="1">
      <c r="B8" s="287" t="s">
        <v>263</v>
      </c>
      <c r="C8" s="167">
        <f t="shared" ref="C8:C23" si="0">+D8+E8</f>
        <v>0</v>
      </c>
      <c r="D8" s="168"/>
      <c r="E8" s="207"/>
      <c r="F8" s="208">
        <f t="shared" ref="F8:F11" si="1">+G8+H8</f>
        <v>0</v>
      </c>
      <c r="G8" s="168"/>
      <c r="H8" s="288"/>
    </row>
    <row r="9" spans="2:8" ht="21.75" customHeight="1">
      <c r="B9" s="287" t="s">
        <v>264</v>
      </c>
      <c r="C9" s="167">
        <f t="shared" si="0"/>
        <v>0</v>
      </c>
      <c r="D9" s="168"/>
      <c r="E9" s="207"/>
      <c r="F9" s="208">
        <f t="shared" si="1"/>
        <v>0</v>
      </c>
      <c r="G9" s="168"/>
      <c r="H9" s="288"/>
    </row>
    <row r="10" spans="2:8" ht="21.75" customHeight="1">
      <c r="B10" s="287" t="s">
        <v>887</v>
      </c>
      <c r="C10" s="167">
        <f t="shared" si="0"/>
        <v>0</v>
      </c>
      <c r="D10" s="168"/>
      <c r="E10" s="207"/>
      <c r="F10" s="208">
        <f t="shared" si="1"/>
        <v>0</v>
      </c>
      <c r="G10" s="168"/>
      <c r="H10" s="288"/>
    </row>
    <row r="11" spans="2:8" ht="21.75" customHeight="1">
      <c r="B11" s="287" t="s">
        <v>864</v>
      </c>
      <c r="C11" s="167">
        <f t="shared" si="0"/>
        <v>0</v>
      </c>
      <c r="D11" s="168"/>
      <c r="E11" s="207"/>
      <c r="F11" s="208">
        <f t="shared" si="1"/>
        <v>0</v>
      </c>
      <c r="G11" s="168"/>
      <c r="H11" s="288"/>
    </row>
    <row r="12" spans="2:8" ht="21.75" customHeight="1">
      <c r="B12" s="287" t="s">
        <v>110</v>
      </c>
      <c r="C12" s="289">
        <f>+D12+E12</f>
        <v>0</v>
      </c>
      <c r="D12" s="290">
        <f>SUM(D13:D15)</f>
        <v>0</v>
      </c>
      <c r="E12" s="291">
        <f>SUM(E13:E15)</f>
        <v>0</v>
      </c>
      <c r="F12" s="292">
        <f>+G12+H12</f>
        <v>0</v>
      </c>
      <c r="G12" s="293">
        <f>SUM(G13:G15)</f>
        <v>0</v>
      </c>
      <c r="H12" s="294">
        <f>SUM(H13:H15)</f>
        <v>0</v>
      </c>
    </row>
    <row r="13" spans="2:8" ht="21.75" customHeight="1">
      <c r="B13" s="295" t="s">
        <v>865</v>
      </c>
      <c r="C13" s="73">
        <f t="shared" si="0"/>
        <v>0</v>
      </c>
      <c r="D13" s="74"/>
      <c r="E13" s="296"/>
      <c r="F13" s="297">
        <f t="shared" ref="F13:F15" si="2">+G13+H13</f>
        <v>0</v>
      </c>
      <c r="G13" s="74"/>
      <c r="H13" s="298"/>
    </row>
    <row r="14" spans="2:8" ht="21.75" customHeight="1">
      <c r="B14" s="295" t="s">
        <v>866</v>
      </c>
      <c r="C14" s="73">
        <f t="shared" si="0"/>
        <v>0</v>
      </c>
      <c r="D14" s="74"/>
      <c r="E14" s="296"/>
      <c r="F14" s="297">
        <f t="shared" si="2"/>
        <v>0</v>
      </c>
      <c r="G14" s="74"/>
      <c r="H14" s="298"/>
    </row>
    <row r="15" spans="2:8" ht="21.75" customHeight="1">
      <c r="B15" s="299" t="s">
        <v>867</v>
      </c>
      <c r="C15" s="163">
        <f t="shared" si="0"/>
        <v>0</v>
      </c>
      <c r="D15" s="164"/>
      <c r="E15" s="202"/>
      <c r="F15" s="136">
        <f t="shared" si="2"/>
        <v>0</v>
      </c>
      <c r="G15" s="164"/>
      <c r="H15" s="300"/>
    </row>
    <row r="16" spans="2:8" ht="21.75" customHeight="1">
      <c r="B16" s="301" t="s">
        <v>876</v>
      </c>
      <c r="C16" s="289">
        <f>+D16+E16</f>
        <v>0</v>
      </c>
      <c r="D16" s="290">
        <f>SUM(D17:D19)</f>
        <v>0</v>
      </c>
      <c r="E16" s="291">
        <f>SUM(E17:E19)</f>
        <v>0</v>
      </c>
      <c r="F16" s="292">
        <f>+G16+H16</f>
        <v>0</v>
      </c>
      <c r="G16" s="293">
        <f>SUM(G17:G19)</f>
        <v>0</v>
      </c>
      <c r="H16" s="294">
        <f>SUM(H17:H19)</f>
        <v>0</v>
      </c>
    </row>
    <row r="17" spans="1:8" ht="21.75" customHeight="1">
      <c r="B17" s="295" t="s">
        <v>865</v>
      </c>
      <c r="C17" s="73">
        <f t="shared" ref="C17:C19" si="3">+D17+E17</f>
        <v>0</v>
      </c>
      <c r="D17" s="74"/>
      <c r="E17" s="296"/>
      <c r="F17" s="297">
        <f t="shared" ref="F17:F23" si="4">+G17+H17</f>
        <v>0</v>
      </c>
      <c r="G17" s="74"/>
      <c r="H17" s="298"/>
    </row>
    <row r="18" spans="1:8" ht="21.75" customHeight="1">
      <c r="B18" s="295" t="s">
        <v>866</v>
      </c>
      <c r="C18" s="73">
        <f t="shared" si="3"/>
        <v>0</v>
      </c>
      <c r="D18" s="74"/>
      <c r="E18" s="296"/>
      <c r="F18" s="297">
        <f t="shared" si="4"/>
        <v>0</v>
      </c>
      <c r="G18" s="74"/>
      <c r="H18" s="298"/>
    </row>
    <row r="19" spans="1:8" ht="21.75" customHeight="1">
      <c r="B19" s="299" t="s">
        <v>867</v>
      </c>
      <c r="C19" s="163">
        <f t="shared" si="3"/>
        <v>0</v>
      </c>
      <c r="D19" s="164"/>
      <c r="E19" s="202"/>
      <c r="F19" s="136">
        <f t="shared" si="4"/>
        <v>0</v>
      </c>
      <c r="G19" s="82"/>
      <c r="H19" s="335"/>
    </row>
    <row r="20" spans="1:8" ht="21.75" customHeight="1">
      <c r="B20" s="287" t="s">
        <v>111</v>
      </c>
      <c r="C20" s="167">
        <f t="shared" si="0"/>
        <v>0</v>
      </c>
      <c r="D20" s="168"/>
      <c r="E20" s="207"/>
      <c r="F20" s="208">
        <f t="shared" si="4"/>
        <v>0</v>
      </c>
      <c r="G20" s="168"/>
      <c r="H20" s="288"/>
    </row>
    <row r="21" spans="1:8" ht="21.75" customHeight="1">
      <c r="B21" s="287" t="s">
        <v>891</v>
      </c>
      <c r="C21" s="167">
        <f t="shared" si="0"/>
        <v>0</v>
      </c>
      <c r="D21" s="168"/>
      <c r="E21" s="207"/>
      <c r="F21" s="208">
        <f t="shared" si="4"/>
        <v>0</v>
      </c>
      <c r="G21" s="168"/>
      <c r="H21" s="288"/>
    </row>
    <row r="22" spans="1:8" ht="21.75" hidden="1" customHeight="1">
      <c r="B22" s="302" t="s">
        <v>868</v>
      </c>
      <c r="C22" s="167">
        <f t="shared" ref="C22" si="5">+D22+E22</f>
        <v>0</v>
      </c>
      <c r="D22" s="168"/>
      <c r="E22" s="207"/>
      <c r="F22" s="208">
        <f t="shared" ref="F22" si="6">+G22+H22</f>
        <v>0</v>
      </c>
      <c r="G22" s="168"/>
      <c r="H22" s="288"/>
    </row>
    <row r="23" spans="1:8" ht="21.75" customHeight="1" thickBot="1">
      <c r="B23" s="303" t="s">
        <v>893</v>
      </c>
      <c r="C23" s="304">
        <f t="shared" si="0"/>
        <v>0</v>
      </c>
      <c r="D23" s="305"/>
      <c r="E23" s="306"/>
      <c r="F23" s="307">
        <f t="shared" si="4"/>
        <v>0</v>
      </c>
      <c r="G23" s="305"/>
      <c r="H23" s="336"/>
    </row>
    <row r="24" spans="1:8" ht="17.25" customHeight="1" thickTop="1">
      <c r="B24" s="308" t="s">
        <v>870</v>
      </c>
      <c r="C24" s="104"/>
      <c r="D24" s="309" t="str">
        <f>IF(D5='CUADRO 1'!D6,"","XX")</f>
        <v/>
      </c>
      <c r="E24" s="309" t="str">
        <f>IF(E5='CUADRO 1'!E6,"","XX")</f>
        <v/>
      </c>
      <c r="F24" s="104"/>
      <c r="G24" s="310" t="str">
        <f>IF(OR(G6&gt;D6,G7&gt;D7,G8&gt;D8,G9&gt;D9,G10&gt;D10,G11&gt;D11,G13&gt;D13,G14&gt;D14,G15&gt;D15,G17&gt;D17,G18&gt;D18,G19&gt;D19,G20&gt;D20,G21&gt;D21,G22&gt;D22,G23&gt;D23),"XXX","")</f>
        <v/>
      </c>
      <c r="H24" s="310" t="str">
        <f>IF(OR(H6&gt;E6,H7&gt;E7,H8&gt;E8,H9&gt;E9,H10&gt;E10,H11&gt;E11,H12&gt;E12,H16&gt;E16,H20&gt;E20,H21&gt;E21,H23&gt;E23),"XXX","")</f>
        <v/>
      </c>
    </row>
    <row r="25" spans="1:8" ht="17.25" customHeight="1">
      <c r="B25" s="313" t="s">
        <v>892</v>
      </c>
      <c r="C25" s="427" t="str">
        <f>IF(OR(D24="XX",E24="XX"),"¡VERIFICAR!.  El total de hombres o mujeres de este cuadro, no coincide con lo reportado en el Cuadro 1.","")</f>
        <v/>
      </c>
      <c r="D25" s="427"/>
      <c r="E25" s="427"/>
      <c r="F25" s="311"/>
      <c r="G25" s="433" t="str">
        <f>IF(OR(G24="XXX",H24="XXX"),"XXX = ¡VERIFICAR!.  En alguna Discapacidad se están indicando más usuarios Alfabetizados que los reportados en Matrícula Inicial.","")</f>
        <v/>
      </c>
      <c r="H25" s="433"/>
    </row>
    <row r="26" spans="1:8" s="312" customFormat="1" ht="17.25" customHeight="1">
      <c r="C26" s="427"/>
      <c r="D26" s="427"/>
      <c r="E26" s="427"/>
      <c r="F26" s="311"/>
      <c r="G26" s="433"/>
      <c r="H26" s="433"/>
    </row>
    <row r="27" spans="1:8" s="312" customFormat="1" ht="17.25" customHeight="1">
      <c r="A27" s="56"/>
      <c r="C27" s="427"/>
      <c r="D27" s="427"/>
      <c r="E27" s="427"/>
      <c r="F27" s="311"/>
      <c r="G27" s="433"/>
      <c r="H27" s="433"/>
    </row>
    <row r="28" spans="1:8" s="312" customFormat="1" ht="15.75">
      <c r="A28" s="56"/>
      <c r="B28" s="102" t="s">
        <v>185</v>
      </c>
      <c r="C28" s="314"/>
      <c r="D28" s="314"/>
      <c r="E28" s="314"/>
      <c r="F28" s="314"/>
      <c r="G28" s="433"/>
      <c r="H28" s="433"/>
    </row>
    <row r="29" spans="1:8">
      <c r="B29" s="413"/>
      <c r="C29" s="414"/>
      <c r="D29" s="414"/>
      <c r="E29" s="415"/>
      <c r="G29" s="433"/>
      <c r="H29" s="433"/>
    </row>
    <row r="30" spans="1:8">
      <c r="B30" s="416"/>
      <c r="C30" s="417"/>
      <c r="D30" s="417"/>
      <c r="E30" s="418"/>
      <c r="G30" s="433"/>
      <c r="H30" s="433"/>
    </row>
    <row r="31" spans="1:8">
      <c r="B31" s="416"/>
      <c r="C31" s="417"/>
      <c r="D31" s="417"/>
      <c r="E31" s="418"/>
      <c r="G31" s="433"/>
      <c r="H31" s="433"/>
    </row>
    <row r="32" spans="1:8">
      <c r="B32" s="419"/>
      <c r="C32" s="420"/>
      <c r="D32" s="420"/>
      <c r="E32" s="421"/>
      <c r="G32" s="433"/>
      <c r="H32" s="433"/>
    </row>
  </sheetData>
  <sheetProtection algorithmName="SHA-512" hashValue="bUkJ4kZWwTZ1mNZNaSLGaECjAuIEfYhzlQ90yRkhA5g/A911t67cCur2mKH7XXecfbxUZrzvBSSnyHhQYUCEpg==" saltValue="qU4QsYPetIvN/g41euuo0Q==" spinCount="100000" sheet="1" objects="1" scenarios="1"/>
  <mergeCells count="7">
    <mergeCell ref="G1:H1"/>
    <mergeCell ref="B29:E32"/>
    <mergeCell ref="C25:E27"/>
    <mergeCell ref="B3:B4"/>
    <mergeCell ref="C3:E3"/>
    <mergeCell ref="F3:H3"/>
    <mergeCell ref="G25:H32"/>
  </mergeCells>
  <conditionalFormatting sqref="C16:E16">
    <cfRule type="cellIs" dxfId="51" priority="61" operator="equal">
      <formula>0</formula>
    </cfRule>
  </conditionalFormatting>
  <conditionalFormatting sqref="C18">
    <cfRule type="cellIs" dxfId="50" priority="59" operator="equal">
      <formula>0</formula>
    </cfRule>
  </conditionalFormatting>
  <conditionalFormatting sqref="C13 C15">
    <cfRule type="cellIs" dxfId="49" priority="58" operator="equal">
      <formula>0</formula>
    </cfRule>
  </conditionalFormatting>
  <conditionalFormatting sqref="C12">
    <cfRule type="cellIs" dxfId="48" priority="56" operator="equal">
      <formula>0</formula>
    </cfRule>
  </conditionalFormatting>
  <conditionalFormatting sqref="C25:E28">
    <cfRule type="notContainsBlanks" dxfId="47" priority="65">
      <formula>LEN(TRIM(C25))&gt;0</formula>
    </cfRule>
  </conditionalFormatting>
  <conditionalFormatting sqref="C6:C7 C20:C23">
    <cfRule type="cellIs" dxfId="46" priority="63" operator="equal">
      <formula>0</formula>
    </cfRule>
  </conditionalFormatting>
  <conditionalFormatting sqref="C16:C17 C19">
    <cfRule type="cellIs" dxfId="45" priority="62" operator="equal">
      <formula>0</formula>
    </cfRule>
  </conditionalFormatting>
  <conditionalFormatting sqref="F16:G16">
    <cfRule type="cellIs" dxfId="44" priority="50" operator="equal">
      <formula>0</formula>
    </cfRule>
  </conditionalFormatting>
  <conditionalFormatting sqref="C8:C11">
    <cfRule type="cellIs" dxfId="43" priority="60" operator="equal">
      <formula>0</formula>
    </cfRule>
  </conditionalFormatting>
  <conditionalFormatting sqref="F18">
    <cfRule type="cellIs" dxfId="42" priority="48" operator="equal">
      <formula>0</formula>
    </cfRule>
  </conditionalFormatting>
  <conditionalFormatting sqref="F13 F15">
    <cfRule type="cellIs" dxfId="41" priority="47" operator="equal">
      <formula>0</formula>
    </cfRule>
  </conditionalFormatting>
  <conditionalFormatting sqref="C14">
    <cfRule type="cellIs" dxfId="40" priority="57" operator="equal">
      <formula>0</formula>
    </cfRule>
  </conditionalFormatting>
  <conditionalFormatting sqref="F12">
    <cfRule type="cellIs" dxfId="39" priority="45" operator="equal">
      <formula>0</formula>
    </cfRule>
  </conditionalFormatting>
  <conditionalFormatting sqref="C12:E12">
    <cfRule type="cellIs" dxfId="38" priority="55" operator="equal">
      <formula>0</formula>
    </cfRule>
  </conditionalFormatting>
  <conditionalFormatting sqref="C5:E5">
    <cfRule type="cellIs" dxfId="37" priority="54" operator="equal">
      <formula>0</formula>
    </cfRule>
  </conditionalFormatting>
  <conditionalFormatting sqref="F25:F28">
    <cfRule type="notContainsBlanks" dxfId="36" priority="53">
      <formula>LEN(TRIM(F25))&gt;0</formula>
    </cfRule>
  </conditionalFormatting>
  <conditionalFormatting sqref="F6:F7 F20:F23">
    <cfRule type="cellIs" dxfId="35" priority="52" operator="equal">
      <formula>0</formula>
    </cfRule>
  </conditionalFormatting>
  <conditionalFormatting sqref="F16:F17 F19">
    <cfRule type="cellIs" dxfId="34" priority="51" operator="equal">
      <formula>0</formula>
    </cfRule>
  </conditionalFormatting>
  <conditionalFormatting sqref="F8:F11">
    <cfRule type="cellIs" dxfId="33" priority="49" operator="equal">
      <formula>0</formula>
    </cfRule>
  </conditionalFormatting>
  <conditionalFormatting sqref="F14">
    <cfRule type="cellIs" dxfId="32" priority="46" operator="equal">
      <formula>0</formula>
    </cfRule>
  </conditionalFormatting>
  <conditionalFormatting sqref="F12:G12">
    <cfRule type="cellIs" dxfId="31" priority="44" operator="equal">
      <formula>0</formula>
    </cfRule>
  </conditionalFormatting>
  <conditionalFormatting sqref="F5:H5">
    <cfRule type="cellIs" dxfId="30" priority="43" operator="equal">
      <formula>0</formula>
    </cfRule>
  </conditionalFormatting>
  <conditionalFormatting sqref="G25:H32">
    <cfRule type="notContainsBlanks" dxfId="29" priority="42">
      <formula>LEN(TRIM(G25))&gt;0</formula>
    </cfRule>
  </conditionalFormatting>
  <conditionalFormatting sqref="G6">
    <cfRule type="cellIs" dxfId="28" priority="41" operator="greaterThan">
      <formula>D6</formula>
    </cfRule>
  </conditionalFormatting>
  <conditionalFormatting sqref="G7:G11">
    <cfRule type="cellIs" dxfId="27" priority="9" operator="greaterThan">
      <formula>D7</formula>
    </cfRule>
  </conditionalFormatting>
  <conditionalFormatting sqref="G13:G15">
    <cfRule type="cellIs" dxfId="26" priority="8" operator="greaterThan">
      <formula>D13</formula>
    </cfRule>
  </conditionalFormatting>
  <conditionalFormatting sqref="G17:G23">
    <cfRule type="cellIs" dxfId="25" priority="7" operator="greaterThan">
      <formula>D17</formula>
    </cfRule>
  </conditionalFormatting>
  <conditionalFormatting sqref="H16">
    <cfRule type="cellIs" dxfId="24" priority="6" operator="equal">
      <formula>0</formula>
    </cfRule>
  </conditionalFormatting>
  <conditionalFormatting sqref="H12">
    <cfRule type="cellIs" dxfId="23" priority="5" operator="equal">
      <formula>0</formula>
    </cfRule>
  </conditionalFormatting>
  <conditionalFormatting sqref="H6">
    <cfRule type="cellIs" dxfId="22" priority="4" operator="greaterThan">
      <formula>E6</formula>
    </cfRule>
  </conditionalFormatting>
  <conditionalFormatting sqref="H7:H11">
    <cfRule type="cellIs" dxfId="21" priority="3" operator="greaterThan">
      <formula>E7</formula>
    </cfRule>
  </conditionalFormatting>
  <conditionalFormatting sqref="H13:H15">
    <cfRule type="cellIs" dxfId="20" priority="2" operator="greaterThan">
      <formula>E13</formula>
    </cfRule>
  </conditionalFormatting>
  <conditionalFormatting sqref="H17:H23">
    <cfRule type="cellIs" dxfId="19" priority="1" operator="greaterThan">
      <formula>E17</formula>
    </cfRule>
  </conditionalFormatting>
  <dataValidations count="1">
    <dataValidation type="whole" operator="greaterThanOrEqual" allowBlank="1" showInputMessage="1" showErrorMessage="1" sqref="C5:H23">
      <formula1>0</formula1>
    </dataValidation>
  </dataValidations>
  <printOptions horizontalCentered="1" verticalCentered="1"/>
  <pageMargins left="0.15748031496062992" right="0.15748031496062992" top="0.15748031496062992" bottom="0.31496062992125984" header="0.31496062992125984" footer="0.19685039370078741"/>
  <pageSetup scale="87" orientation="landscape" r:id="rId1"/>
  <headerFooter scaleWithDoc="0">
    <oddFooter>&amp;R&amp;"Goudy,Negrita Cursiva"CAIPAD&amp;"Goudy,Cursiva", página 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B1:H39"/>
  <sheetViews>
    <sheetView showGridLines="0" zoomScale="90" zoomScaleNormal="90" workbookViewId="0"/>
  </sheetViews>
  <sheetFormatPr baseColWidth="10" defaultRowHeight="14.25"/>
  <cols>
    <col min="1" max="1" width="4.140625" style="243" customWidth="1"/>
    <col min="2" max="2" width="83.28515625" style="243" customWidth="1"/>
    <col min="3" max="3" width="8.28515625" style="243" customWidth="1"/>
    <col min="4" max="4" width="4.28515625" style="243" customWidth="1"/>
    <col min="5" max="5" width="5" style="253" customWidth="1"/>
    <col min="6" max="6" width="13.28515625" style="243" customWidth="1"/>
    <col min="7" max="8" width="16.5703125" style="243" customWidth="1"/>
    <col min="9" max="16384" width="11.42578125" style="243"/>
  </cols>
  <sheetData>
    <row r="1" spans="2:8" ht="18" customHeight="1">
      <c r="B1" s="242" t="s">
        <v>772</v>
      </c>
      <c r="E1" s="411" t="str">
        <f>+Portada!$K$2</f>
        <v/>
      </c>
      <c r="F1" s="412"/>
      <c r="G1" s="348"/>
      <c r="H1" s="348"/>
    </row>
    <row r="2" spans="2:8" ht="18">
      <c r="B2" s="180" t="s">
        <v>874</v>
      </c>
      <c r="C2" s="244"/>
      <c r="D2" s="244"/>
      <c r="E2" s="245"/>
      <c r="F2" s="244"/>
      <c r="G2" s="56"/>
      <c r="H2" s="56"/>
    </row>
    <row r="3" spans="2:8" ht="18.75" thickBot="1">
      <c r="B3" s="180" t="s">
        <v>1400</v>
      </c>
      <c r="C3" s="246"/>
      <c r="D3" s="246"/>
      <c r="E3" s="247"/>
      <c r="F3" s="246"/>
      <c r="G3" s="56"/>
      <c r="H3" s="56"/>
    </row>
    <row r="4" spans="2:8" ht="19.5" customHeight="1" thickTop="1">
      <c r="B4" s="423" t="s">
        <v>770</v>
      </c>
      <c r="C4" s="423"/>
      <c r="D4" s="338"/>
      <c r="E4" s="248"/>
      <c r="F4" s="434" t="s">
        <v>771</v>
      </c>
      <c r="G4" s="56"/>
      <c r="H4" s="56"/>
    </row>
    <row r="5" spans="2:8" s="251" customFormat="1" ht="20.25" customHeight="1" thickBot="1">
      <c r="B5" s="424"/>
      <c r="C5" s="424"/>
      <c r="D5" s="339"/>
      <c r="E5" s="249"/>
      <c r="F5" s="435"/>
      <c r="G5" s="250"/>
      <c r="H5" s="250"/>
    </row>
    <row r="6" spans="2:8" s="253" customFormat="1" ht="22.5" customHeight="1" thickTop="1">
      <c r="B6" s="436" t="s">
        <v>0</v>
      </c>
      <c r="C6" s="436"/>
      <c r="D6" s="436"/>
      <c r="E6" s="437"/>
      <c r="F6" s="252">
        <f>SUM(F7:F32)</f>
        <v>0</v>
      </c>
      <c r="G6" s="439" t="str">
        <f>IF($F$6='CUADRO 1'!C6,"","¡VERIFICAR!.  El total no coincide con el total del Cuadro 1.")</f>
        <v/>
      </c>
      <c r="H6" s="439"/>
    </row>
    <row r="7" spans="2:8" s="253" customFormat="1" ht="16.5" customHeight="1">
      <c r="B7" s="254"/>
      <c r="C7" s="255" t="str">
        <f t="shared" ref="C7:C32" si="0">IFERROR(VLOOKUP(B7,ubicac,2,0),"")</f>
        <v/>
      </c>
      <c r="D7" s="340"/>
      <c r="E7" s="256" t="str">
        <f t="shared" ref="E7:E12" si="1">IF(AND(OR(F7&gt;0),(B7="")),"*",IF(AND(B7&lt;&gt;"",(F7=0)),"***",""))</f>
        <v/>
      </c>
      <c r="F7" s="257"/>
      <c r="G7" s="439"/>
      <c r="H7" s="439"/>
    </row>
    <row r="8" spans="2:8" s="253" customFormat="1" ht="16.5" customHeight="1">
      <c r="B8" s="258"/>
      <c r="C8" s="259" t="str">
        <f t="shared" si="0"/>
        <v/>
      </c>
      <c r="D8" s="205" t="str">
        <f>IF(C8="","",IF(OR(C8=C7),"R",""))</f>
        <v/>
      </c>
      <c r="E8" s="260" t="str">
        <f t="shared" si="1"/>
        <v/>
      </c>
      <c r="F8" s="261"/>
      <c r="G8" s="439"/>
      <c r="H8" s="439"/>
    </row>
    <row r="9" spans="2:8" s="253" customFormat="1" ht="16.5" customHeight="1">
      <c r="B9" s="258"/>
      <c r="C9" s="259" t="str">
        <f t="shared" si="0"/>
        <v/>
      </c>
      <c r="D9" s="205" t="str">
        <f>IF(C9="","",IF(OR(C9=C8,C9=C7),"R",""))</f>
        <v/>
      </c>
      <c r="E9" s="260" t="str">
        <f t="shared" si="1"/>
        <v/>
      </c>
      <c r="F9" s="261"/>
    </row>
    <row r="10" spans="2:8" s="253" customFormat="1" ht="16.5" customHeight="1">
      <c r="B10" s="258"/>
      <c r="C10" s="259" t="str">
        <f t="shared" si="0"/>
        <v/>
      </c>
      <c r="D10" s="205" t="str">
        <f>IF(C10="","",IF(OR(C10=C9,C10=C8,C10=C7),"R",""))</f>
        <v/>
      </c>
      <c r="E10" s="260" t="str">
        <f t="shared" si="1"/>
        <v/>
      </c>
      <c r="F10" s="261"/>
      <c r="G10" s="438" t="str">
        <f>IF(OR(E7="*",E8="*",E9="*",E10="*",E11="*",E12="*",E13="*",E14="*",E15="*",E16="*",E17="*",E18="*",E19="*",E20="*",E21="*",E22="*",E23="*",E24="*",E25="*",E26="*",E27="*",E28="*",E29="*",E30="*",E31="*",E32="*"),"* No ha seleccionado Provincia/Cantón/Distrito","")</f>
        <v/>
      </c>
      <c r="H10" s="438"/>
    </row>
    <row r="11" spans="2:8" s="253" customFormat="1" ht="16.5" customHeight="1">
      <c r="B11" s="258"/>
      <c r="C11" s="259" t="str">
        <f t="shared" si="0"/>
        <v/>
      </c>
      <c r="D11" s="205" t="str">
        <f>IF(C11="","",IF(OR(C11=C10,C11=C9,C11=C8,C11=C7),"R",""))</f>
        <v/>
      </c>
      <c r="E11" s="260" t="str">
        <f t="shared" si="1"/>
        <v/>
      </c>
      <c r="F11" s="261"/>
      <c r="G11" s="438"/>
      <c r="H11" s="438"/>
    </row>
    <row r="12" spans="2:8" s="253" customFormat="1" ht="16.5" customHeight="1">
      <c r="B12" s="258"/>
      <c r="C12" s="259" t="str">
        <f t="shared" si="0"/>
        <v/>
      </c>
      <c r="D12" s="205" t="str">
        <f>IF(C12="","",IF(OR(C12=C11,C12=C10,C12=C9,C12=C8,C12=C7),"R",""))</f>
        <v/>
      </c>
      <c r="E12" s="260" t="str">
        <f t="shared" si="1"/>
        <v/>
      </c>
      <c r="F12" s="261"/>
      <c r="G12" s="438"/>
      <c r="H12" s="438"/>
    </row>
    <row r="13" spans="2:8" s="253" customFormat="1" ht="16.5" customHeight="1">
      <c r="B13" s="258"/>
      <c r="C13" s="259" t="str">
        <f t="shared" si="0"/>
        <v/>
      </c>
      <c r="D13" s="205" t="str">
        <f>IF(C13="","",IF(OR(C13=C12,C13=C11,C13=C10,C13=C9,C13=C8,C13=C7),"R",""))</f>
        <v/>
      </c>
      <c r="E13" s="260" t="str">
        <f>IF(AND(OR(F13&gt;0),(B13="")),"*",IF(AND(B13&lt;&gt;"",(F13=0)),"***",""))</f>
        <v/>
      </c>
      <c r="F13" s="261"/>
    </row>
    <row r="14" spans="2:8" s="253" customFormat="1" ht="16.5" customHeight="1">
      <c r="B14" s="258"/>
      <c r="C14" s="259" t="str">
        <f t="shared" si="0"/>
        <v/>
      </c>
      <c r="D14" s="205" t="str">
        <f>IF(C14="","",IF(OR(C14=C13,C14=C12,C14=C11,C14=C10,C14=C9,C14=C8,C14=C7),"R",""))</f>
        <v/>
      </c>
      <c r="E14" s="260" t="str">
        <f t="shared" ref="E14:E32" si="2">IF(AND(OR(F14&gt;0),(B14="")),"*",IF(AND(B14&lt;&gt;"",(F14=0)),"***",""))</f>
        <v/>
      </c>
      <c r="F14" s="261"/>
      <c r="G14" s="438" t="str">
        <f>IF(OR(E7="***",E8="***",E9="***",E10="***",E11="***",E12="***",E13="***",E14="***",E15="***",E16="***",E17="***",E18="***",E19="***",E20="***",E21="***",E22="***",E23="***",E24="***",E25="***",E26="***",E27="***",E28="***",E29="***",E30="***",E31="***",E32="***"),"*** Digite la matrícula","")</f>
        <v/>
      </c>
      <c r="H14" s="438"/>
    </row>
    <row r="15" spans="2:8" s="253" customFormat="1" ht="16.5" customHeight="1">
      <c r="B15" s="258"/>
      <c r="C15" s="259" t="str">
        <f t="shared" si="0"/>
        <v/>
      </c>
      <c r="D15" s="205" t="str">
        <f>IF(C15="","",IF(OR(C15=C14,C15=C13,C15=C12,C15=C11,C15=C10,C15=C9,C15=C8,C15=C7),"R",""))</f>
        <v/>
      </c>
      <c r="E15" s="260" t="str">
        <f t="shared" si="2"/>
        <v/>
      </c>
      <c r="F15" s="261"/>
      <c r="G15" s="438"/>
      <c r="H15" s="438"/>
    </row>
    <row r="16" spans="2:8" s="253" customFormat="1" ht="16.5" customHeight="1">
      <c r="B16" s="258"/>
      <c r="C16" s="259" t="str">
        <f t="shared" si="0"/>
        <v/>
      </c>
      <c r="D16" s="205" t="str">
        <f>IF(C16="","",IF(OR(C16=C15,C16=C14,C16=C13,C16=C12,C16=C11,C16=C10,C16=C9,C16=C8,C16=C7),"R",""))</f>
        <v/>
      </c>
      <c r="E16" s="260" t="str">
        <f t="shared" si="2"/>
        <v/>
      </c>
      <c r="F16" s="261"/>
    </row>
    <row r="17" spans="2:8" s="253" customFormat="1" ht="16.5" customHeight="1">
      <c r="B17" s="258"/>
      <c r="C17" s="259" t="str">
        <f t="shared" si="0"/>
        <v/>
      </c>
      <c r="D17" s="205" t="str">
        <f>IF(C17="","",IF(OR(C17=C16,C17=C15,C17=C14,C17=C13,C17=C12,C17=C11,C17=C10,C17=C9,C17=C8,C17=C7),"R",""))</f>
        <v/>
      </c>
      <c r="E17" s="260" t="str">
        <f t="shared" si="2"/>
        <v/>
      </c>
      <c r="F17" s="261"/>
      <c r="G17" s="440" t="str">
        <f>IF(OR(D7="R",D8="R",D9="R",D10="R",D11="R",D12="R",D13="R",D14="R",D15="R",D16="R",D17="R",D18="R",D19="R",D20="R",D21="R",D22="R",D23="R",D24="R",D25="R",D26="R",D27="R",D28="R",D29="R",D30="R",D31="R",D32="R"),"R = Líneas repetidas","")</f>
        <v/>
      </c>
      <c r="H17" s="440"/>
    </row>
    <row r="18" spans="2:8" s="253" customFormat="1" ht="16.5" customHeight="1">
      <c r="B18" s="258"/>
      <c r="C18" s="259" t="str">
        <f t="shared" si="0"/>
        <v/>
      </c>
      <c r="D18" s="205" t="str">
        <f>IF(C18="","",IF(OR(C18=C17,C18=C16,C18=C15,C18=C14,C18=C13,C18=C12,C18=C11,C18=C10,C18=C9,C18=C8,C18=C7),"R",""))</f>
        <v/>
      </c>
      <c r="E18" s="260" t="str">
        <f t="shared" si="2"/>
        <v/>
      </c>
      <c r="F18" s="261"/>
      <c r="G18" s="440"/>
      <c r="H18" s="440"/>
    </row>
    <row r="19" spans="2:8" s="253" customFormat="1" ht="16.5" customHeight="1">
      <c r="B19" s="258"/>
      <c r="C19" s="259" t="str">
        <f t="shared" si="0"/>
        <v/>
      </c>
      <c r="D19" s="205" t="str">
        <f>IF(C19="","",IF(OR(C19=C18,C19=C17,C19=C16,C19=C15,C19=C14,C19=C13,C19=C12,C19=C11,C19=C10,C19=C9,C19=C8,C19=C7),"R",""))</f>
        <v/>
      </c>
      <c r="E19" s="260" t="str">
        <f t="shared" si="2"/>
        <v/>
      </c>
      <c r="F19" s="261"/>
    </row>
    <row r="20" spans="2:8" s="253" customFormat="1" ht="16.5" customHeight="1">
      <c r="B20" s="258"/>
      <c r="C20" s="259" t="str">
        <f t="shared" si="0"/>
        <v/>
      </c>
      <c r="D20" s="205" t="str">
        <f>IF(C20="","",IF(OR(C20=C19,C20=C18,C20=C17,C20=C16,C20=C15,C20=C14,C20=C13,C20=C12,C20=C11,C20=C10,C20=C9,C20=C8,C20=C7),"R",""))</f>
        <v/>
      </c>
      <c r="E20" s="260" t="str">
        <f t="shared" si="2"/>
        <v/>
      </c>
      <c r="F20" s="261"/>
      <c r="G20" s="262"/>
      <c r="H20" s="262"/>
    </row>
    <row r="21" spans="2:8" s="253" customFormat="1" ht="16.5" customHeight="1">
      <c r="B21" s="258"/>
      <c r="C21" s="259" t="str">
        <f t="shared" si="0"/>
        <v/>
      </c>
      <c r="D21" s="205" t="str">
        <f>IF(C21="","",IF(OR(C21=C20,C21=C19,C21=C18,C21=C17,C21=C16,C21=C15,C21=C14,C21=C13,C21=C12,C21=C11,C21=C10,C21=C9,C21=C8,C21=C7),"R",""))</f>
        <v/>
      </c>
      <c r="E21" s="260" t="str">
        <f t="shared" si="2"/>
        <v/>
      </c>
      <c r="F21" s="261"/>
    </row>
    <row r="22" spans="2:8" s="253" customFormat="1" ht="16.5" customHeight="1">
      <c r="B22" s="258"/>
      <c r="C22" s="259" t="str">
        <f t="shared" si="0"/>
        <v/>
      </c>
      <c r="D22" s="205" t="str">
        <f>IF(C22="","",IF(OR(C22=C21,C22=C20,C22=C19,C22=C18,C22=C17,C22=C16,C22=C15,C22=C14,C22=C13,C22=C12,C22=C11,C22=C10,C22=C9,C22=C8,C22=C7),"R",""))</f>
        <v/>
      </c>
      <c r="E22" s="260" t="str">
        <f t="shared" si="2"/>
        <v/>
      </c>
      <c r="F22" s="261"/>
    </row>
    <row r="23" spans="2:8" s="253" customFormat="1" ht="16.5" customHeight="1">
      <c r="B23" s="258"/>
      <c r="C23" s="259" t="str">
        <f t="shared" si="0"/>
        <v/>
      </c>
      <c r="D23" s="205" t="str">
        <f>IF(C23="","",IF(OR(C23=C22,C23=C21,C23=C20,C23=C19,C23=C18,C23=C17,C23=C16,C23=C15,C23=C14,C23=C13,C23=C12,C23=C11,C23=C10,C23=C9,C23=C8,C23=C7),"R",""))</f>
        <v/>
      </c>
      <c r="E23" s="260" t="str">
        <f t="shared" si="2"/>
        <v/>
      </c>
      <c r="F23" s="261"/>
    </row>
    <row r="24" spans="2:8" s="253" customFormat="1" ht="16.5" customHeight="1">
      <c r="B24" s="258"/>
      <c r="C24" s="259" t="str">
        <f t="shared" si="0"/>
        <v/>
      </c>
      <c r="D24" s="205" t="str">
        <f>IF(C24="","",IF(OR(C24=C23,C24=C22,C24=C21,C24=C20,C24=C19,C24=C18,C24=C17,C24=C16,C24=C15,C24=C14,C24=C13,C24=C12,C24=C11,C24=C10,C24=C9,C24=C8,C24=C7),"R",""))</f>
        <v/>
      </c>
      <c r="E24" s="260" t="str">
        <f t="shared" si="2"/>
        <v/>
      </c>
      <c r="F24" s="261"/>
    </row>
    <row r="25" spans="2:8" s="253" customFormat="1" ht="16.5" customHeight="1">
      <c r="B25" s="258"/>
      <c r="C25" s="259" t="str">
        <f t="shared" si="0"/>
        <v/>
      </c>
      <c r="D25" s="205" t="str">
        <f>IF(C25="","",IF(OR(C25=C24,C25=C23,C25=C22,C25=C21,C25=C20,C25=C19,C25=C18,C25=C17,C25=C16,C25=C15,C25=C14,C25=C13,C25=C12,C25=C11,C25=C10,C25=C9,C25=C8,C25=C7),"R",""))</f>
        <v/>
      </c>
      <c r="E25" s="260" t="str">
        <f t="shared" si="2"/>
        <v/>
      </c>
      <c r="F25" s="261"/>
    </row>
    <row r="26" spans="2:8" s="253" customFormat="1" ht="16.5" customHeight="1">
      <c r="B26" s="258"/>
      <c r="C26" s="259" t="str">
        <f t="shared" si="0"/>
        <v/>
      </c>
      <c r="D26" s="205" t="str">
        <f>IF(C26="","",IF(OR(C26=C25,C26=C24,C26=C23,C26=C22,C26=C21,C26=C20,C26=C19,C26=C18,C26=C17,C26=C16,C26=C15,C26=C14,C26=C13,C26=C12,C26=C11,C26=C10,C26=C9,C26=C8,C26=C7),"R",""))</f>
        <v/>
      </c>
      <c r="E26" s="260" t="str">
        <f t="shared" si="2"/>
        <v/>
      </c>
      <c r="F26" s="261"/>
    </row>
    <row r="27" spans="2:8" s="253" customFormat="1" ht="16.5" customHeight="1">
      <c r="B27" s="258"/>
      <c r="C27" s="259" t="str">
        <f t="shared" si="0"/>
        <v/>
      </c>
      <c r="D27" s="205" t="str">
        <f>IF(C27="","",IF(OR(C27=C26,C27=C25,C27=C24,C27=C23,C27=C22,C27=C21,C27=C20,C27=C19,C27=C18,C27=C17,C27=C16,C27=C15,C27=C14,C27=C13,C27=C12,C27=C11,C27=C10,C27=C9,C27=C8,C27=C7),"R",""))</f>
        <v/>
      </c>
      <c r="E27" s="260" t="str">
        <f t="shared" si="2"/>
        <v/>
      </c>
      <c r="F27" s="261"/>
    </row>
    <row r="28" spans="2:8" s="253" customFormat="1" ht="16.5" customHeight="1">
      <c r="B28" s="258"/>
      <c r="C28" s="259" t="str">
        <f t="shared" si="0"/>
        <v/>
      </c>
      <c r="D28" s="205" t="str">
        <f>IF(C28="","",IF(OR(C28=C27,C28=C26,C28=C25,C28=C24,C28=C23,C28=C22,C28=C21,C28=C20,C28=C19,C28=C18,C28=C17,C28=C16,C28=C15,C28=C14,C28=C13,C28=C12,C28=C11,C28=C10,C28=C9,C28=C8,C28=C7),"R",""))</f>
        <v/>
      </c>
      <c r="E28" s="260" t="str">
        <f t="shared" si="2"/>
        <v/>
      </c>
      <c r="F28" s="261"/>
    </row>
    <row r="29" spans="2:8" ht="16.5" customHeight="1">
      <c r="B29" s="258"/>
      <c r="C29" s="259" t="str">
        <f t="shared" si="0"/>
        <v/>
      </c>
      <c r="D29" s="205" t="str">
        <f>IF(C29="","",IF(OR(C29=C28,C29=C27,C29=C26,C29=C25,C29=C24,C29=C23,C29=C22,C29=C21,C29=C20,C29=C19,C29=C18,C29=C17,C29=C16,C29=C15,C29=C14,C29=C13,C29=C12,C29=C11,C29=C10,C29=C9,C29=C8,C29=C7),"R",""))</f>
        <v/>
      </c>
      <c r="E29" s="260" t="str">
        <f t="shared" si="2"/>
        <v/>
      </c>
      <c r="F29" s="263"/>
      <c r="G29" s="264"/>
    </row>
    <row r="30" spans="2:8" ht="16.5" customHeight="1">
      <c r="B30" s="258"/>
      <c r="C30" s="259" t="str">
        <f t="shared" si="0"/>
        <v/>
      </c>
      <c r="D30" s="205" t="str">
        <f>IF(C30="","",IF(OR(C30=C29,C30=C28,C30=C27,C30=C26,C30=C25,C30=C24,C30=C23,C30=C22,C30=C21,C30=C20,C30=C19,C30=C18,C30=C17,C30=C16,C30=C15,C30=C14,C30=C13,C30=C12,C30=C11,C30=C10,C30=C9,C30=C8,C30=C7),"R",""))</f>
        <v/>
      </c>
      <c r="E30" s="260" t="str">
        <f t="shared" si="2"/>
        <v/>
      </c>
      <c r="F30" s="263"/>
    </row>
    <row r="31" spans="2:8" ht="16.5" customHeight="1">
      <c r="B31" s="258"/>
      <c r="C31" s="259" t="str">
        <f t="shared" si="0"/>
        <v/>
      </c>
      <c r="D31" s="205" t="str">
        <f>IF(C31="","",IF(OR(C31=C30,C31=C29,C31=C28,C31=C27,C31=C26,C31=C25,C31=C24,C31=C23,C31=C22,C31=C21,C31=C20,C31=C19,C31=C18,C31=C17,C31=C16,C31=C15,C31=C14,C31=C13,C31=C12,C31=C11,C31=C10,C31=C9,C31=C8,C31=C7),"R",""))</f>
        <v/>
      </c>
      <c r="E31" s="260" t="str">
        <f t="shared" si="2"/>
        <v/>
      </c>
      <c r="F31" s="263"/>
    </row>
    <row r="32" spans="2:8" ht="16.5" customHeight="1" thickBot="1">
      <c r="B32" s="265"/>
      <c r="C32" s="266" t="str">
        <f t="shared" si="0"/>
        <v/>
      </c>
      <c r="D32" s="341" t="str">
        <f>IF(C32="","",IF(OR(C32=C31,C32=C30,C32=C29,C32=C28,C32=C27,C32=C26,C32=C25,C32=C24,C32=C23,C32=C22,C32=C21,C32=C20,C32=C19,C32=C18,C32=C17,C32=C16,C32=C15,C32=C14,C32=C13,C32=C12,C32=C11,C32=C10,C32=C9,C32=C8,C32=C7),"R",""))</f>
        <v/>
      </c>
      <c r="E32" s="267" t="str">
        <f t="shared" si="2"/>
        <v/>
      </c>
      <c r="F32" s="268"/>
    </row>
    <row r="33" spans="2:6" s="272" customFormat="1" ht="16.5" customHeight="1" thickTop="1">
      <c r="B33" s="269" t="s">
        <v>815</v>
      </c>
      <c r="C33" s="270"/>
      <c r="D33" s="270"/>
      <c r="E33" s="271"/>
      <c r="F33" s="271"/>
    </row>
    <row r="34" spans="2:6" s="272" customFormat="1" ht="16.5" customHeight="1">
      <c r="B34" s="273"/>
      <c r="C34" s="270"/>
      <c r="D34" s="270"/>
      <c r="E34" s="271"/>
      <c r="F34" s="271"/>
    </row>
    <row r="35" spans="2:6" ht="15.75">
      <c r="B35" s="239" t="s">
        <v>185</v>
      </c>
      <c r="C35" s="56"/>
      <c r="D35" s="56"/>
      <c r="E35" s="274"/>
      <c r="F35" s="56"/>
    </row>
    <row r="36" spans="2:6" ht="15" customHeight="1">
      <c r="B36" s="413"/>
      <c r="C36" s="414"/>
      <c r="D36" s="414"/>
      <c r="E36" s="414"/>
      <c r="F36" s="415"/>
    </row>
    <row r="37" spans="2:6" ht="15" customHeight="1">
      <c r="B37" s="416"/>
      <c r="C37" s="417"/>
      <c r="D37" s="417"/>
      <c r="E37" s="417"/>
      <c r="F37" s="418"/>
    </row>
    <row r="38" spans="2:6" ht="15" customHeight="1">
      <c r="B38" s="416"/>
      <c r="C38" s="417"/>
      <c r="D38" s="417"/>
      <c r="E38" s="417"/>
      <c r="F38" s="418"/>
    </row>
    <row r="39" spans="2:6" ht="18" customHeight="1">
      <c r="B39" s="419"/>
      <c r="C39" s="420"/>
      <c r="D39" s="420"/>
      <c r="E39" s="420"/>
      <c r="F39" s="421"/>
    </row>
  </sheetData>
  <sheetProtection sheet="1" objects="1" scenarios="1" insertRows="0" deleteRows="0"/>
  <mergeCells count="9">
    <mergeCell ref="G10:H12"/>
    <mergeCell ref="G6:H8"/>
    <mergeCell ref="G14:H15"/>
    <mergeCell ref="G17:H18"/>
    <mergeCell ref="E1:F1"/>
    <mergeCell ref="B36:F39"/>
    <mergeCell ref="B4:C5"/>
    <mergeCell ref="F4:F5"/>
    <mergeCell ref="B6:E6"/>
  </mergeCells>
  <conditionalFormatting sqref="F6">
    <cfRule type="cellIs" dxfId="18" priority="5" operator="equal">
      <formula>0</formula>
    </cfRule>
  </conditionalFormatting>
  <conditionalFormatting sqref="E7:E32">
    <cfRule type="cellIs" dxfId="17" priority="4" operator="equal">
      <formula>"Error!"</formula>
    </cfRule>
  </conditionalFormatting>
  <conditionalFormatting sqref="G14:H15 G6:H8 G10:H12">
    <cfRule type="notContainsBlanks" dxfId="16" priority="2">
      <formula>LEN(TRIM(G6))&gt;0</formula>
    </cfRule>
  </conditionalFormatting>
  <conditionalFormatting sqref="G17:H18">
    <cfRule type="notContainsBlanks" dxfId="15" priority="1">
      <formula>LEN(TRIM(G17))&gt;0</formula>
    </cfRule>
  </conditionalFormatting>
  <dataValidations count="2">
    <dataValidation type="list" allowBlank="1" showInputMessage="1" showErrorMessage="1" sqref="B7:B32">
      <formula1>ubic</formula1>
    </dataValidation>
    <dataValidation type="whole" operator="greaterThanOrEqual" allowBlank="1" showInputMessage="1" showErrorMessage="1" sqref="F6:F32">
      <formula1>0</formula1>
    </dataValidation>
  </dataValidations>
  <printOptions horizontalCentered="1" verticalCentered="1"/>
  <pageMargins left="0.15748031496062992" right="0.15748031496062992" top="0.15748031496062992" bottom="0.31496062992125984" header="0.31496062992125984" footer="0.19685039370078741"/>
  <pageSetup scale="87" orientation="landscape" r:id="rId1"/>
  <headerFooter scaleWithDoc="0">
    <oddFooter>&amp;R&amp;"Goudy,Negrita Cursiva"CAIPAD&amp;"Goudy,Cursiva", página 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B1:N41"/>
  <sheetViews>
    <sheetView showGridLines="0" showRuler="0" zoomScale="90" zoomScaleNormal="90" zoomScalePageLayoutView="90" workbookViewId="0"/>
  </sheetViews>
  <sheetFormatPr baseColWidth="10" defaultRowHeight="14.25"/>
  <cols>
    <col min="1" max="1" width="4.28515625" style="56" customWidth="1"/>
    <col min="2" max="2" width="4" style="241" customWidth="1"/>
    <col min="3" max="3" width="36.140625" style="56" customWidth="1"/>
    <col min="4" max="4" width="5.28515625" style="240" customWidth="1"/>
    <col min="5" max="13" width="9.5703125" style="56" customWidth="1"/>
    <col min="14" max="14" width="23.42578125" style="56" customWidth="1"/>
    <col min="15" max="16384" width="11.42578125" style="56"/>
  </cols>
  <sheetData>
    <row r="1" spans="2:14" ht="18" customHeight="1">
      <c r="B1" s="176" t="s">
        <v>774</v>
      </c>
      <c r="C1" s="177"/>
      <c r="D1" s="178"/>
      <c r="E1" s="179"/>
      <c r="F1" s="179"/>
      <c r="G1" s="179"/>
      <c r="H1" s="179"/>
      <c r="I1" s="347"/>
      <c r="J1" s="347"/>
      <c r="K1" s="347"/>
      <c r="L1" s="411" t="str">
        <f>+Portada!$K$2</f>
        <v/>
      </c>
      <c r="M1" s="412"/>
    </row>
    <row r="2" spans="2:14" ht="18">
      <c r="B2" s="180" t="s">
        <v>895</v>
      </c>
      <c r="C2" s="181"/>
      <c r="D2" s="182"/>
      <c r="E2" s="181"/>
      <c r="F2" s="181"/>
      <c r="G2" s="181"/>
      <c r="H2" s="181"/>
      <c r="I2" s="181"/>
      <c r="J2" s="181"/>
      <c r="K2" s="181"/>
      <c r="L2" s="181"/>
      <c r="M2" s="181"/>
    </row>
    <row r="3" spans="2:14" ht="18.75" thickBot="1">
      <c r="B3" s="180" t="s">
        <v>897</v>
      </c>
      <c r="C3" s="183"/>
      <c r="D3" s="184"/>
      <c r="E3" s="183"/>
      <c r="F3" s="183"/>
      <c r="G3" s="183"/>
      <c r="H3" s="183"/>
      <c r="I3" s="183"/>
      <c r="J3" s="183"/>
      <c r="K3" s="183"/>
      <c r="L3" s="183"/>
      <c r="M3" s="183"/>
    </row>
    <row r="4" spans="2:14" ht="33.75" customHeight="1" thickTop="1">
      <c r="B4" s="423" t="s">
        <v>896</v>
      </c>
      <c r="C4" s="423"/>
      <c r="D4" s="185"/>
      <c r="E4" s="442" t="s">
        <v>1398</v>
      </c>
      <c r="F4" s="443"/>
      <c r="G4" s="443"/>
      <c r="H4" s="444" t="s">
        <v>845</v>
      </c>
      <c r="I4" s="443"/>
      <c r="J4" s="445"/>
      <c r="K4" s="444" t="s">
        <v>846</v>
      </c>
      <c r="L4" s="443"/>
      <c r="M4" s="443"/>
    </row>
    <row r="5" spans="2:14" ht="23.25" customHeight="1" thickBot="1">
      <c r="B5" s="424"/>
      <c r="C5" s="424"/>
      <c r="D5" s="186"/>
      <c r="E5" s="187" t="s">
        <v>0</v>
      </c>
      <c r="F5" s="188" t="s">
        <v>92</v>
      </c>
      <c r="G5" s="189" t="s">
        <v>93</v>
      </c>
      <c r="H5" s="190" t="s">
        <v>0</v>
      </c>
      <c r="I5" s="188" t="s">
        <v>92</v>
      </c>
      <c r="J5" s="191" t="s">
        <v>93</v>
      </c>
      <c r="K5" s="189" t="s">
        <v>0</v>
      </c>
      <c r="L5" s="188" t="s">
        <v>92</v>
      </c>
      <c r="M5" s="189" t="s">
        <v>93</v>
      </c>
    </row>
    <row r="6" spans="2:14" ht="18" customHeight="1" thickTop="1" thickBot="1">
      <c r="B6" s="441" t="s">
        <v>0</v>
      </c>
      <c r="C6" s="441"/>
      <c r="D6" s="192" t="str">
        <f>IF(OR(F6&gt;'CUADRO 1'!D6,G6&gt;'CUADRO 1'!E6),"/*/","")</f>
        <v/>
      </c>
      <c r="E6" s="193">
        <f>+F6+G6</f>
        <v>0</v>
      </c>
      <c r="F6" s="194">
        <f>SUM(F7:F35)</f>
        <v>0</v>
      </c>
      <c r="G6" s="195">
        <f>SUM(G7:G35)</f>
        <v>0</v>
      </c>
      <c r="H6" s="196">
        <f>+I6+J6</f>
        <v>0</v>
      </c>
      <c r="I6" s="194">
        <f>SUM(I7:I35)</f>
        <v>0</v>
      </c>
      <c r="J6" s="197">
        <f>SUM(J7:J35)</f>
        <v>0</v>
      </c>
      <c r="K6" s="195">
        <f>+L6+M6</f>
        <v>0</v>
      </c>
      <c r="L6" s="194">
        <f>SUM(L7:L35)</f>
        <v>0</v>
      </c>
      <c r="M6" s="195">
        <f>SUM(M7:M35)</f>
        <v>0</v>
      </c>
      <c r="N6" s="440" t="str">
        <f>IF(D6="/*/","/*/ El dato indicado en Extranjeros (hombres o mujeres) es mayor al total del Cuadro 1.","")</f>
        <v/>
      </c>
    </row>
    <row r="7" spans="2:14" ht="18" customHeight="1">
      <c r="B7" s="198" t="s">
        <v>124</v>
      </c>
      <c r="C7" s="199" t="s">
        <v>170</v>
      </c>
      <c r="D7" s="200" t="str">
        <f>IF(OR(I7&gt;F7,L7&gt;F7,J7&gt;G7,M7&gt;G7),"**","")</f>
        <v/>
      </c>
      <c r="E7" s="163">
        <f>+F7+G7</f>
        <v>0</v>
      </c>
      <c r="F7" s="164"/>
      <c r="G7" s="165"/>
      <c r="H7" s="201">
        <f>+I7+J7</f>
        <v>0</v>
      </c>
      <c r="I7" s="164"/>
      <c r="J7" s="202"/>
      <c r="K7" s="136">
        <f>+L7+M7</f>
        <v>0</v>
      </c>
      <c r="L7" s="164"/>
      <c r="M7" s="165"/>
      <c r="N7" s="440"/>
    </row>
    <row r="8" spans="2:14" ht="18" customHeight="1">
      <c r="B8" s="203" t="s">
        <v>125</v>
      </c>
      <c r="C8" s="204" t="s">
        <v>156</v>
      </c>
      <c r="D8" s="205" t="str">
        <f t="shared" ref="D8:D35" si="0">IF(OR(I8&gt;F8,L8&gt;F8,J8&gt;G8,M8&gt;G8),"**","")</f>
        <v/>
      </c>
      <c r="E8" s="167">
        <f>+F8+G8</f>
        <v>0</v>
      </c>
      <c r="F8" s="168"/>
      <c r="G8" s="169"/>
      <c r="H8" s="206">
        <f>+I8+J8</f>
        <v>0</v>
      </c>
      <c r="I8" s="168"/>
      <c r="J8" s="207"/>
      <c r="K8" s="208">
        <f>+L8+M8</f>
        <v>0</v>
      </c>
      <c r="L8" s="168"/>
      <c r="M8" s="169"/>
      <c r="N8" s="440"/>
    </row>
    <row r="9" spans="2:14" ht="18" customHeight="1">
      <c r="B9" s="203" t="s">
        <v>126</v>
      </c>
      <c r="C9" s="204" t="s">
        <v>168</v>
      </c>
      <c r="D9" s="205" t="str">
        <f t="shared" si="0"/>
        <v/>
      </c>
      <c r="E9" s="167">
        <f t="shared" ref="E9:E35" si="1">+F9+G9</f>
        <v>0</v>
      </c>
      <c r="F9" s="168"/>
      <c r="G9" s="169"/>
      <c r="H9" s="206">
        <f t="shared" ref="H9:H35" si="2">+I9+J9</f>
        <v>0</v>
      </c>
      <c r="I9" s="168"/>
      <c r="J9" s="207"/>
      <c r="K9" s="208">
        <f t="shared" ref="K9:K35" si="3">+L9+M9</f>
        <v>0</v>
      </c>
      <c r="L9" s="168"/>
      <c r="M9" s="169"/>
      <c r="N9" s="440"/>
    </row>
    <row r="10" spans="2:14" ht="18" customHeight="1">
      <c r="B10" s="203" t="s">
        <v>127</v>
      </c>
      <c r="C10" s="204" t="s">
        <v>173</v>
      </c>
      <c r="D10" s="205" t="str">
        <f t="shared" si="0"/>
        <v/>
      </c>
      <c r="E10" s="167">
        <f t="shared" si="1"/>
        <v>0</v>
      </c>
      <c r="F10" s="168"/>
      <c r="G10" s="169"/>
      <c r="H10" s="206">
        <f t="shared" si="2"/>
        <v>0</v>
      </c>
      <c r="I10" s="168"/>
      <c r="J10" s="207"/>
      <c r="K10" s="208">
        <f t="shared" si="3"/>
        <v>0</v>
      </c>
      <c r="L10" s="168"/>
      <c r="M10" s="169"/>
      <c r="N10" s="440"/>
    </row>
    <row r="11" spans="2:14" ht="18" customHeight="1">
      <c r="B11" s="203" t="s">
        <v>128</v>
      </c>
      <c r="C11" s="204" t="s">
        <v>153</v>
      </c>
      <c r="D11" s="205" t="str">
        <f t="shared" si="0"/>
        <v/>
      </c>
      <c r="E11" s="167">
        <f t="shared" si="1"/>
        <v>0</v>
      </c>
      <c r="F11" s="168"/>
      <c r="G11" s="169"/>
      <c r="H11" s="206">
        <f t="shared" si="2"/>
        <v>0</v>
      </c>
      <c r="I11" s="168"/>
      <c r="J11" s="207"/>
      <c r="K11" s="208">
        <f t="shared" si="3"/>
        <v>0</v>
      </c>
      <c r="L11" s="168"/>
      <c r="M11" s="169"/>
      <c r="N11" s="440"/>
    </row>
    <row r="12" spans="2:14" ht="18" customHeight="1">
      <c r="B12" s="203" t="s">
        <v>129</v>
      </c>
      <c r="C12" s="204" t="s">
        <v>169</v>
      </c>
      <c r="D12" s="205" t="str">
        <f t="shared" si="0"/>
        <v/>
      </c>
      <c r="E12" s="167">
        <f t="shared" si="1"/>
        <v>0</v>
      </c>
      <c r="F12" s="168"/>
      <c r="G12" s="169"/>
      <c r="H12" s="206">
        <f t="shared" si="2"/>
        <v>0</v>
      </c>
      <c r="I12" s="168"/>
      <c r="J12" s="207"/>
      <c r="K12" s="208">
        <f t="shared" si="3"/>
        <v>0</v>
      </c>
      <c r="L12" s="168"/>
      <c r="M12" s="169"/>
    </row>
    <row r="13" spans="2:14" ht="18" customHeight="1">
      <c r="B13" s="203" t="s">
        <v>130</v>
      </c>
      <c r="C13" s="204" t="s">
        <v>165</v>
      </c>
      <c r="D13" s="205" t="str">
        <f t="shared" si="0"/>
        <v/>
      </c>
      <c r="E13" s="167">
        <f t="shared" si="1"/>
        <v>0</v>
      </c>
      <c r="F13" s="168"/>
      <c r="G13" s="169"/>
      <c r="H13" s="206">
        <f t="shared" si="2"/>
        <v>0</v>
      </c>
      <c r="I13" s="168"/>
      <c r="J13" s="207"/>
      <c r="K13" s="208">
        <f t="shared" si="3"/>
        <v>0</v>
      </c>
      <c r="L13" s="168"/>
      <c r="M13" s="169"/>
      <c r="N13" s="440" t="str">
        <f>IF(OR(D7="**",D8="**",D9="**",D10="**",D11="**",D12="**",D13="**",D14="**",D15="**",D16="**",D17="**",D18="**",D19="**",D20="**",D21="**",D22="**",D23="**",D24="**",D25="**",D26="**",D27="**",D28="**",D29="**",D30="**",D31="**",D32="**",D33="**",D34="**",D35="**",),"** El dato indicado en Refugiados o en Solicitante de Asilo, es mayor a lo indicado en Extranjeros.","")</f>
        <v/>
      </c>
    </row>
    <row r="14" spans="2:14" s="209" customFormat="1" ht="18" customHeight="1">
      <c r="B14" s="203" t="s">
        <v>131</v>
      </c>
      <c r="C14" s="204" t="s">
        <v>162</v>
      </c>
      <c r="D14" s="205" t="str">
        <f t="shared" si="0"/>
        <v/>
      </c>
      <c r="E14" s="167">
        <f t="shared" si="1"/>
        <v>0</v>
      </c>
      <c r="F14" s="168"/>
      <c r="G14" s="169"/>
      <c r="H14" s="206">
        <f t="shared" si="2"/>
        <v>0</v>
      </c>
      <c r="I14" s="168"/>
      <c r="J14" s="207"/>
      <c r="K14" s="208">
        <f t="shared" si="3"/>
        <v>0</v>
      </c>
      <c r="L14" s="168"/>
      <c r="M14" s="169"/>
      <c r="N14" s="440"/>
    </row>
    <row r="15" spans="2:14" s="209" customFormat="1" ht="18" customHeight="1">
      <c r="B15" s="210" t="s">
        <v>132</v>
      </c>
      <c r="C15" s="204" t="s">
        <v>166</v>
      </c>
      <c r="D15" s="205" t="str">
        <f t="shared" si="0"/>
        <v/>
      </c>
      <c r="E15" s="167">
        <f t="shared" si="1"/>
        <v>0</v>
      </c>
      <c r="F15" s="168"/>
      <c r="G15" s="169"/>
      <c r="H15" s="206">
        <f t="shared" si="2"/>
        <v>0</v>
      </c>
      <c r="I15" s="168"/>
      <c r="J15" s="207"/>
      <c r="K15" s="208">
        <f t="shared" si="3"/>
        <v>0</v>
      </c>
      <c r="L15" s="168"/>
      <c r="M15" s="169"/>
      <c r="N15" s="440"/>
    </row>
    <row r="16" spans="2:14" ht="18" customHeight="1">
      <c r="B16" s="210" t="s">
        <v>133</v>
      </c>
      <c r="C16" s="204" t="s">
        <v>159</v>
      </c>
      <c r="D16" s="205" t="str">
        <f t="shared" si="0"/>
        <v/>
      </c>
      <c r="E16" s="167">
        <f t="shared" si="1"/>
        <v>0</v>
      </c>
      <c r="F16" s="168"/>
      <c r="G16" s="169"/>
      <c r="H16" s="206">
        <f t="shared" si="2"/>
        <v>0</v>
      </c>
      <c r="I16" s="168"/>
      <c r="J16" s="207"/>
      <c r="K16" s="208">
        <f t="shared" si="3"/>
        <v>0</v>
      </c>
      <c r="L16" s="168"/>
      <c r="M16" s="169"/>
      <c r="N16" s="440"/>
    </row>
    <row r="17" spans="2:14" ht="18" customHeight="1">
      <c r="B17" s="203" t="s">
        <v>134</v>
      </c>
      <c r="C17" s="204" t="s">
        <v>154</v>
      </c>
      <c r="D17" s="205" t="str">
        <f t="shared" si="0"/>
        <v/>
      </c>
      <c r="E17" s="167">
        <f t="shared" si="1"/>
        <v>0</v>
      </c>
      <c r="F17" s="168"/>
      <c r="G17" s="169"/>
      <c r="H17" s="206">
        <f t="shared" si="2"/>
        <v>0</v>
      </c>
      <c r="I17" s="168"/>
      <c r="J17" s="207"/>
      <c r="K17" s="208">
        <f t="shared" si="3"/>
        <v>0</v>
      </c>
      <c r="L17" s="168"/>
      <c r="M17" s="169"/>
      <c r="N17" s="440"/>
    </row>
    <row r="18" spans="2:14" ht="18" customHeight="1">
      <c r="B18" s="203" t="s">
        <v>135</v>
      </c>
      <c r="C18" s="204" t="s">
        <v>157</v>
      </c>
      <c r="D18" s="205" t="str">
        <f t="shared" si="0"/>
        <v/>
      </c>
      <c r="E18" s="167">
        <f t="shared" si="1"/>
        <v>0</v>
      </c>
      <c r="F18" s="168"/>
      <c r="G18" s="169"/>
      <c r="H18" s="206">
        <f t="shared" si="2"/>
        <v>0</v>
      </c>
      <c r="I18" s="168"/>
      <c r="J18" s="207"/>
      <c r="K18" s="208">
        <f t="shared" si="3"/>
        <v>0</v>
      </c>
      <c r="L18" s="168"/>
      <c r="M18" s="169"/>
      <c r="N18" s="440"/>
    </row>
    <row r="19" spans="2:14" ht="18" customHeight="1">
      <c r="B19" s="203" t="s">
        <v>136</v>
      </c>
      <c r="C19" s="204" t="s">
        <v>175</v>
      </c>
      <c r="D19" s="205" t="str">
        <f t="shared" si="0"/>
        <v/>
      </c>
      <c r="E19" s="167">
        <f t="shared" si="1"/>
        <v>0</v>
      </c>
      <c r="F19" s="168"/>
      <c r="G19" s="169"/>
      <c r="H19" s="206">
        <f t="shared" si="2"/>
        <v>0</v>
      </c>
      <c r="I19" s="168"/>
      <c r="J19" s="207"/>
      <c r="K19" s="208">
        <f t="shared" si="3"/>
        <v>0</v>
      </c>
      <c r="L19" s="168"/>
      <c r="M19" s="169"/>
      <c r="N19" s="440"/>
    </row>
    <row r="20" spans="2:14" ht="18" customHeight="1">
      <c r="B20" s="203" t="s">
        <v>137</v>
      </c>
      <c r="C20" s="204" t="s">
        <v>164</v>
      </c>
      <c r="D20" s="205" t="str">
        <f t="shared" si="0"/>
        <v/>
      </c>
      <c r="E20" s="167">
        <f t="shared" si="1"/>
        <v>0</v>
      </c>
      <c r="F20" s="168"/>
      <c r="G20" s="169"/>
      <c r="H20" s="206">
        <f t="shared" si="2"/>
        <v>0</v>
      </c>
      <c r="I20" s="168"/>
      <c r="J20" s="207"/>
      <c r="K20" s="208">
        <f t="shared" si="3"/>
        <v>0</v>
      </c>
      <c r="L20" s="168"/>
      <c r="M20" s="169"/>
    </row>
    <row r="21" spans="2:14" ht="18" customHeight="1">
      <c r="B21" s="203" t="s">
        <v>138</v>
      </c>
      <c r="C21" s="204" t="s">
        <v>158</v>
      </c>
      <c r="D21" s="205" t="str">
        <f t="shared" si="0"/>
        <v/>
      </c>
      <c r="E21" s="167">
        <f t="shared" si="1"/>
        <v>0</v>
      </c>
      <c r="F21" s="168"/>
      <c r="G21" s="169"/>
      <c r="H21" s="206">
        <f t="shared" si="2"/>
        <v>0</v>
      </c>
      <c r="I21" s="168"/>
      <c r="J21" s="207"/>
      <c r="K21" s="208">
        <f t="shared" si="3"/>
        <v>0</v>
      </c>
      <c r="L21" s="168"/>
      <c r="M21" s="169"/>
    </row>
    <row r="22" spans="2:14" ht="18" customHeight="1">
      <c r="B22" s="203" t="s">
        <v>139</v>
      </c>
      <c r="C22" s="204" t="s">
        <v>155</v>
      </c>
      <c r="D22" s="205" t="str">
        <f t="shared" si="0"/>
        <v/>
      </c>
      <c r="E22" s="167">
        <f t="shared" si="1"/>
        <v>0</v>
      </c>
      <c r="F22" s="168"/>
      <c r="G22" s="169"/>
      <c r="H22" s="206">
        <f t="shared" si="2"/>
        <v>0</v>
      </c>
      <c r="I22" s="168"/>
      <c r="J22" s="207"/>
      <c r="K22" s="208">
        <f t="shared" si="3"/>
        <v>0</v>
      </c>
      <c r="L22" s="168"/>
      <c r="M22" s="169"/>
    </row>
    <row r="23" spans="2:14" ht="18" customHeight="1">
      <c r="B23" s="203" t="s">
        <v>140</v>
      </c>
      <c r="C23" s="204" t="s">
        <v>160</v>
      </c>
      <c r="D23" s="205" t="str">
        <f t="shared" si="0"/>
        <v/>
      </c>
      <c r="E23" s="167">
        <f t="shared" si="1"/>
        <v>0</v>
      </c>
      <c r="F23" s="168"/>
      <c r="G23" s="169"/>
      <c r="H23" s="206">
        <f t="shared" si="2"/>
        <v>0</v>
      </c>
      <c r="I23" s="168"/>
      <c r="J23" s="207"/>
      <c r="K23" s="208">
        <f t="shared" si="3"/>
        <v>0</v>
      </c>
      <c r="L23" s="168"/>
      <c r="M23" s="169"/>
    </row>
    <row r="24" spans="2:14" ht="18" customHeight="1">
      <c r="B24" s="203" t="s">
        <v>141</v>
      </c>
      <c r="C24" s="204" t="s">
        <v>161</v>
      </c>
      <c r="D24" s="205" t="str">
        <f t="shared" si="0"/>
        <v/>
      </c>
      <c r="E24" s="167">
        <f t="shared" si="1"/>
        <v>0</v>
      </c>
      <c r="F24" s="168"/>
      <c r="G24" s="169"/>
      <c r="H24" s="206">
        <f t="shared" si="2"/>
        <v>0</v>
      </c>
      <c r="I24" s="168"/>
      <c r="J24" s="207"/>
      <c r="K24" s="208">
        <f t="shared" si="3"/>
        <v>0</v>
      </c>
      <c r="L24" s="168"/>
      <c r="M24" s="169"/>
    </row>
    <row r="25" spans="2:14" ht="18" customHeight="1">
      <c r="B25" s="203" t="s">
        <v>142</v>
      </c>
      <c r="C25" s="204" t="s">
        <v>171</v>
      </c>
      <c r="D25" s="205" t="str">
        <f t="shared" si="0"/>
        <v/>
      </c>
      <c r="E25" s="167">
        <f t="shared" si="1"/>
        <v>0</v>
      </c>
      <c r="F25" s="168"/>
      <c r="G25" s="169"/>
      <c r="H25" s="206">
        <f t="shared" si="2"/>
        <v>0</v>
      </c>
      <c r="I25" s="168"/>
      <c r="J25" s="207"/>
      <c r="K25" s="208">
        <f t="shared" si="3"/>
        <v>0</v>
      </c>
      <c r="L25" s="168"/>
      <c r="M25" s="169"/>
    </row>
    <row r="26" spans="2:14" ht="18" customHeight="1">
      <c r="B26" s="203" t="s">
        <v>143</v>
      </c>
      <c r="C26" s="204" t="s">
        <v>167</v>
      </c>
      <c r="D26" s="205" t="str">
        <f t="shared" si="0"/>
        <v/>
      </c>
      <c r="E26" s="167">
        <f t="shared" si="1"/>
        <v>0</v>
      </c>
      <c r="F26" s="168"/>
      <c r="G26" s="169"/>
      <c r="H26" s="206">
        <f t="shared" si="2"/>
        <v>0</v>
      </c>
      <c r="I26" s="168"/>
      <c r="J26" s="207"/>
      <c r="K26" s="208">
        <f t="shared" si="3"/>
        <v>0</v>
      </c>
      <c r="L26" s="168"/>
      <c r="M26" s="169"/>
    </row>
    <row r="27" spans="2:14" ht="18" customHeight="1">
      <c r="B27" s="203" t="s">
        <v>144</v>
      </c>
      <c r="C27" s="204" t="s">
        <v>163</v>
      </c>
      <c r="D27" s="205" t="str">
        <f t="shared" si="0"/>
        <v/>
      </c>
      <c r="E27" s="167">
        <f t="shared" si="1"/>
        <v>0</v>
      </c>
      <c r="F27" s="168"/>
      <c r="G27" s="169"/>
      <c r="H27" s="206">
        <f t="shared" si="2"/>
        <v>0</v>
      </c>
      <c r="I27" s="168"/>
      <c r="J27" s="207"/>
      <c r="K27" s="208">
        <f t="shared" si="3"/>
        <v>0</v>
      </c>
      <c r="L27" s="168"/>
      <c r="M27" s="169"/>
    </row>
    <row r="28" spans="2:14" ht="18" customHeight="1">
      <c r="B28" s="203" t="s">
        <v>145</v>
      </c>
      <c r="C28" s="204" t="s">
        <v>172</v>
      </c>
      <c r="D28" s="205" t="str">
        <f t="shared" si="0"/>
        <v/>
      </c>
      <c r="E28" s="167">
        <f t="shared" si="1"/>
        <v>0</v>
      </c>
      <c r="F28" s="168"/>
      <c r="G28" s="169"/>
      <c r="H28" s="206">
        <f t="shared" si="2"/>
        <v>0</v>
      </c>
      <c r="I28" s="168"/>
      <c r="J28" s="207"/>
      <c r="K28" s="208">
        <f t="shared" si="3"/>
        <v>0</v>
      </c>
      <c r="L28" s="168"/>
      <c r="M28" s="169"/>
    </row>
    <row r="29" spans="2:14" ht="18" customHeight="1">
      <c r="B29" s="203" t="s">
        <v>146</v>
      </c>
      <c r="C29" s="204" t="s">
        <v>174</v>
      </c>
      <c r="D29" s="205" t="str">
        <f t="shared" si="0"/>
        <v/>
      </c>
      <c r="E29" s="167">
        <f t="shared" si="1"/>
        <v>0</v>
      </c>
      <c r="F29" s="168"/>
      <c r="G29" s="169"/>
      <c r="H29" s="206">
        <f t="shared" si="2"/>
        <v>0</v>
      </c>
      <c r="I29" s="168"/>
      <c r="J29" s="207"/>
      <c r="K29" s="208">
        <f t="shared" si="3"/>
        <v>0</v>
      </c>
      <c r="L29" s="168"/>
      <c r="M29" s="169"/>
    </row>
    <row r="30" spans="2:14" ht="18" customHeight="1">
      <c r="B30" s="211" t="s">
        <v>147</v>
      </c>
      <c r="C30" s="212" t="s">
        <v>176</v>
      </c>
      <c r="D30" s="213" t="str">
        <f t="shared" si="0"/>
        <v/>
      </c>
      <c r="E30" s="214">
        <f t="shared" si="1"/>
        <v>0</v>
      </c>
      <c r="F30" s="215"/>
      <c r="G30" s="216"/>
      <c r="H30" s="217">
        <f t="shared" si="2"/>
        <v>0</v>
      </c>
      <c r="I30" s="215"/>
      <c r="J30" s="218"/>
      <c r="K30" s="219">
        <f t="shared" si="3"/>
        <v>0</v>
      </c>
      <c r="L30" s="215"/>
      <c r="M30" s="216"/>
    </row>
    <row r="31" spans="2:14" ht="18" customHeight="1">
      <c r="B31" s="211" t="s">
        <v>148</v>
      </c>
      <c r="C31" s="212" t="s">
        <v>123</v>
      </c>
      <c r="D31" s="213" t="str">
        <f t="shared" si="0"/>
        <v/>
      </c>
      <c r="E31" s="214">
        <f t="shared" si="1"/>
        <v>0</v>
      </c>
      <c r="F31" s="215"/>
      <c r="G31" s="216"/>
      <c r="H31" s="217">
        <f t="shared" si="2"/>
        <v>0</v>
      </c>
      <c r="I31" s="215"/>
      <c r="J31" s="218"/>
      <c r="K31" s="219">
        <f t="shared" si="3"/>
        <v>0</v>
      </c>
      <c r="L31" s="215"/>
      <c r="M31" s="216"/>
    </row>
    <row r="32" spans="2:14" ht="18" customHeight="1">
      <c r="B32" s="220" t="s">
        <v>149</v>
      </c>
      <c r="C32" s="221" t="s">
        <v>122</v>
      </c>
      <c r="D32" s="222" t="str">
        <f t="shared" si="0"/>
        <v/>
      </c>
      <c r="E32" s="223">
        <f t="shared" si="1"/>
        <v>0</v>
      </c>
      <c r="F32" s="224"/>
      <c r="G32" s="225"/>
      <c r="H32" s="226">
        <f t="shared" si="2"/>
        <v>0</v>
      </c>
      <c r="I32" s="224"/>
      <c r="J32" s="227"/>
      <c r="K32" s="228">
        <f t="shared" si="3"/>
        <v>0</v>
      </c>
      <c r="L32" s="224"/>
      <c r="M32" s="225"/>
    </row>
    <row r="33" spans="2:14" ht="18" customHeight="1">
      <c r="B33" s="220" t="s">
        <v>150</v>
      </c>
      <c r="C33" s="221" t="s">
        <v>121</v>
      </c>
      <c r="D33" s="222" t="str">
        <f t="shared" si="0"/>
        <v/>
      </c>
      <c r="E33" s="223">
        <f t="shared" si="1"/>
        <v>0</v>
      </c>
      <c r="F33" s="224"/>
      <c r="G33" s="225"/>
      <c r="H33" s="226">
        <f t="shared" si="2"/>
        <v>0</v>
      </c>
      <c r="I33" s="224"/>
      <c r="J33" s="227"/>
      <c r="K33" s="228">
        <f t="shared" si="3"/>
        <v>0</v>
      </c>
      <c r="L33" s="224"/>
      <c r="M33" s="225"/>
    </row>
    <row r="34" spans="2:14" ht="18" customHeight="1">
      <c r="B34" s="220" t="s">
        <v>151</v>
      </c>
      <c r="C34" s="221" t="s">
        <v>120</v>
      </c>
      <c r="D34" s="222" t="str">
        <f t="shared" si="0"/>
        <v/>
      </c>
      <c r="E34" s="223">
        <f t="shared" si="1"/>
        <v>0</v>
      </c>
      <c r="F34" s="224"/>
      <c r="G34" s="225"/>
      <c r="H34" s="226">
        <f t="shared" si="2"/>
        <v>0</v>
      </c>
      <c r="I34" s="224"/>
      <c r="J34" s="227"/>
      <c r="K34" s="228">
        <f t="shared" si="3"/>
        <v>0</v>
      </c>
      <c r="L34" s="224"/>
      <c r="M34" s="225"/>
    </row>
    <row r="35" spans="2:14" s="235" customFormat="1" ht="18" customHeight="1" thickBot="1">
      <c r="B35" s="229" t="s">
        <v>152</v>
      </c>
      <c r="C35" s="230" t="s">
        <v>119</v>
      </c>
      <c r="D35" s="231" t="str">
        <f t="shared" si="0"/>
        <v/>
      </c>
      <c r="E35" s="171">
        <f t="shared" si="1"/>
        <v>0</v>
      </c>
      <c r="F35" s="172"/>
      <c r="G35" s="173"/>
      <c r="H35" s="232">
        <f t="shared" si="2"/>
        <v>0</v>
      </c>
      <c r="I35" s="172"/>
      <c r="J35" s="233"/>
      <c r="K35" s="234">
        <f t="shared" si="3"/>
        <v>0</v>
      </c>
      <c r="L35" s="172"/>
      <c r="M35" s="173"/>
      <c r="N35" s="56"/>
    </row>
    <row r="36" spans="2:14" ht="17.25" customHeight="1" thickTop="1">
      <c r="B36" s="236"/>
      <c r="C36" s="237"/>
      <c r="D36" s="238"/>
      <c r="E36" s="136"/>
      <c r="F36" s="98"/>
      <c r="G36" s="98"/>
      <c r="H36" s="136"/>
      <c r="I36" s="98"/>
      <c r="J36" s="98"/>
      <c r="K36" s="136"/>
      <c r="L36" s="98"/>
      <c r="M36" s="98"/>
      <c r="N36" s="235"/>
    </row>
    <row r="37" spans="2:14" ht="16.5">
      <c r="B37" s="239" t="s">
        <v>185</v>
      </c>
      <c r="E37" s="446"/>
      <c r="F37" s="446"/>
      <c r="G37" s="446"/>
      <c r="H37" s="446"/>
      <c r="I37" s="446"/>
      <c r="J37" s="446"/>
      <c r="K37" s="446"/>
      <c r="L37" s="446"/>
      <c r="M37" s="446"/>
    </row>
    <row r="38" spans="2:14">
      <c r="B38" s="413"/>
      <c r="C38" s="414"/>
      <c r="D38" s="414"/>
      <c r="E38" s="414"/>
      <c r="F38" s="414"/>
      <c r="G38" s="414"/>
      <c r="H38" s="414"/>
      <c r="I38" s="414"/>
      <c r="J38" s="414"/>
      <c r="K38" s="414"/>
      <c r="L38" s="414"/>
      <c r="M38" s="415"/>
    </row>
    <row r="39" spans="2:14">
      <c r="B39" s="416"/>
      <c r="C39" s="417"/>
      <c r="D39" s="417"/>
      <c r="E39" s="417"/>
      <c r="F39" s="417"/>
      <c r="G39" s="417"/>
      <c r="H39" s="417"/>
      <c r="I39" s="417"/>
      <c r="J39" s="417"/>
      <c r="K39" s="417"/>
      <c r="L39" s="417"/>
      <c r="M39" s="418"/>
    </row>
    <row r="40" spans="2:14">
      <c r="B40" s="416"/>
      <c r="C40" s="417"/>
      <c r="D40" s="417"/>
      <c r="E40" s="417"/>
      <c r="F40" s="417"/>
      <c r="G40" s="417"/>
      <c r="H40" s="417"/>
      <c r="I40" s="417"/>
      <c r="J40" s="417"/>
      <c r="K40" s="417"/>
      <c r="L40" s="417"/>
      <c r="M40" s="418"/>
    </row>
    <row r="41" spans="2:14">
      <c r="B41" s="419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1"/>
    </row>
  </sheetData>
  <sheetProtection algorithmName="SHA-512" hashValue="s27nf68xued9qeAMdvF73N7p1LqCRoyTXhvQ9XIPSBBW8m0qT6GJqFB8+nnm5Eat0Ak3H4n8QixXu3UctHnK5w==" saltValue="k3JpmlT/71v4aWfZ1cG0iw==" spinCount="100000" sheet="1" objects="1" scenarios="1"/>
  <mergeCells count="12">
    <mergeCell ref="N6:N11"/>
    <mergeCell ref="E37:G37"/>
    <mergeCell ref="H37:J37"/>
    <mergeCell ref="K37:M37"/>
    <mergeCell ref="N13:N19"/>
    <mergeCell ref="L1:M1"/>
    <mergeCell ref="B38:M41"/>
    <mergeCell ref="B6:C6"/>
    <mergeCell ref="B4:C5"/>
    <mergeCell ref="E4:G4"/>
    <mergeCell ref="H4:J4"/>
    <mergeCell ref="K4:M4"/>
  </mergeCells>
  <conditionalFormatting sqref="K6:M6 K7:K36">
    <cfRule type="cellIs" dxfId="14" priority="2" operator="equal">
      <formula>0</formula>
    </cfRule>
  </conditionalFormatting>
  <conditionalFormatting sqref="E6:G6 E7:E36">
    <cfRule type="cellIs" dxfId="13" priority="4" operator="equal">
      <formula>0</formula>
    </cfRule>
  </conditionalFormatting>
  <conditionalFormatting sqref="H6:J6 H7:H36">
    <cfRule type="cellIs" dxfId="12" priority="3" operator="equal">
      <formula>0</formula>
    </cfRule>
  </conditionalFormatting>
  <conditionalFormatting sqref="N6:N11 N13:N19">
    <cfRule type="notContainsBlanks" dxfId="11" priority="1">
      <formula>LEN(TRIM(N6))&gt;0</formula>
    </cfRule>
  </conditionalFormatting>
  <dataValidations count="1">
    <dataValidation type="whole" operator="greaterThanOrEqual" allowBlank="1" showInputMessage="1" showErrorMessage="1" sqref="E6:M35">
      <formula1>0</formula1>
    </dataValidation>
  </dataValidations>
  <printOptions horizontalCentered="1" verticalCentered="1"/>
  <pageMargins left="0.15748031496062992" right="0.15748031496062992" top="0.15748031496062992" bottom="0.31496062992125984" header="0.31496062992125984" footer="0.19685039370078741"/>
  <pageSetup scale="80" orientation="landscape" r:id="rId1"/>
  <headerFooter scaleWithDoc="0">
    <oddFooter>&amp;R&amp;"Goudy,Negrita Cursiva"CAIPAD&amp;"Goudy,Cursiva", página 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I17"/>
  <sheetViews>
    <sheetView showGridLines="0" zoomScale="90" zoomScaleNormal="90" zoomScaleSheetLayoutView="90" workbookViewId="0"/>
  </sheetViews>
  <sheetFormatPr baseColWidth="10" defaultRowHeight="14.25"/>
  <cols>
    <col min="1" max="1" width="2.42578125" style="56" customWidth="1"/>
    <col min="2" max="2" width="70.5703125" style="56" customWidth="1"/>
    <col min="3" max="5" width="12.5703125" style="56" customWidth="1"/>
    <col min="6" max="6" width="3.7109375" style="56" customWidth="1"/>
    <col min="7" max="8" width="9.28515625" style="56" customWidth="1"/>
    <col min="9" max="16384" width="11.42578125" style="56"/>
  </cols>
  <sheetData>
    <row r="1" spans="2:9" ht="14.25" customHeight="1">
      <c r="C1" s="347"/>
      <c r="D1" s="411" t="str">
        <f>+Portada!$K$2</f>
        <v/>
      </c>
      <c r="E1" s="412"/>
    </row>
    <row r="2" spans="2:9" ht="18">
      <c r="B2" s="154" t="s">
        <v>776</v>
      </c>
      <c r="C2" s="347"/>
      <c r="D2" s="347"/>
      <c r="E2" s="347"/>
    </row>
    <row r="3" spans="2:9" ht="18.75" thickBot="1">
      <c r="B3" s="447" t="s">
        <v>782</v>
      </c>
      <c r="C3" s="447"/>
      <c r="D3" s="447"/>
      <c r="E3" s="447"/>
    </row>
    <row r="4" spans="2:9" ht="26.25" customHeight="1" thickTop="1" thickBot="1">
      <c r="B4" s="155" t="s">
        <v>94</v>
      </c>
      <c r="C4" s="156" t="s">
        <v>0</v>
      </c>
      <c r="D4" s="157" t="s">
        <v>92</v>
      </c>
      <c r="E4" s="158" t="s">
        <v>93</v>
      </c>
    </row>
    <row r="5" spans="2:9" ht="34.5" customHeight="1" thickTop="1" thickBot="1">
      <c r="B5" s="159" t="s">
        <v>775</v>
      </c>
      <c r="C5" s="160">
        <f t="shared" ref="C5:C10" si="0">+D5+E5</f>
        <v>0</v>
      </c>
      <c r="D5" s="60">
        <f>SUM(D6:D10)</f>
        <v>0</v>
      </c>
      <c r="E5" s="161">
        <f>SUM(E6:E10)</f>
        <v>0</v>
      </c>
    </row>
    <row r="6" spans="2:9" ht="34.5" customHeight="1">
      <c r="B6" s="162" t="s">
        <v>883</v>
      </c>
      <c r="C6" s="163">
        <f t="shared" si="0"/>
        <v>0</v>
      </c>
      <c r="D6" s="164"/>
      <c r="E6" s="165"/>
    </row>
    <row r="7" spans="2:9" ht="34.5" customHeight="1">
      <c r="B7" s="166" t="s">
        <v>884</v>
      </c>
      <c r="C7" s="167">
        <f t="shared" si="0"/>
        <v>0</v>
      </c>
      <c r="D7" s="168"/>
      <c r="E7" s="169"/>
    </row>
    <row r="8" spans="2:9" ht="34.5" customHeight="1">
      <c r="B8" s="166" t="s">
        <v>278</v>
      </c>
      <c r="C8" s="167">
        <f t="shared" si="0"/>
        <v>0</v>
      </c>
      <c r="D8" s="168"/>
      <c r="E8" s="169"/>
    </row>
    <row r="9" spans="2:9" ht="34.5" customHeight="1">
      <c r="B9" s="166" t="s">
        <v>885</v>
      </c>
      <c r="C9" s="167">
        <f t="shared" si="0"/>
        <v>0</v>
      </c>
      <c r="D9" s="168"/>
      <c r="E9" s="169"/>
      <c r="F9" s="449" t="str">
        <f>IF(C9=0,"Tienen Docentes de Educación Especial?","")</f>
        <v>Tienen Docentes de Educación Especial?</v>
      </c>
      <c r="G9" s="449"/>
      <c r="H9" s="449"/>
      <c r="I9" s="56" t="str">
        <f>IF(F9="","","*")</f>
        <v>*</v>
      </c>
    </row>
    <row r="10" spans="2:9" ht="34.5" customHeight="1" thickBot="1">
      <c r="B10" s="170" t="s">
        <v>886</v>
      </c>
      <c r="C10" s="171">
        <f t="shared" si="0"/>
        <v>0</v>
      </c>
      <c r="D10" s="172"/>
      <c r="E10" s="173"/>
      <c r="F10" s="174"/>
      <c r="H10" s="174"/>
    </row>
    <row r="11" spans="2:9" ht="18" customHeight="1" thickTop="1">
      <c r="B11" s="162"/>
      <c r="C11" s="136"/>
      <c r="D11" s="175"/>
      <c r="E11" s="175"/>
    </row>
    <row r="12" spans="2:9" ht="21" customHeight="1">
      <c r="B12" s="102" t="s">
        <v>185</v>
      </c>
      <c r="D12" s="448"/>
      <c r="E12" s="448"/>
    </row>
    <row r="13" spans="2:9">
      <c r="B13" s="413"/>
      <c r="C13" s="414"/>
      <c r="D13" s="414"/>
      <c r="E13" s="415"/>
    </row>
    <row r="14" spans="2:9">
      <c r="B14" s="416"/>
      <c r="C14" s="417"/>
      <c r="D14" s="417"/>
      <c r="E14" s="418"/>
    </row>
    <row r="15" spans="2:9" ht="18" customHeight="1">
      <c r="B15" s="416"/>
      <c r="C15" s="417"/>
      <c r="D15" s="417"/>
      <c r="E15" s="418"/>
    </row>
    <row r="16" spans="2:9" ht="18" customHeight="1">
      <c r="B16" s="416"/>
      <c r="C16" s="417"/>
      <c r="D16" s="417"/>
      <c r="E16" s="418"/>
    </row>
    <row r="17" spans="2:5" ht="18" customHeight="1">
      <c r="B17" s="419"/>
      <c r="C17" s="420"/>
      <c r="D17" s="420"/>
      <c r="E17" s="421"/>
    </row>
  </sheetData>
  <sheetProtection algorithmName="SHA-512" hashValue="d5Bgvv846Job6xEu8QDm9dA+D8v2NYcixjI7nY6x51Ch0AUNI0dIGG1B31KxbkiaV+zmQuMIZYW+Qe6u9d5L1Q==" saltValue="BPPZtdEWVEukbNVfZ/1l6A==" spinCount="100000" sheet="1" objects="1" scenarios="1"/>
  <mergeCells count="5">
    <mergeCell ref="B3:E3"/>
    <mergeCell ref="D12:E12"/>
    <mergeCell ref="B13:E17"/>
    <mergeCell ref="F9:H9"/>
    <mergeCell ref="D1:E1"/>
  </mergeCells>
  <conditionalFormatting sqref="C5:C11">
    <cfRule type="cellIs" dxfId="10" priority="5" operator="equal">
      <formula>0</formula>
    </cfRule>
  </conditionalFormatting>
  <conditionalFormatting sqref="C5:E5">
    <cfRule type="cellIs" dxfId="9" priority="4" operator="equal">
      <formula>0</formula>
    </cfRule>
  </conditionalFormatting>
  <conditionalFormatting sqref="I9">
    <cfRule type="cellIs" dxfId="8" priority="1" operator="equal">
      <formula>"*"</formula>
    </cfRule>
    <cfRule type="notContainsBlanks" dxfId="7" priority="6">
      <formula>LEN(TRIM(I9))&gt;0</formula>
    </cfRule>
  </conditionalFormatting>
  <dataValidations count="1">
    <dataValidation type="whole" operator="greaterThanOrEqual" allowBlank="1" showInputMessage="1" showErrorMessage="1" sqref="C5:E10">
      <formula1>0</formula1>
    </dataValidation>
  </dataValidations>
  <printOptions horizontalCentered="1" verticalCentered="1"/>
  <pageMargins left="0.15748031496062992" right="0.15748031496062992" top="0.15748031496062992" bottom="0.31496062992125984" header="0.31496062992125984" footer="0.19685039370078741"/>
  <pageSetup scale="95" orientation="landscape" r:id="rId1"/>
  <headerFooter scaleWithDoc="0">
    <oddFooter>&amp;R&amp;"Goudy,Negrita Cursiva"CAIPAD&amp;"Goudy,Cursiva", página 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B1:K37"/>
  <sheetViews>
    <sheetView showGridLines="0" zoomScale="90" zoomScaleNormal="90" workbookViewId="0"/>
  </sheetViews>
  <sheetFormatPr baseColWidth="10" defaultRowHeight="14.25"/>
  <cols>
    <col min="1" max="1" width="4.7109375" style="18" customWidth="1"/>
    <col min="2" max="2" width="56" style="18" customWidth="1"/>
    <col min="3" max="5" width="10.28515625" style="18" customWidth="1"/>
    <col min="6" max="6" width="1.28515625" style="41" customWidth="1"/>
    <col min="7" max="7" width="56.5703125" style="18" customWidth="1"/>
    <col min="8" max="10" width="10.28515625" style="18" customWidth="1"/>
    <col min="11" max="16384" width="11.42578125" style="18"/>
  </cols>
  <sheetData>
    <row r="1" spans="2:11" s="46" customFormat="1" ht="18">
      <c r="B1" s="52" t="s">
        <v>769</v>
      </c>
      <c r="C1" s="105"/>
      <c r="D1" s="105"/>
      <c r="E1" s="105"/>
      <c r="F1" s="105"/>
      <c r="G1" s="346"/>
      <c r="H1" s="346"/>
      <c r="I1" s="411" t="str">
        <f>+Portada!$K$2</f>
        <v/>
      </c>
      <c r="J1" s="412"/>
      <c r="K1" s="346"/>
    </row>
    <row r="2" spans="2:11" ht="18.75" thickBot="1">
      <c r="B2" s="106" t="s">
        <v>781</v>
      </c>
      <c r="C2" s="107"/>
      <c r="D2" s="107"/>
      <c r="E2" s="107"/>
      <c r="F2" s="107"/>
      <c r="G2" s="107"/>
      <c r="H2" s="107"/>
      <c r="I2" s="107"/>
      <c r="J2" s="107"/>
    </row>
    <row r="3" spans="2:11" s="46" customFormat="1" ht="36.75" customHeight="1" thickTop="1" thickBot="1">
      <c r="B3" s="108" t="s">
        <v>94</v>
      </c>
      <c r="C3" s="109" t="s">
        <v>0</v>
      </c>
      <c r="D3" s="110" t="s">
        <v>20</v>
      </c>
      <c r="E3" s="111" t="s">
        <v>19</v>
      </c>
      <c r="F3" s="112"/>
      <c r="G3" s="108" t="s">
        <v>94</v>
      </c>
      <c r="H3" s="109" t="s">
        <v>0</v>
      </c>
      <c r="I3" s="110" t="s">
        <v>20</v>
      </c>
      <c r="J3" s="111" t="s">
        <v>19</v>
      </c>
    </row>
    <row r="4" spans="2:11" s="46" customFormat="1" ht="19.5" customHeight="1" thickTop="1" thickBot="1">
      <c r="B4" s="113" t="s">
        <v>106</v>
      </c>
      <c r="C4" s="59">
        <f t="shared" ref="C4:C22" si="0">+D4+E4</f>
        <v>0</v>
      </c>
      <c r="D4" s="62">
        <f>+D5+D11+D16+D25+I12</f>
        <v>0</v>
      </c>
      <c r="E4" s="114">
        <f>+E5+E11+E16+E25+J12</f>
        <v>0</v>
      </c>
      <c r="F4" s="115"/>
      <c r="G4" s="116" t="s">
        <v>108</v>
      </c>
      <c r="H4" s="117">
        <f t="shared" ref="H4:H6" si="1">+I4+J4</f>
        <v>0</v>
      </c>
      <c r="I4" s="118"/>
      <c r="J4" s="119"/>
    </row>
    <row r="5" spans="2:11" s="46" customFormat="1" ht="19.5" customHeight="1">
      <c r="B5" s="120" t="s">
        <v>783</v>
      </c>
      <c r="C5" s="121">
        <f t="shared" si="0"/>
        <v>0</v>
      </c>
      <c r="D5" s="122">
        <f>SUM(D6:D10)</f>
        <v>0</v>
      </c>
      <c r="E5" s="123">
        <f>SUM(E6:E10)</f>
        <v>0</v>
      </c>
      <c r="F5" s="115"/>
      <c r="G5" s="124" t="s">
        <v>869</v>
      </c>
      <c r="H5" s="73">
        <f t="shared" si="1"/>
        <v>0</v>
      </c>
      <c r="I5" s="74"/>
      <c r="J5" s="125"/>
    </row>
    <row r="6" spans="2:11" s="46" customFormat="1" ht="19.5" customHeight="1">
      <c r="B6" s="71" t="s">
        <v>95</v>
      </c>
      <c r="C6" s="73">
        <f t="shared" si="0"/>
        <v>0</v>
      </c>
      <c r="D6" s="74"/>
      <c r="E6" s="125"/>
      <c r="F6" s="115"/>
      <c r="G6" s="126" t="s">
        <v>114</v>
      </c>
      <c r="H6" s="73">
        <f t="shared" si="1"/>
        <v>0</v>
      </c>
      <c r="I6" s="74"/>
      <c r="J6" s="125"/>
    </row>
    <row r="7" spans="2:11" s="46" customFormat="1" ht="19.5" customHeight="1">
      <c r="B7" s="71" t="s">
        <v>777</v>
      </c>
      <c r="C7" s="73">
        <f t="shared" si="0"/>
        <v>0</v>
      </c>
      <c r="D7" s="74"/>
      <c r="E7" s="125"/>
      <c r="F7" s="115"/>
      <c r="G7" s="126" t="s">
        <v>109</v>
      </c>
      <c r="H7" s="73">
        <f t="shared" ref="H7:H25" si="2">+I7+J7</f>
        <v>0</v>
      </c>
      <c r="I7" s="74"/>
      <c r="J7" s="125"/>
    </row>
    <row r="8" spans="2:11" s="46" customFormat="1" ht="19.5" customHeight="1">
      <c r="B8" s="127" t="s">
        <v>96</v>
      </c>
      <c r="C8" s="73">
        <f t="shared" si="0"/>
        <v>0</v>
      </c>
      <c r="D8" s="74"/>
      <c r="E8" s="125"/>
      <c r="F8" s="115"/>
      <c r="G8" s="126" t="s">
        <v>112</v>
      </c>
      <c r="H8" s="73">
        <f t="shared" si="2"/>
        <v>0</v>
      </c>
      <c r="I8" s="74"/>
      <c r="J8" s="125"/>
    </row>
    <row r="9" spans="2:11" s="46" customFormat="1" ht="19.5" customHeight="1">
      <c r="B9" s="128" t="s">
        <v>266</v>
      </c>
      <c r="C9" s="129">
        <f t="shared" si="0"/>
        <v>0</v>
      </c>
      <c r="D9" s="130"/>
      <c r="E9" s="131"/>
      <c r="F9" s="115"/>
      <c r="G9" s="126" t="s">
        <v>113</v>
      </c>
      <c r="H9" s="73">
        <f t="shared" si="2"/>
        <v>0</v>
      </c>
      <c r="I9" s="74"/>
      <c r="J9" s="125"/>
    </row>
    <row r="10" spans="2:11" s="46" customFormat="1" ht="19.5" customHeight="1">
      <c r="B10" s="79" t="s">
        <v>811</v>
      </c>
      <c r="C10" s="129">
        <f t="shared" si="0"/>
        <v>0</v>
      </c>
      <c r="D10" s="82"/>
      <c r="E10" s="132"/>
      <c r="F10" s="115"/>
      <c r="G10" s="126" t="s">
        <v>871</v>
      </c>
      <c r="H10" s="73">
        <f t="shared" si="2"/>
        <v>0</v>
      </c>
      <c r="I10" s="74"/>
      <c r="J10" s="125"/>
    </row>
    <row r="11" spans="2:11" s="46" customFormat="1" ht="19.5" customHeight="1">
      <c r="B11" s="133" t="s">
        <v>267</v>
      </c>
      <c r="C11" s="134">
        <f t="shared" si="0"/>
        <v>0</v>
      </c>
      <c r="D11" s="135">
        <f>SUM(D12:D15)</f>
        <v>0</v>
      </c>
      <c r="E11" s="136">
        <f>SUM(E12:E15)</f>
        <v>0</v>
      </c>
      <c r="F11" s="115"/>
      <c r="G11" s="137" t="s">
        <v>276</v>
      </c>
      <c r="H11" s="81">
        <f t="shared" si="2"/>
        <v>0</v>
      </c>
      <c r="I11" s="82"/>
      <c r="J11" s="138"/>
    </row>
    <row r="12" spans="2:11" s="46" customFormat="1" ht="19.5" customHeight="1">
      <c r="B12" s="71" t="s">
        <v>186</v>
      </c>
      <c r="C12" s="73">
        <f t="shared" si="0"/>
        <v>0</v>
      </c>
      <c r="D12" s="74"/>
      <c r="E12" s="125"/>
      <c r="F12" s="115"/>
      <c r="G12" s="139" t="s">
        <v>99</v>
      </c>
      <c r="H12" s="134">
        <f t="shared" si="2"/>
        <v>0</v>
      </c>
      <c r="I12" s="135">
        <f>SUM(I13:I25)</f>
        <v>0</v>
      </c>
      <c r="J12" s="136">
        <f>SUM(J13:J25)</f>
        <v>0</v>
      </c>
    </row>
    <row r="13" spans="2:11" s="46" customFormat="1" ht="19.5" customHeight="1">
      <c r="B13" s="127" t="s">
        <v>187</v>
      </c>
      <c r="C13" s="73">
        <f t="shared" si="0"/>
        <v>0</v>
      </c>
      <c r="D13" s="74"/>
      <c r="E13" s="125"/>
      <c r="F13" s="115"/>
      <c r="G13" s="126" t="s">
        <v>814</v>
      </c>
      <c r="H13" s="73">
        <f t="shared" si="2"/>
        <v>0</v>
      </c>
      <c r="I13" s="74"/>
      <c r="J13" s="125"/>
    </row>
    <row r="14" spans="2:11" s="46" customFormat="1" ht="19.5" customHeight="1">
      <c r="B14" s="128" t="s">
        <v>268</v>
      </c>
      <c r="C14" s="129">
        <f t="shared" si="0"/>
        <v>0</v>
      </c>
      <c r="D14" s="130"/>
      <c r="E14" s="131"/>
      <c r="F14" s="115"/>
      <c r="G14" s="126" t="s">
        <v>178</v>
      </c>
      <c r="H14" s="73">
        <f t="shared" si="2"/>
        <v>0</v>
      </c>
      <c r="I14" s="74"/>
      <c r="J14" s="125"/>
    </row>
    <row r="15" spans="2:11" s="46" customFormat="1" ht="19.5" customHeight="1">
      <c r="B15" s="79" t="s">
        <v>812</v>
      </c>
      <c r="C15" s="129">
        <f t="shared" si="0"/>
        <v>0</v>
      </c>
      <c r="D15" s="82"/>
      <c r="E15" s="132"/>
      <c r="F15" s="115"/>
      <c r="G15" s="126" t="s">
        <v>179</v>
      </c>
      <c r="H15" s="73">
        <f t="shared" si="2"/>
        <v>0</v>
      </c>
      <c r="I15" s="74"/>
      <c r="J15" s="125"/>
    </row>
    <row r="16" spans="2:11" s="46" customFormat="1" ht="19.5" customHeight="1">
      <c r="B16" s="85" t="s">
        <v>98</v>
      </c>
      <c r="C16" s="134">
        <f t="shared" si="0"/>
        <v>0</v>
      </c>
      <c r="D16" s="67">
        <f>SUM(D17:D24)</f>
        <v>0</v>
      </c>
      <c r="E16" s="140">
        <f>SUM(E17:E24)</f>
        <v>0</v>
      </c>
      <c r="F16" s="115"/>
      <c r="G16" s="126" t="s">
        <v>115</v>
      </c>
      <c r="H16" s="73">
        <f t="shared" si="2"/>
        <v>0</v>
      </c>
      <c r="I16" s="74"/>
      <c r="J16" s="125"/>
    </row>
    <row r="17" spans="2:10" s="46" customFormat="1" ht="19.5" customHeight="1">
      <c r="B17" s="127" t="s">
        <v>778</v>
      </c>
      <c r="C17" s="73">
        <f t="shared" si="0"/>
        <v>0</v>
      </c>
      <c r="D17" s="74"/>
      <c r="E17" s="125"/>
      <c r="F17" s="115"/>
      <c r="G17" s="124" t="s">
        <v>872</v>
      </c>
      <c r="H17" s="73">
        <f t="shared" si="2"/>
        <v>0</v>
      </c>
      <c r="I17" s="74"/>
      <c r="J17" s="125"/>
    </row>
    <row r="18" spans="2:10" s="46" customFormat="1" ht="19.5" customHeight="1">
      <c r="B18" s="127" t="s">
        <v>91</v>
      </c>
      <c r="C18" s="73">
        <f t="shared" si="0"/>
        <v>0</v>
      </c>
      <c r="D18" s="74"/>
      <c r="E18" s="125"/>
      <c r="F18" s="115"/>
      <c r="G18" s="124" t="s">
        <v>873</v>
      </c>
      <c r="H18" s="73">
        <f t="shared" si="2"/>
        <v>0</v>
      </c>
      <c r="I18" s="74"/>
      <c r="J18" s="125"/>
    </row>
    <row r="19" spans="2:10" s="46" customFormat="1" ht="19.5" customHeight="1">
      <c r="B19" s="127" t="s">
        <v>779</v>
      </c>
      <c r="C19" s="73">
        <f t="shared" si="0"/>
        <v>0</v>
      </c>
      <c r="D19" s="74"/>
      <c r="E19" s="125"/>
      <c r="F19" s="115"/>
      <c r="G19" s="141" t="s">
        <v>270</v>
      </c>
      <c r="H19" s="73">
        <f t="shared" si="2"/>
        <v>0</v>
      </c>
      <c r="I19" s="74"/>
      <c r="J19" s="125"/>
    </row>
    <row r="20" spans="2:10" s="46" customFormat="1" ht="19.5" customHeight="1">
      <c r="B20" s="127" t="s">
        <v>117</v>
      </c>
      <c r="C20" s="73">
        <f t="shared" si="0"/>
        <v>0</v>
      </c>
      <c r="D20" s="74"/>
      <c r="E20" s="125"/>
      <c r="F20" s="115"/>
      <c r="G20" s="126" t="s">
        <v>271</v>
      </c>
      <c r="H20" s="73">
        <f t="shared" si="2"/>
        <v>0</v>
      </c>
      <c r="I20" s="74"/>
      <c r="J20" s="125"/>
    </row>
    <row r="21" spans="2:10" s="46" customFormat="1" ht="19.5" customHeight="1">
      <c r="B21" s="127" t="s">
        <v>118</v>
      </c>
      <c r="C21" s="73">
        <f t="shared" si="0"/>
        <v>0</v>
      </c>
      <c r="D21" s="74"/>
      <c r="E21" s="125"/>
      <c r="F21" s="115"/>
      <c r="G21" s="126" t="s">
        <v>272</v>
      </c>
      <c r="H21" s="73">
        <f t="shared" si="2"/>
        <v>0</v>
      </c>
      <c r="I21" s="74"/>
      <c r="J21" s="125"/>
    </row>
    <row r="22" spans="2:10" s="46" customFormat="1" ht="19.5" customHeight="1">
      <c r="B22" s="128" t="s">
        <v>780</v>
      </c>
      <c r="C22" s="73">
        <f t="shared" si="0"/>
        <v>0</v>
      </c>
      <c r="D22" s="74"/>
      <c r="E22" s="125"/>
      <c r="F22" s="115"/>
      <c r="G22" s="126" t="s">
        <v>273</v>
      </c>
      <c r="H22" s="73">
        <f t="shared" si="2"/>
        <v>0</v>
      </c>
      <c r="I22" s="74"/>
      <c r="J22" s="125"/>
    </row>
    <row r="23" spans="2:10" s="46" customFormat="1" ht="19.5" customHeight="1">
      <c r="B23" s="142" t="s">
        <v>813</v>
      </c>
      <c r="C23" s="73">
        <f>+D23+E23</f>
        <v>0</v>
      </c>
      <c r="D23" s="74"/>
      <c r="E23" s="125"/>
      <c r="F23" s="115"/>
      <c r="G23" s="126" t="s">
        <v>100</v>
      </c>
      <c r="H23" s="73">
        <f t="shared" si="2"/>
        <v>0</v>
      </c>
      <c r="I23" s="74"/>
      <c r="J23" s="125"/>
    </row>
    <row r="24" spans="2:10" s="46" customFormat="1" ht="19.5" customHeight="1">
      <c r="B24" s="143" t="s">
        <v>269</v>
      </c>
      <c r="C24" s="81">
        <f>+D24+E24</f>
        <v>0</v>
      </c>
      <c r="D24" s="82"/>
      <c r="E24" s="132"/>
      <c r="F24" s="115"/>
      <c r="G24" s="144" t="s">
        <v>784</v>
      </c>
      <c r="H24" s="73">
        <f t="shared" si="2"/>
        <v>0</v>
      </c>
      <c r="I24" s="74"/>
      <c r="J24" s="125"/>
    </row>
    <row r="25" spans="2:10" s="46" customFormat="1" ht="19.5" customHeight="1">
      <c r="B25" s="85" t="s">
        <v>275</v>
      </c>
      <c r="C25" s="134">
        <f>+D25+E25</f>
        <v>0</v>
      </c>
      <c r="D25" s="67">
        <f>SUM(D26:D27,I4:I11)</f>
        <v>0</v>
      </c>
      <c r="E25" s="140">
        <f>SUM(E26:E27,J4:J11)</f>
        <v>0</v>
      </c>
      <c r="F25" s="115"/>
      <c r="G25" s="126" t="s">
        <v>97</v>
      </c>
      <c r="H25" s="73">
        <f t="shared" si="2"/>
        <v>0</v>
      </c>
      <c r="I25" s="74"/>
      <c r="J25" s="125"/>
    </row>
    <row r="26" spans="2:10" s="46" customFormat="1" ht="19.5" customHeight="1">
      <c r="B26" s="128" t="s">
        <v>116</v>
      </c>
      <c r="C26" s="129">
        <f>+D26+E26</f>
        <v>0</v>
      </c>
      <c r="D26" s="130"/>
      <c r="E26" s="131"/>
      <c r="F26" s="115"/>
      <c r="G26" s="459"/>
      <c r="H26" s="460"/>
      <c r="I26" s="460"/>
      <c r="J26" s="460"/>
    </row>
    <row r="27" spans="2:10" s="46" customFormat="1" ht="19.5" customHeight="1" thickBot="1">
      <c r="B27" s="145" t="s">
        <v>107</v>
      </c>
      <c r="C27" s="92">
        <f>+D27+E27</f>
        <v>0</v>
      </c>
      <c r="D27" s="93"/>
      <c r="E27" s="146"/>
      <c r="F27" s="147"/>
      <c r="G27" s="461"/>
      <c r="H27" s="462"/>
      <c r="I27" s="462"/>
      <c r="J27" s="462"/>
    </row>
    <row r="28" spans="2:10" s="46" customFormat="1" ht="16.5" thickTop="1">
      <c r="B28" s="148"/>
      <c r="C28" s="149"/>
      <c r="J28" s="150"/>
    </row>
    <row r="29" spans="2:10" s="46" customFormat="1" ht="21" customHeight="1">
      <c r="B29" s="102" t="s">
        <v>185</v>
      </c>
      <c r="C29" s="17"/>
      <c r="D29" s="151"/>
      <c r="E29" s="151"/>
      <c r="F29" s="151"/>
      <c r="G29" s="152"/>
      <c r="H29" s="152"/>
      <c r="I29" s="152"/>
      <c r="J29" s="152"/>
    </row>
    <row r="30" spans="2:10" s="46" customFormat="1" ht="21" customHeight="1">
      <c r="B30" s="450"/>
      <c r="C30" s="451"/>
      <c r="D30" s="451"/>
      <c r="E30" s="451"/>
      <c r="F30" s="451"/>
      <c r="G30" s="451"/>
      <c r="H30" s="451"/>
      <c r="I30" s="451"/>
      <c r="J30" s="452"/>
    </row>
    <row r="31" spans="2:10" s="46" customFormat="1" ht="21" customHeight="1">
      <c r="B31" s="453"/>
      <c r="C31" s="454"/>
      <c r="D31" s="454"/>
      <c r="E31" s="454"/>
      <c r="F31" s="454"/>
      <c r="G31" s="454"/>
      <c r="H31" s="454"/>
      <c r="I31" s="454"/>
      <c r="J31" s="455"/>
    </row>
    <row r="32" spans="2:10" s="46" customFormat="1" ht="21" customHeight="1">
      <c r="B32" s="453"/>
      <c r="C32" s="454"/>
      <c r="D32" s="454"/>
      <c r="E32" s="454"/>
      <c r="F32" s="454"/>
      <c r="G32" s="454"/>
      <c r="H32" s="454"/>
      <c r="I32" s="454"/>
      <c r="J32" s="455"/>
    </row>
    <row r="33" spans="2:10" s="46" customFormat="1">
      <c r="B33" s="456"/>
      <c r="C33" s="457"/>
      <c r="D33" s="457"/>
      <c r="E33" s="457"/>
      <c r="F33" s="457"/>
      <c r="G33" s="457"/>
      <c r="H33" s="457"/>
      <c r="I33" s="457"/>
      <c r="J33" s="458"/>
    </row>
    <row r="34" spans="2:10" s="46" customFormat="1">
      <c r="B34" s="18"/>
      <c r="C34" s="18"/>
      <c r="D34" s="18"/>
      <c r="E34" s="18"/>
      <c r="F34" s="41"/>
      <c r="G34" s="18"/>
      <c r="H34" s="18"/>
      <c r="I34" s="18"/>
      <c r="J34" s="153"/>
    </row>
    <row r="35" spans="2:10" s="46" customFormat="1">
      <c r="B35" s="18"/>
      <c r="C35" s="18"/>
      <c r="D35" s="18"/>
      <c r="E35" s="18"/>
      <c r="F35" s="41"/>
      <c r="G35" s="18"/>
      <c r="H35" s="18"/>
      <c r="I35" s="18"/>
      <c r="J35" s="153"/>
    </row>
    <row r="36" spans="2:10">
      <c r="H36" s="153"/>
      <c r="I36" s="153"/>
    </row>
    <row r="37" spans="2:10">
      <c r="G37" s="153"/>
      <c r="H37" s="153"/>
      <c r="I37" s="153"/>
    </row>
  </sheetData>
  <sheetProtection algorithmName="SHA-512" hashValue="O0tA8k2Gu9QmORAs/BlAkZh7YWPWoU04V6HcqtYuzDxrhpNhOVUkeAH1N5OfUYg5eRgwmMNyOErXK13W2v4XuA==" saltValue="PEeifKRkuQoaegR9ZkEhiA==" spinCount="100000" sheet="1" objects="1" scenarios="1"/>
  <mergeCells count="3">
    <mergeCell ref="B30:J33"/>
    <mergeCell ref="G26:J27"/>
    <mergeCell ref="I1:J1"/>
  </mergeCells>
  <conditionalFormatting sqref="C4:E5 D16:E16 D11:E11 I12:J12 D25:E25 H4:H6 C6:C27 H8:H25">
    <cfRule type="cellIs" dxfId="6" priority="2" operator="equal">
      <formula>0</formula>
    </cfRule>
  </conditionalFormatting>
  <conditionalFormatting sqref="H7">
    <cfRule type="cellIs" dxfId="5" priority="8" operator="equal">
      <formula>0</formula>
    </cfRule>
  </conditionalFormatting>
  <dataValidations count="1">
    <dataValidation type="whole" operator="greaterThanOrEqual" allowBlank="1" showInputMessage="1" showErrorMessage="1" sqref="C4:E27 H4:J25">
      <formula1>0</formula1>
    </dataValidation>
  </dataValidations>
  <printOptions horizontalCentered="1" verticalCentered="1"/>
  <pageMargins left="0.15748031496062992" right="0.15748031496062992" top="0.15748031496062992" bottom="0.31496062992125984" header="0.31496062992125984" footer="0.19685039370078741"/>
  <pageSetup scale="77" orientation="landscape" r:id="rId1"/>
  <headerFooter scaleWithDoc="0">
    <oddFooter>&amp;R&amp;"Goudy,Negrita Cursiva"CAIPAD&amp;"Goudy,Cursiva", página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14</vt:i4>
      </vt:variant>
    </vt:vector>
  </HeadingPairs>
  <TitlesOfParts>
    <vt:vector size="24" baseType="lpstr">
      <vt:lpstr>Códigos Portada</vt:lpstr>
      <vt:lpstr>ubicacion</vt:lpstr>
      <vt:lpstr>Portada</vt:lpstr>
      <vt:lpstr>CUADRO 1</vt:lpstr>
      <vt:lpstr>CUADRO 2</vt:lpstr>
      <vt:lpstr>CUADRO 3</vt:lpstr>
      <vt:lpstr>CUADRO 4</vt:lpstr>
      <vt:lpstr>CUADRO 5</vt:lpstr>
      <vt:lpstr>CUADRO 6</vt:lpstr>
      <vt:lpstr>CUADRO 7</vt:lpstr>
      <vt:lpstr>'CUADRO 1'!Área_de_impresión</vt:lpstr>
      <vt:lpstr>'CUADRO 2'!Área_de_impresión</vt:lpstr>
      <vt:lpstr>'CUADRO 3'!Área_de_impresión</vt:lpstr>
      <vt:lpstr>'CUADRO 4'!Área_de_impresión</vt:lpstr>
      <vt:lpstr>'CUADRO 5'!Área_de_impresión</vt:lpstr>
      <vt:lpstr>'CUADRO 6'!Área_de_impresión</vt:lpstr>
      <vt:lpstr>'CUADRO 7'!Área_de_impresión</vt:lpstr>
      <vt:lpstr>Portada!Área_de_impresión</vt:lpstr>
      <vt:lpstr>datos</vt:lpstr>
      <vt:lpstr>prov</vt:lpstr>
      <vt:lpstr>sino</vt:lpstr>
      <vt:lpstr>'CUADRO 3'!Títulos_a_imprimir</vt:lpstr>
      <vt:lpstr>ubic</vt:lpstr>
      <vt:lpstr>ubicac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dbrenes</dc:creator>
  <cp:lastModifiedBy>Dixie Brenes Vindas</cp:lastModifiedBy>
  <cp:lastPrinted>2022-03-09T03:09:16Z</cp:lastPrinted>
  <dcterms:created xsi:type="dcterms:W3CDTF">2011-05-27T17:11:21Z</dcterms:created>
  <dcterms:modified xsi:type="dcterms:W3CDTF">2023-03-31T19:44:22Z</dcterms:modified>
</cp:coreProperties>
</file>