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3\Censo Escolar 2023--Informe INICIAL\FORMULARIOS\Especial\"/>
    </mc:Choice>
  </mc:AlternateContent>
  <workbookProtection workbookAlgorithmName="SHA-512" workbookHashValue="mTJR9QyzEDUgugcsDkT8YtB4G9CJ2mvNYCrpELLyljapv6EmxDeXzSG2lS2V1w9qDOVdlVDepHCqcS/207Xi4w==" workbookSaltValue="CFZf9UBJ2LrINx6mIOXX4w==" workbookSpinCount="100000" lockStructure="1"/>
  <bookViews>
    <workbookView xWindow="-300" yWindow="-45" windowWidth="11745" windowHeight="7950" tabRatio="792" firstSheet="2" activeTab="2"/>
  </bookViews>
  <sheets>
    <sheet name="ubicacion" sheetId="80" state="hidden" r:id="rId1"/>
    <sheet name="Códigos Portada" sheetId="27" state="hidden" r:id="rId2"/>
    <sheet name="Portada" sheetId="69" r:id="rId3"/>
    <sheet name="CUADRO 1" sheetId="62" r:id="rId4"/>
    <sheet name="CUADRO 2" sheetId="46" r:id="rId5"/>
    <sheet name="CUADRO 3" sheetId="74" r:id="rId6"/>
    <sheet name="CUADRO 4" sheetId="75" r:id="rId7"/>
    <sheet name="CUADRO 5" sheetId="76" r:id="rId8"/>
    <sheet name="CUADRO 6" sheetId="77" r:id="rId9"/>
    <sheet name="CUADRO 7" sheetId="78" r:id="rId10"/>
    <sheet name="CUADRO 8" sheetId="82" r:id="rId11"/>
    <sheet name="CUADRO 9" sheetId="83" r:id="rId12"/>
  </sheets>
  <definedNames>
    <definedName name="_xlnm._FilterDatabase" localSheetId="1" hidden="1">'Códigos Portada'!$A$2:$T$25</definedName>
    <definedName name="_xlnm.Print_Area" localSheetId="3">'CUADRO 1'!$B$1:$I$24</definedName>
    <definedName name="_xlnm.Print_Area" localSheetId="4">'CUADRO 2'!$B$1:$N$32</definedName>
    <definedName name="_xlnm.Print_Area" localSheetId="5">'CUADRO 3'!$B$1:$H$38</definedName>
    <definedName name="_xlnm.Print_Area" localSheetId="6">'CUADRO 4'!$B$1:$N$41</definedName>
    <definedName name="_xlnm.Print_Area" localSheetId="7">'CUADRO 5'!$B$1:$H$17</definedName>
    <definedName name="_xlnm.Print_Area" localSheetId="8">'CUADRO 6'!$B$1:$J$33</definedName>
    <definedName name="_xlnm.Print_Area" localSheetId="9">'CUADRO 7'!$B$1:$L$34</definedName>
    <definedName name="_xlnm.Print_Area" localSheetId="10">'CUADRO 8'!$B$1:$Q$34</definedName>
    <definedName name="_xlnm.Print_Area" localSheetId="11">'CUADRO 9'!$B$1:$M$37</definedName>
    <definedName name="_xlnm.Print_Area" localSheetId="2">Portada!$B$2:$N$35</definedName>
    <definedName name="datos">'Códigos Portada'!$A$3:$T$25</definedName>
    <definedName name="Marca">'CUADRO 9'!$M$2</definedName>
    <definedName name="prov">ubicacion!$A$1:$B$489</definedName>
    <definedName name="sino">ubicacion!$G$2:$G$3</definedName>
    <definedName name="_xlnm.Print_Titles" localSheetId="5">'CUADRO 3'!$4:$4</definedName>
    <definedName name="ubic">ubicacion!$D$2:$D$489</definedName>
    <definedName name="ubicac">ubicacion!$D$2:$E$489</definedName>
  </definedNames>
  <calcPr calcId="152511"/>
</workbook>
</file>

<file path=xl/calcChain.xml><?xml version="1.0" encoding="utf-8"?>
<calcChain xmlns="http://schemas.openxmlformats.org/spreadsheetml/2006/main">
  <c r="I3" i="27" l="1"/>
  <c r="I4" i="27"/>
  <c r="I9" i="27" l="1"/>
  <c r="I7" i="27"/>
  <c r="I5" i="27"/>
  <c r="I6" i="27"/>
  <c r="I10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11" i="27"/>
  <c r="I24" i="27"/>
  <c r="I25" i="27"/>
  <c r="I8" i="27"/>
  <c r="C8" i="62" l="1"/>
  <c r="G8" i="62" s="1"/>
  <c r="N19" i="82" l="1"/>
  <c r="M28" i="82" s="1"/>
  <c r="C27" i="82"/>
  <c r="C23" i="74" l="1"/>
  <c r="D23" i="74" s="1"/>
  <c r="E23" i="74"/>
  <c r="C24" i="74"/>
  <c r="D24" i="74" s="1"/>
  <c r="E24" i="74"/>
  <c r="C25" i="74"/>
  <c r="D25" i="74" s="1"/>
  <c r="E25" i="74"/>
  <c r="C26" i="74"/>
  <c r="D26" i="74" s="1"/>
  <c r="E26" i="74"/>
  <c r="C27" i="74"/>
  <c r="D27" i="74" s="1"/>
  <c r="E27" i="74"/>
  <c r="C28" i="74"/>
  <c r="D28" i="74" s="1"/>
  <c r="E28" i="74"/>
  <c r="C29" i="74"/>
  <c r="D29" i="74" s="1"/>
  <c r="E29" i="74"/>
  <c r="C30" i="74"/>
  <c r="D30" i="74" s="1"/>
  <c r="E30" i="74"/>
  <c r="C37" i="83" l="1"/>
  <c r="C29" i="83"/>
  <c r="C21" i="83"/>
  <c r="C8" i="83"/>
  <c r="C36" i="83" l="1"/>
  <c r="C35" i="83"/>
  <c r="C34" i="83"/>
  <c r="C33" i="83"/>
  <c r="C32" i="83"/>
  <c r="C28" i="83"/>
  <c r="C27" i="83"/>
  <c r="C26" i="83"/>
  <c r="C25" i="83"/>
  <c r="C24" i="83"/>
  <c r="C20" i="83"/>
  <c r="C19" i="83"/>
  <c r="C18" i="83"/>
  <c r="C17" i="83"/>
  <c r="C16" i="83"/>
  <c r="C15" i="83"/>
  <c r="C14" i="83"/>
  <c r="C13" i="83"/>
  <c r="C12" i="83"/>
  <c r="C11" i="83"/>
  <c r="C7" i="83"/>
  <c r="C6" i="83"/>
  <c r="C5" i="83"/>
  <c r="Q27" i="82" l="1"/>
  <c r="Q26" i="82"/>
  <c r="Q25" i="82"/>
  <c r="L22" i="46" l="1"/>
  <c r="I22" i="46"/>
  <c r="F22" i="46"/>
  <c r="C22" i="46"/>
  <c r="D35" i="75" l="1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M27" i="83" l="1"/>
  <c r="M26" i="83"/>
  <c r="M25" i="83"/>
  <c r="L24" i="83"/>
  <c r="K24" i="83"/>
  <c r="M23" i="83"/>
  <c r="M22" i="83"/>
  <c r="M21" i="83"/>
  <c r="L20" i="83"/>
  <c r="K20" i="83"/>
  <c r="M19" i="83"/>
  <c r="M18" i="83"/>
  <c r="M17" i="83"/>
  <c r="L16" i="83"/>
  <c r="K16" i="83"/>
  <c r="M15" i="83"/>
  <c r="M14" i="83"/>
  <c r="M13" i="83"/>
  <c r="L12" i="83"/>
  <c r="K12" i="83"/>
  <c r="M11" i="83"/>
  <c r="M10" i="83"/>
  <c r="M9" i="83"/>
  <c r="M8" i="83"/>
  <c r="L7" i="83"/>
  <c r="K7" i="83"/>
  <c r="M24" i="83" l="1"/>
  <c r="L23" i="46"/>
  <c r="L21" i="46"/>
  <c r="L20" i="46"/>
  <c r="L19" i="46"/>
  <c r="L18" i="46"/>
  <c r="L17" i="46"/>
  <c r="N16" i="46"/>
  <c r="M16" i="46"/>
  <c r="L15" i="46"/>
  <c r="L14" i="46"/>
  <c r="L13" i="46"/>
  <c r="N12" i="46"/>
  <c r="M12" i="46"/>
  <c r="L11" i="46"/>
  <c r="L10" i="46"/>
  <c r="L9" i="46"/>
  <c r="L8" i="46"/>
  <c r="L7" i="46"/>
  <c r="L6" i="46"/>
  <c r="I23" i="46"/>
  <c r="I21" i="46"/>
  <c r="I20" i="46"/>
  <c r="I19" i="46"/>
  <c r="I18" i="46"/>
  <c r="I17" i="46"/>
  <c r="K16" i="46"/>
  <c r="J16" i="46"/>
  <c r="I15" i="46"/>
  <c r="I14" i="46"/>
  <c r="I13" i="46"/>
  <c r="K12" i="46"/>
  <c r="K5" i="46" s="1"/>
  <c r="J12" i="46"/>
  <c r="I11" i="46"/>
  <c r="I10" i="46"/>
  <c r="I9" i="46"/>
  <c r="I8" i="46"/>
  <c r="I7" i="46"/>
  <c r="I6" i="46"/>
  <c r="F23" i="46"/>
  <c r="F21" i="46"/>
  <c r="F20" i="46"/>
  <c r="F19" i="46"/>
  <c r="F18" i="46"/>
  <c r="F17" i="46"/>
  <c r="H16" i="46"/>
  <c r="G16" i="46"/>
  <c r="F15" i="46"/>
  <c r="F14" i="46"/>
  <c r="F13" i="46"/>
  <c r="H12" i="46"/>
  <c r="G12" i="46"/>
  <c r="F11" i="46"/>
  <c r="F10" i="46"/>
  <c r="F9" i="46"/>
  <c r="F8" i="46"/>
  <c r="F7" i="46"/>
  <c r="F6" i="46"/>
  <c r="C15" i="46"/>
  <c r="C14" i="46"/>
  <c r="D16" i="46"/>
  <c r="D12" i="46"/>
  <c r="C23" i="46"/>
  <c r="C21" i="46"/>
  <c r="C20" i="46"/>
  <c r="C19" i="46"/>
  <c r="C18" i="46"/>
  <c r="C17" i="46"/>
  <c r="E16" i="46"/>
  <c r="C13" i="46"/>
  <c r="E12" i="46"/>
  <c r="C11" i="46"/>
  <c r="C10" i="46"/>
  <c r="C9" i="46"/>
  <c r="C8" i="46"/>
  <c r="C7" i="46"/>
  <c r="C6" i="46"/>
  <c r="M5" i="46" l="1"/>
  <c r="N5" i="46"/>
  <c r="G5" i="46"/>
  <c r="L16" i="46"/>
  <c r="H5" i="46"/>
  <c r="F5" i="46" s="1"/>
  <c r="J5" i="46"/>
  <c r="I5" i="46" s="1"/>
  <c r="E5" i="46"/>
  <c r="D5" i="46"/>
  <c r="L12" i="46"/>
  <c r="F12" i="46"/>
  <c r="C12" i="46"/>
  <c r="I16" i="46"/>
  <c r="I12" i="46"/>
  <c r="F16" i="46"/>
  <c r="C16" i="46"/>
  <c r="L5" i="46" l="1"/>
  <c r="E30" i="82"/>
  <c r="C30" i="82"/>
  <c r="Q24" i="82"/>
  <c r="Q23" i="82"/>
  <c r="J23" i="82"/>
  <c r="I23" i="82"/>
  <c r="H23" i="82"/>
  <c r="G23" i="82"/>
  <c r="Q22" i="82"/>
  <c r="Q21" i="82"/>
  <c r="Q20" i="82"/>
  <c r="Q19" i="82"/>
  <c r="Q18" i="82"/>
  <c r="Q17" i="82"/>
  <c r="Q16" i="82"/>
  <c r="Q15" i="82"/>
  <c r="C15" i="82"/>
  <c r="Q14" i="82"/>
  <c r="C14" i="82"/>
  <c r="Q13" i="82"/>
  <c r="C13" i="82"/>
  <c r="Q12" i="82"/>
  <c r="C12" i="82"/>
  <c r="Q11" i="82"/>
  <c r="Q10" i="82"/>
  <c r="P9" i="82"/>
  <c r="P7" i="82" s="1"/>
  <c r="O9" i="82"/>
  <c r="O7" i="82" s="1"/>
  <c r="C9" i="82"/>
  <c r="Q8" i="82"/>
  <c r="K35" i="75" l="1"/>
  <c r="H35" i="75"/>
  <c r="E35" i="75"/>
  <c r="K34" i="75"/>
  <c r="H34" i="75"/>
  <c r="E34" i="75"/>
  <c r="K33" i="75"/>
  <c r="H33" i="75"/>
  <c r="E33" i="75"/>
  <c r="K32" i="75"/>
  <c r="H32" i="75"/>
  <c r="E32" i="75"/>
  <c r="K31" i="75"/>
  <c r="H31" i="75"/>
  <c r="E31" i="75"/>
  <c r="K30" i="75"/>
  <c r="H30" i="75"/>
  <c r="E30" i="75"/>
  <c r="K29" i="75"/>
  <c r="H29" i="75"/>
  <c r="E29" i="75"/>
  <c r="K28" i="75"/>
  <c r="H28" i="75"/>
  <c r="E28" i="75"/>
  <c r="K27" i="75"/>
  <c r="H27" i="75"/>
  <c r="E27" i="75"/>
  <c r="K26" i="75"/>
  <c r="H26" i="75"/>
  <c r="E26" i="75"/>
  <c r="K25" i="75"/>
  <c r="H25" i="75"/>
  <c r="E25" i="75"/>
  <c r="K24" i="75"/>
  <c r="H24" i="75"/>
  <c r="E24" i="75"/>
  <c r="K23" i="75"/>
  <c r="H23" i="75"/>
  <c r="E23" i="75"/>
  <c r="K22" i="75"/>
  <c r="H22" i="75"/>
  <c r="E22" i="75"/>
  <c r="K21" i="75"/>
  <c r="H21" i="75"/>
  <c r="E21" i="75"/>
  <c r="K20" i="75"/>
  <c r="H20" i="75"/>
  <c r="E20" i="75"/>
  <c r="K19" i="75"/>
  <c r="H19" i="75"/>
  <c r="E19" i="75"/>
  <c r="K18" i="75"/>
  <c r="H18" i="75"/>
  <c r="E18" i="75"/>
  <c r="K17" i="75"/>
  <c r="H17" i="75"/>
  <c r="E17" i="75"/>
  <c r="K16" i="75"/>
  <c r="H16" i="75"/>
  <c r="E16" i="75"/>
  <c r="K15" i="75"/>
  <c r="H15" i="75"/>
  <c r="E15" i="75"/>
  <c r="K14" i="75"/>
  <c r="H14" i="75"/>
  <c r="E14" i="75"/>
  <c r="K13" i="75"/>
  <c r="H13" i="75"/>
  <c r="E13" i="75"/>
  <c r="K12" i="75"/>
  <c r="H12" i="75"/>
  <c r="E12" i="75"/>
  <c r="K11" i="75"/>
  <c r="H11" i="75"/>
  <c r="E11" i="75"/>
  <c r="K10" i="75"/>
  <c r="N14" i="75" s="1"/>
  <c r="H10" i="75"/>
  <c r="E10" i="75"/>
  <c r="K9" i="75"/>
  <c r="H9" i="75"/>
  <c r="E9" i="75"/>
  <c r="K8" i="75"/>
  <c r="H8" i="75"/>
  <c r="E8" i="75"/>
  <c r="K7" i="75"/>
  <c r="H7" i="75"/>
  <c r="E7" i="75"/>
  <c r="M6" i="75"/>
  <c r="L6" i="75"/>
  <c r="J6" i="75"/>
  <c r="I6" i="75"/>
  <c r="G6" i="75"/>
  <c r="F6" i="75"/>
  <c r="H6" i="75" l="1"/>
  <c r="E6" i="75"/>
  <c r="K6" i="75"/>
  <c r="E31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10" i="74"/>
  <c r="E9" i="74"/>
  <c r="E8" i="74"/>
  <c r="E7" i="74"/>
  <c r="E6" i="74"/>
  <c r="N24" i="46" l="1"/>
  <c r="M24" i="46"/>
  <c r="K24" i="46"/>
  <c r="J24" i="46"/>
  <c r="E16" i="62" l="1"/>
  <c r="D16" i="62"/>
  <c r="E13" i="62"/>
  <c r="H24" i="46" s="1"/>
  <c r="D13" i="62"/>
  <c r="E6" i="62"/>
  <c r="D6" i="62"/>
  <c r="D24" i="46" s="1"/>
  <c r="C18" i="62"/>
  <c r="G18" i="62" s="1"/>
  <c r="C17" i="62"/>
  <c r="G17" i="62" s="1"/>
  <c r="C15" i="62"/>
  <c r="G15" i="62" s="1"/>
  <c r="C14" i="62"/>
  <c r="G14" i="62" s="1"/>
  <c r="E5" i="62" l="1"/>
  <c r="D5" i="62"/>
  <c r="C16" i="62"/>
  <c r="C13" i="62"/>
  <c r="C12" i="62"/>
  <c r="G12" i="62" s="1"/>
  <c r="C11" i="62"/>
  <c r="G11" i="62" s="1"/>
  <c r="C10" i="62"/>
  <c r="G10" i="62" s="1"/>
  <c r="C9" i="62"/>
  <c r="G9" i="62" s="1"/>
  <c r="C7" i="62"/>
  <c r="G7" i="62" s="1"/>
  <c r="D6" i="75" l="1"/>
  <c r="N6" i="75" s="1"/>
  <c r="C5" i="62"/>
  <c r="C6" i="62"/>
  <c r="F5" i="74" l="1"/>
  <c r="G5" i="74" s="1"/>
  <c r="C8" i="74"/>
  <c r="D8" i="74" s="1"/>
  <c r="C9" i="74"/>
  <c r="C10" i="74"/>
  <c r="D10" i="74" s="1"/>
  <c r="C11" i="74"/>
  <c r="D11" i="74" s="1"/>
  <c r="C12" i="74"/>
  <c r="D12" i="74" s="1"/>
  <c r="C13" i="74"/>
  <c r="D13" i="74" s="1"/>
  <c r="C14" i="74"/>
  <c r="D14" i="74" s="1"/>
  <c r="C15" i="74"/>
  <c r="D15" i="74" s="1"/>
  <c r="C16" i="74"/>
  <c r="D16" i="74" s="1"/>
  <c r="C17" i="74"/>
  <c r="D17" i="74" s="1"/>
  <c r="C18" i="74"/>
  <c r="D18" i="74" s="1"/>
  <c r="C19" i="74"/>
  <c r="D19" i="74" s="1"/>
  <c r="C20" i="74"/>
  <c r="D20" i="74" s="1"/>
  <c r="C21" i="74"/>
  <c r="D21" i="74" s="1"/>
  <c r="C22" i="74"/>
  <c r="D22" i="74" s="1"/>
  <c r="E26" i="77" l="1"/>
  <c r="D26" i="77"/>
  <c r="D15" i="77"/>
  <c r="I13" i="77" l="1"/>
  <c r="E15" i="77"/>
  <c r="D10" i="77"/>
  <c r="D5" i="77"/>
  <c r="F6" i="62" l="1"/>
  <c r="D27" i="78" l="1"/>
  <c r="D26" i="78"/>
  <c r="D25" i="78"/>
  <c r="D24" i="78"/>
  <c r="D23" i="78"/>
  <c r="D22" i="78"/>
  <c r="D21" i="78"/>
  <c r="D20" i="78"/>
  <c r="D19" i="78"/>
  <c r="D18" i="78"/>
  <c r="L17" i="78"/>
  <c r="K17" i="78"/>
  <c r="J17" i="78"/>
  <c r="I17" i="78"/>
  <c r="H17" i="78"/>
  <c r="G17" i="78"/>
  <c r="F17" i="78"/>
  <c r="E17" i="78"/>
  <c r="D16" i="78"/>
  <c r="D15" i="78"/>
  <c r="D14" i="78"/>
  <c r="D13" i="78"/>
  <c r="D12" i="78"/>
  <c r="D11" i="78"/>
  <c r="D10" i="78"/>
  <c r="D9" i="78"/>
  <c r="D8" i="78"/>
  <c r="D7" i="78"/>
  <c r="L6" i="78"/>
  <c r="K6" i="78"/>
  <c r="J6" i="78"/>
  <c r="I6" i="78"/>
  <c r="H6" i="78"/>
  <c r="G6" i="78"/>
  <c r="F6" i="78"/>
  <c r="E6" i="78"/>
  <c r="C25" i="77"/>
  <c r="C24" i="77"/>
  <c r="H26" i="77"/>
  <c r="H25" i="77"/>
  <c r="C23" i="77"/>
  <c r="H24" i="77"/>
  <c r="C22" i="77"/>
  <c r="H23" i="77"/>
  <c r="C21" i="77"/>
  <c r="H22" i="77"/>
  <c r="C20" i="77"/>
  <c r="H21" i="77"/>
  <c r="C19" i="77"/>
  <c r="H20" i="77"/>
  <c r="C18" i="77"/>
  <c r="H19" i="77"/>
  <c r="C17" i="77"/>
  <c r="H18" i="77"/>
  <c r="H17" i="77"/>
  <c r="H16" i="77"/>
  <c r="H15" i="77"/>
  <c r="H14" i="77"/>
  <c r="J13" i="77"/>
  <c r="H13" i="77" s="1"/>
  <c r="C16" i="77"/>
  <c r="H12" i="77"/>
  <c r="C15" i="77"/>
  <c r="H11" i="77"/>
  <c r="C26" i="78" s="1"/>
  <c r="C14" i="77"/>
  <c r="H10" i="77"/>
  <c r="C13" i="77"/>
  <c r="H9" i="77"/>
  <c r="C12" i="77"/>
  <c r="H8" i="77"/>
  <c r="C11" i="77"/>
  <c r="E10" i="77"/>
  <c r="C10" i="77" s="1"/>
  <c r="H7" i="77"/>
  <c r="C22" i="78" s="1"/>
  <c r="C9" i="77"/>
  <c r="H6" i="77"/>
  <c r="C8" i="77"/>
  <c r="H5" i="77"/>
  <c r="C7" i="77"/>
  <c r="H4" i="77"/>
  <c r="C6" i="77"/>
  <c r="C27" i="77"/>
  <c r="E5" i="77"/>
  <c r="C26" i="77"/>
  <c r="C10" i="76"/>
  <c r="C9" i="76"/>
  <c r="F9" i="76" s="1"/>
  <c r="C8" i="76"/>
  <c r="C7" i="76"/>
  <c r="C6" i="76"/>
  <c r="E5" i="76"/>
  <c r="D5" i="76"/>
  <c r="C31" i="74"/>
  <c r="D31" i="74" s="1"/>
  <c r="C7" i="74"/>
  <c r="D7" i="74" s="1"/>
  <c r="C6" i="74"/>
  <c r="D9" i="74" s="1"/>
  <c r="G17" i="74" s="1"/>
  <c r="C19" i="78" l="1"/>
  <c r="C27" i="78"/>
  <c r="D28" i="78"/>
  <c r="E28" i="78" s="1"/>
  <c r="C12" i="78"/>
  <c r="C15" i="78"/>
  <c r="C20" i="78"/>
  <c r="C9" i="78"/>
  <c r="C25" i="78"/>
  <c r="C21" i="78"/>
  <c r="C11" i="78"/>
  <c r="K5" i="78"/>
  <c r="C13" i="78"/>
  <c r="C14" i="78"/>
  <c r="C7" i="78"/>
  <c r="C8" i="78"/>
  <c r="C16" i="78"/>
  <c r="C18" i="78"/>
  <c r="C10" i="78"/>
  <c r="C23" i="78"/>
  <c r="C24" i="78"/>
  <c r="F5" i="78"/>
  <c r="H5" i="78"/>
  <c r="G5" i="78"/>
  <c r="E5" i="78"/>
  <c r="I5" i="78"/>
  <c r="J5" i="78"/>
  <c r="E4" i="77"/>
  <c r="L5" i="78"/>
  <c r="D17" i="78"/>
  <c r="D6" i="78"/>
  <c r="C5" i="77"/>
  <c r="C5" i="76"/>
  <c r="D4" i="77"/>
  <c r="G14" i="74"/>
  <c r="G10" i="74"/>
  <c r="D5" i="78" l="1"/>
  <c r="C4" i="77"/>
  <c r="C24" i="69" l="1"/>
  <c r="H21" i="69"/>
  <c r="C21" i="69"/>
  <c r="G18" i="69"/>
  <c r="C18" i="69"/>
  <c r="J16" i="69"/>
  <c r="C16" i="69" s="1"/>
  <c r="H16" i="69" s="1"/>
  <c r="K14" i="69"/>
  <c r="C14" i="69"/>
  <c r="F12" i="69"/>
  <c r="C12" i="69"/>
  <c r="F10" i="69"/>
  <c r="K2" i="69"/>
  <c r="K1" i="83" l="1"/>
  <c r="E1" i="76"/>
  <c r="F1" i="62"/>
  <c r="E1" i="74"/>
  <c r="M1" i="46"/>
  <c r="O1" i="82"/>
  <c r="L1" i="75"/>
  <c r="K1" i="78"/>
  <c r="I1" i="77"/>
  <c r="E24" i="46"/>
  <c r="F16" i="62" l="1"/>
  <c r="F13" i="62"/>
  <c r="F5" i="62" l="1"/>
  <c r="G24" i="46"/>
  <c r="C5" i="46" l="1"/>
  <c r="C25" i="46"/>
</calcChain>
</file>

<file path=xl/sharedStrings.xml><?xml version="1.0" encoding="utf-8"?>
<sst xmlns="http://schemas.openxmlformats.org/spreadsheetml/2006/main" count="2738" uniqueCount="1513">
  <si>
    <t>Total</t>
  </si>
  <si>
    <t>Código Secuencial:</t>
  </si>
  <si>
    <t>(Para uso de Oficina)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</si>
  <si>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</si>
  <si>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</si>
  <si>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</si>
  <si>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</si>
  <si>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</si>
  <si>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</si>
  <si>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</si>
  <si>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</si>
  <si>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</si>
  <si>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</si>
  <si>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</si>
  <si>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</si>
  <si>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Institución:</t>
  </si>
  <si>
    <t>12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</si>
  <si>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</si>
  <si>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</si>
  <si>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</si>
  <si>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</si>
  <si>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</si>
  <si>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</si>
  <si>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</si>
  <si>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</si>
  <si>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</si>
  <si>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</si>
  <si>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</si>
  <si>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</si>
  <si>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</si>
  <si>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</si>
  <si>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</si>
  <si>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</si>
  <si>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</si>
  <si>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</si>
  <si>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</si>
  <si>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</si>
  <si>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</si>
  <si>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</si>
  <si>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SAN JOSE</t>
  </si>
  <si>
    <t>CARMEN</t>
  </si>
  <si>
    <t>2</t>
  </si>
  <si>
    <t>DESAMPARADOS</t>
  </si>
  <si>
    <t>MERCED</t>
  </si>
  <si>
    <t>3</t>
  </si>
  <si>
    <t>00022</t>
  </si>
  <si>
    <t>OCCIDENTE</t>
  </si>
  <si>
    <t>ALAJUELA</t>
  </si>
  <si>
    <t>SAN RAMON</t>
  </si>
  <si>
    <t>LIMON</t>
  </si>
  <si>
    <t>7</t>
  </si>
  <si>
    <t>6</t>
  </si>
  <si>
    <t>PUNTARENAS</t>
  </si>
  <si>
    <t>TIBAS</t>
  </si>
  <si>
    <t>SAN RAFAEL</t>
  </si>
  <si>
    <t>00067</t>
  </si>
  <si>
    <t>15</t>
  </si>
  <si>
    <t>4</t>
  </si>
  <si>
    <t>HEREDIA</t>
  </si>
  <si>
    <t>SAN CARLOS</t>
  </si>
  <si>
    <t>5</t>
  </si>
  <si>
    <t>GUANACASTE</t>
  </si>
  <si>
    <t>CARTAGO</t>
  </si>
  <si>
    <t>EL LLANO</t>
  </si>
  <si>
    <t>00105</t>
  </si>
  <si>
    <t>SANTA ANA</t>
  </si>
  <si>
    <t>POZOS</t>
  </si>
  <si>
    <t>00111</t>
  </si>
  <si>
    <t>00155</t>
  </si>
  <si>
    <t>00127</t>
  </si>
  <si>
    <t>00179</t>
  </si>
  <si>
    <t>00167</t>
  </si>
  <si>
    <t>ACOSTA</t>
  </si>
  <si>
    <t>GOICOECHEA</t>
  </si>
  <si>
    <t>GUADALUPE</t>
  </si>
  <si>
    <t>SANTIAGO</t>
  </si>
  <si>
    <t>GRECIA</t>
  </si>
  <si>
    <t>SAN IGNACIO</t>
  </si>
  <si>
    <t>TURRUJAL</t>
  </si>
  <si>
    <t>00993</t>
  </si>
  <si>
    <t>00295</t>
  </si>
  <si>
    <t>LIBERIA</t>
  </si>
  <si>
    <t>COLON</t>
  </si>
  <si>
    <t>PEREZ ZELEDON</t>
  </si>
  <si>
    <t>19</t>
  </si>
  <si>
    <t>MIRAVALLES</t>
  </si>
  <si>
    <t>EL ROBLE</t>
  </si>
  <si>
    <t>GUACIMO</t>
  </si>
  <si>
    <t>CENTRO</t>
  </si>
  <si>
    <t>QUESADA</t>
  </si>
  <si>
    <t>GUAPILES</t>
  </si>
  <si>
    <t>OREAMUNO</t>
  </si>
  <si>
    <t>TURRIALBA</t>
  </si>
  <si>
    <t>LAS AMERICAS</t>
  </si>
  <si>
    <t>MORACIA</t>
  </si>
  <si>
    <t>PITAHAYA</t>
  </si>
  <si>
    <t>Barrio o Poblado:</t>
  </si>
  <si>
    <t>Dirección Exacta:</t>
  </si>
  <si>
    <t>Dirección Regional:</t>
  </si>
  <si>
    <t>Código Presupuestario:</t>
  </si>
  <si>
    <t>Hombres</t>
  </si>
  <si>
    <t>Mujeres</t>
  </si>
  <si>
    <t>02296</t>
  </si>
  <si>
    <t>Discapacidad Múltiple</t>
  </si>
  <si>
    <t>Discapacidad Visual</t>
  </si>
  <si>
    <t>Sordera</t>
  </si>
  <si>
    <t>Sordo Ceguera</t>
  </si>
  <si>
    <t>Educación Preescolar</t>
  </si>
  <si>
    <t>Trabajo Social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</si>
  <si>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</si>
  <si>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</si>
  <si>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</si>
  <si>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</si>
  <si>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</si>
  <si>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</si>
  <si>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</si>
  <si>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</si>
  <si>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</si>
  <si>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</si>
  <si>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</si>
  <si>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</si>
  <si>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</si>
  <si>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</si>
  <si>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</si>
  <si>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</si>
  <si>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</si>
  <si>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</si>
  <si>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</si>
  <si>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</si>
  <si>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</si>
  <si>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</si>
  <si>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</si>
  <si>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</si>
  <si>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</si>
  <si>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</si>
  <si>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</si>
  <si>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</si>
  <si>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</si>
  <si>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</si>
  <si>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</si>
  <si>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</si>
  <si>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</si>
  <si>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</si>
  <si>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</si>
  <si>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</si>
  <si>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</si>
  <si>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</si>
  <si>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</si>
  <si>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</si>
  <si>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</si>
  <si>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</si>
  <si>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</si>
  <si>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</si>
  <si>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</si>
  <si>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</si>
  <si>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</si>
  <si>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</si>
  <si>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</si>
  <si>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</si>
  <si>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</si>
  <si>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</si>
  <si>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</si>
  <si>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</si>
  <si>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</si>
  <si>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</si>
  <si>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</si>
  <si>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</si>
  <si>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Correo Electrónico de la Institución:</t>
  </si>
  <si>
    <t>LA CABAÑA</t>
  </si>
  <si>
    <t>00080</t>
  </si>
  <si>
    <t>00053</t>
  </si>
  <si>
    <t>00054</t>
  </si>
  <si>
    <t>00055</t>
  </si>
  <si>
    <t>00038</t>
  </si>
  <si>
    <t>00056</t>
  </si>
  <si>
    <t>00088</t>
  </si>
  <si>
    <t>00098</t>
  </si>
  <si>
    <t>00137</t>
  </si>
  <si>
    <t>OBSERVACIONES/COMENTARIOS:</t>
  </si>
  <si>
    <t>Centro de Educación Especial</t>
  </si>
  <si>
    <t>4234</t>
  </si>
  <si>
    <t>MAGNOLIA</t>
  </si>
  <si>
    <t>4235</t>
  </si>
  <si>
    <t>4236</t>
  </si>
  <si>
    <t>4237</t>
  </si>
  <si>
    <t>4240</t>
  </si>
  <si>
    <t>4241</t>
  </si>
  <si>
    <t>4298</t>
  </si>
  <si>
    <t>4352</t>
  </si>
  <si>
    <t>DESAMPARADOS CENTRO</t>
  </si>
  <si>
    <t>4402</t>
  </si>
  <si>
    <t>4439</t>
  </si>
  <si>
    <t>4440</t>
  </si>
  <si>
    <t>4495</t>
  </si>
  <si>
    <t>4514</t>
  </si>
  <si>
    <t>BALTAZAR QUESADA</t>
  </si>
  <si>
    <t>4536</t>
  </si>
  <si>
    <t>LA CHINCHILLA</t>
  </si>
  <si>
    <t>4586</t>
  </si>
  <si>
    <t>4615</t>
  </si>
  <si>
    <t>4673</t>
  </si>
  <si>
    <t>4729</t>
  </si>
  <si>
    <t>5557</t>
  </si>
  <si>
    <t>6411</t>
  </si>
  <si>
    <t>EL COLEGIO</t>
  </si>
  <si>
    <t>100 ESTE DEL CEMENTERIO</t>
  </si>
  <si>
    <t>100 ESTE  DEL CEMENTERIO DE GUADALUPE</t>
  </si>
  <si>
    <t>100 ESTE DEL CEMENTERIO DE GUADALUPE</t>
  </si>
  <si>
    <t>150 ESTE DEL DEPOSITO EL LAGAR</t>
  </si>
  <si>
    <t>600 NORTE DEL BANCO DE COSTA RICA P. COLON</t>
  </si>
  <si>
    <t>iandreajimenez@hotmail.com</t>
  </si>
  <si>
    <t>DEL PARUQE OKAYAMA 600 ESTE, 400 SUR Y 5 ESTE</t>
  </si>
  <si>
    <t>SALON COMUNAL DE SN.LORENZO 150 MT.S.Y 100 OE</t>
  </si>
  <si>
    <t>100 MTS SUR DE OFICINAS M.A.G</t>
  </si>
  <si>
    <t>COSTADO NOROESTE DEL TEMPLO CATOLICO</t>
  </si>
  <si>
    <t>CONTIGUO AL POLIDEPORTIVO GRIEGO</t>
  </si>
  <si>
    <t>RITA CHAVARRIA MATA</t>
  </si>
  <si>
    <t>FRENTE A CORREOS DE COSTA RICA</t>
  </si>
  <si>
    <t>1KM AL NORTE PARQUE CENTRAL DE SN RAFAEL</t>
  </si>
  <si>
    <t>75 ESTE DELEGACION TRANSITO BARRIO CLORITO P.</t>
  </si>
  <si>
    <t>1 KM NORTE DE LA ENTRADA PRINCIPAL DE LA UNA</t>
  </si>
  <si>
    <t>ELLEN ERIKA CAMBRONERO BRENES</t>
  </si>
  <si>
    <t>DETRAS DEL RESIDENCIAL EL ROBLEDAL</t>
  </si>
  <si>
    <t>COSTADO NORTE DE LA PLAZA DE TURRUJAL</t>
  </si>
  <si>
    <t>200 N.Y 75 O.DEL COLEGIO NOCTURNO DE GUACIMO.</t>
  </si>
  <si>
    <t>I y II Ciclos</t>
  </si>
  <si>
    <t>C.E.E.</t>
  </si>
  <si>
    <t>III Ciclo</t>
  </si>
  <si>
    <t>DISCAPACIDAD DE LOS ESTUDIANTES DEL C.E.E.</t>
  </si>
  <si>
    <t>Discapacidad</t>
  </si>
  <si>
    <t>III Ciclo y IV Ciclo</t>
  </si>
  <si>
    <t>Total-C.E.E.</t>
  </si>
  <si>
    <t>Discapacidad Motora</t>
  </si>
  <si>
    <t>Ceguera</t>
  </si>
  <si>
    <t>Baja Visión</t>
  </si>
  <si>
    <t>IV Ciclo</t>
  </si>
  <si>
    <t>Tipo de Cargo</t>
  </si>
  <si>
    <t>Audición y Lenguaje</t>
  </si>
  <si>
    <t>Director</t>
  </si>
  <si>
    <t>Problemas Emocionales y de Conducta</t>
  </si>
  <si>
    <t>Asistente de Dirección</t>
  </si>
  <si>
    <t>Problemas de Aprendizaje</t>
  </si>
  <si>
    <t>Auxiliar Administrativo</t>
  </si>
  <si>
    <t>Terapia del Lenguaje</t>
  </si>
  <si>
    <t>Técnicos-Docentes</t>
  </si>
  <si>
    <t>Orientador</t>
  </si>
  <si>
    <t>Otros Docentes Educación Especial</t>
  </si>
  <si>
    <t>Orientador Asistente</t>
  </si>
  <si>
    <t>Administrativos y de Servicios</t>
  </si>
  <si>
    <t>Bibliotecólogo</t>
  </si>
  <si>
    <t>Oficinista</t>
  </si>
  <si>
    <t>Docentes</t>
  </si>
  <si>
    <t>Sicólogo</t>
  </si>
  <si>
    <t>Educación Musical</t>
  </si>
  <si>
    <t>Sociólogo</t>
  </si>
  <si>
    <t>Artes Plásticas</t>
  </si>
  <si>
    <t>Artes Industriales</t>
  </si>
  <si>
    <t>Trabajador Calificado</t>
  </si>
  <si>
    <t>Otros Docentes</t>
  </si>
  <si>
    <t>Oficial de Seguridad</t>
  </si>
  <si>
    <t>Docentes Educación Especial</t>
  </si>
  <si>
    <t>Auxiliar de Vigilancia</t>
  </si>
  <si>
    <t>Generalista en Educación Especial</t>
  </si>
  <si>
    <t>Conserje</t>
  </si>
  <si>
    <t>Cocinera</t>
  </si>
  <si>
    <t>Otros</t>
  </si>
  <si>
    <t>Aspi-rantes</t>
  </si>
  <si>
    <t>Inglés</t>
  </si>
  <si>
    <t>Educación Física</t>
  </si>
  <si>
    <t>Educación Religiosa</t>
  </si>
  <si>
    <t>Informática</t>
  </si>
  <si>
    <t>Cantidad
Total</t>
  </si>
  <si>
    <t>En buen estado</t>
  </si>
  <si>
    <t>Aulas (que no se utilizan para impartir lecciones)</t>
  </si>
  <si>
    <t>Acueducto Rural o Comunal (ASADAS o CAAR).</t>
  </si>
  <si>
    <t>Laboratorio de Informática</t>
  </si>
  <si>
    <t>Acueducto Municipal.</t>
  </si>
  <si>
    <t>Sala de Profesores</t>
  </si>
  <si>
    <t>Acueducto A y A.</t>
  </si>
  <si>
    <t>Comedor</t>
  </si>
  <si>
    <t>Acueducto de una Empresa o Cooperativa.</t>
  </si>
  <si>
    <t>Biblioteca</t>
  </si>
  <si>
    <t>Gimnasio</t>
  </si>
  <si>
    <t>Taller de Artes Industriales</t>
  </si>
  <si>
    <t>Otros Talleres</t>
  </si>
  <si>
    <t>No tiene.</t>
  </si>
  <si>
    <t>Lavatorios</t>
  </si>
  <si>
    <t>El o los Servicios Sanitarios están conectados a:</t>
  </si>
  <si>
    <t>Servicio Sanitario Accesible (Ley 7600)</t>
  </si>
  <si>
    <t>Tanque Séptico.</t>
  </si>
  <si>
    <t>Tiene salida directa a acequia, zanja, río o estero.</t>
  </si>
  <si>
    <t>Es de hueco, pozo negro o letrina.</t>
  </si>
  <si>
    <t>No tiene</t>
  </si>
  <si>
    <t>Uso</t>
  </si>
  <si>
    <t>Computadora de Escritorio</t>
  </si>
  <si>
    <t>Computadora
Portátil</t>
  </si>
  <si>
    <t>ICE o CNFL.</t>
  </si>
  <si>
    <t>Conecta-
das a Internet</t>
  </si>
  <si>
    <t>Sin Conexión a Internet</t>
  </si>
  <si>
    <t>ESPH o JASEC.</t>
  </si>
  <si>
    <t>Cooperativa.</t>
  </si>
  <si>
    <t>Computadoras en Buen Estado</t>
  </si>
  <si>
    <t>Panel Solar.</t>
  </si>
  <si>
    <t>De uso estrictamente pedagógico</t>
  </si>
  <si>
    <t>De uso pedagógico y administrativo</t>
  </si>
  <si>
    <t>De uso estrictamente administrativo</t>
  </si>
  <si>
    <t>Servicio de Biblioteca.</t>
  </si>
  <si>
    <t>Servicio de Internet.</t>
  </si>
  <si>
    <t>PERSONAL DOCENTE DEL C.E.E., POR GRUPO PROFESIONAL</t>
  </si>
  <si>
    <t>Docentes-C.E.E.</t>
  </si>
  <si>
    <t>DEPARTAMENTO DE ANÁLISIS ESTADÍSTICO</t>
  </si>
  <si>
    <t>Dirección de Planificación Institucional</t>
  </si>
  <si>
    <t>Ministerio de Educación Pública</t>
  </si>
  <si>
    <t>Ubicación (PR/CA/DI):</t>
  </si>
  <si>
    <t>Sello Institución</t>
  </si>
  <si>
    <t>pcd</t>
  </si>
  <si>
    <t>1-01-01</t>
  </si>
  <si>
    <t>2-01-01</t>
  </si>
  <si>
    <t>3-01-01</t>
  </si>
  <si>
    <t>4-01-01</t>
  </si>
  <si>
    <t>5-01-01</t>
  </si>
  <si>
    <t>6-01-01</t>
  </si>
  <si>
    <t>7-01-01</t>
  </si>
  <si>
    <t>1-02-01</t>
  </si>
  <si>
    <t>2-02-01</t>
  </si>
  <si>
    <t>3-02-01</t>
  </si>
  <si>
    <t>4-02-01</t>
  </si>
  <si>
    <t>5-02-01</t>
  </si>
  <si>
    <t>6-02-01</t>
  </si>
  <si>
    <t>7-02-01</t>
  </si>
  <si>
    <t>1-03-01</t>
  </si>
  <si>
    <t>2-03-01</t>
  </si>
  <si>
    <t>3-03-01</t>
  </si>
  <si>
    <t>4-03-01</t>
  </si>
  <si>
    <t>5-03-01</t>
  </si>
  <si>
    <t>6-03-01</t>
  </si>
  <si>
    <t>7-03-01</t>
  </si>
  <si>
    <t>1-04-01</t>
  </si>
  <si>
    <t>2-04-01</t>
  </si>
  <si>
    <t>3-04-01</t>
  </si>
  <si>
    <t>4-04-01</t>
  </si>
  <si>
    <t>5-04-01</t>
  </si>
  <si>
    <t>6-04-01</t>
  </si>
  <si>
    <t>7-04-01</t>
  </si>
  <si>
    <t>1-05-01</t>
  </si>
  <si>
    <t>2-05-01</t>
  </si>
  <si>
    <t>3-05-01</t>
  </si>
  <si>
    <t>4-05-01</t>
  </si>
  <si>
    <t>5-05-01</t>
  </si>
  <si>
    <t>6-05-01</t>
  </si>
  <si>
    <t>7-05-01</t>
  </si>
  <si>
    <t>1-06-01</t>
  </si>
  <si>
    <t>2-06-01</t>
  </si>
  <si>
    <t>3-06-01</t>
  </si>
  <si>
    <t>4-06-01</t>
  </si>
  <si>
    <t>5-06-01</t>
  </si>
  <si>
    <t>6-06-01</t>
  </si>
  <si>
    <t>7-06-01</t>
  </si>
  <si>
    <t>1-07-01</t>
  </si>
  <si>
    <t>2-07-01</t>
  </si>
  <si>
    <t>3-07-01</t>
  </si>
  <si>
    <t>4-07-01</t>
  </si>
  <si>
    <t>5-07-01</t>
  </si>
  <si>
    <t>6-07-01</t>
  </si>
  <si>
    <t>1-08-01</t>
  </si>
  <si>
    <t>2-08-01</t>
  </si>
  <si>
    <t>3-08-01</t>
  </si>
  <si>
    <t>4-08-01</t>
  </si>
  <si>
    <t>5-08-01</t>
  </si>
  <si>
    <t>6-08-01</t>
  </si>
  <si>
    <t>1-09-01</t>
  </si>
  <si>
    <t>2-09-01</t>
  </si>
  <si>
    <t>4-09-01</t>
  </si>
  <si>
    <t>5-09-01</t>
  </si>
  <si>
    <t>6-09-01</t>
  </si>
  <si>
    <t>1-10-01</t>
  </si>
  <si>
    <t>2-10-01</t>
  </si>
  <si>
    <t>4-10-01</t>
  </si>
  <si>
    <t>5-10-01</t>
  </si>
  <si>
    <t>6-10-01</t>
  </si>
  <si>
    <t>1-11-01</t>
  </si>
  <si>
    <t>2-11-01</t>
  </si>
  <si>
    <t>5-11-01</t>
  </si>
  <si>
    <t>6-11-01</t>
  </si>
  <si>
    <t>1-12-01</t>
  </si>
  <si>
    <t>2-12-01</t>
  </si>
  <si>
    <t>1-01-02</t>
  </si>
  <si>
    <t>2-01-02</t>
  </si>
  <si>
    <t>3-01-02</t>
  </si>
  <si>
    <t>4-01-02</t>
  </si>
  <si>
    <t>5-01-02</t>
  </si>
  <si>
    <t>6-01-02</t>
  </si>
  <si>
    <t>7-01-02</t>
  </si>
  <si>
    <t>1-02-02</t>
  </si>
  <si>
    <t>2-02-02</t>
  </si>
  <si>
    <t>3-02-02</t>
  </si>
  <si>
    <t>4-02-02</t>
  </si>
  <si>
    <t>5-02-02</t>
  </si>
  <si>
    <t>6-02-02</t>
  </si>
  <si>
    <t>7-02-02</t>
  </si>
  <si>
    <t>1-03-02</t>
  </si>
  <si>
    <t>2-03-02</t>
  </si>
  <si>
    <t>3-03-02</t>
  </si>
  <si>
    <t>4-03-02</t>
  </si>
  <si>
    <t>5-03-02</t>
  </si>
  <si>
    <t>6-03-02</t>
  </si>
  <si>
    <t>7-03-02</t>
  </si>
  <si>
    <t>1-04-02</t>
  </si>
  <si>
    <t>2-04-02</t>
  </si>
  <si>
    <t>3-04-02</t>
  </si>
  <si>
    <t>4-04-02</t>
  </si>
  <si>
    <t>5-04-02</t>
  </si>
  <si>
    <t>6-04-02</t>
  </si>
  <si>
    <t>7-04-02</t>
  </si>
  <si>
    <t>1-05-02</t>
  </si>
  <si>
    <t>2-05-02</t>
  </si>
  <si>
    <t>3-05-02</t>
  </si>
  <si>
    <t>4-05-02</t>
  </si>
  <si>
    <t>5-05-02</t>
  </si>
  <si>
    <t>6-05-02</t>
  </si>
  <si>
    <t>7-05-02</t>
  </si>
  <si>
    <t>1-06-02</t>
  </si>
  <si>
    <t>2-06-02</t>
  </si>
  <si>
    <t>3-06-02</t>
  </si>
  <si>
    <t>4-06-02</t>
  </si>
  <si>
    <t>5-06-02</t>
  </si>
  <si>
    <t>6-06-02</t>
  </si>
  <si>
    <t>7-06-02</t>
  </si>
  <si>
    <t>1-07-02</t>
  </si>
  <si>
    <t>2-07-02</t>
  </si>
  <si>
    <t>3-07-02</t>
  </si>
  <si>
    <t>4-07-02</t>
  </si>
  <si>
    <t>5-07-02</t>
  </si>
  <si>
    <t>6-07-02</t>
  </si>
  <si>
    <t>1-08-02</t>
  </si>
  <si>
    <t>2-08-02</t>
  </si>
  <si>
    <t>3-08-02</t>
  </si>
  <si>
    <t>4-08-02</t>
  </si>
  <si>
    <t>5-08-02</t>
  </si>
  <si>
    <t>6-08-02</t>
  </si>
  <si>
    <t>1-09-02</t>
  </si>
  <si>
    <t>2-09-02</t>
  </si>
  <si>
    <t>4-09-02</t>
  </si>
  <si>
    <t>5-09-02</t>
  </si>
  <si>
    <t>1-10-02</t>
  </si>
  <si>
    <t>2-10-02</t>
  </si>
  <si>
    <t>4-10-02</t>
  </si>
  <si>
    <t>5-10-02</t>
  </si>
  <si>
    <t>6-10-02</t>
  </si>
  <si>
    <t>1-11-02</t>
  </si>
  <si>
    <t>2-11-02</t>
  </si>
  <si>
    <t>5-11-02</t>
  </si>
  <si>
    <t>6-11-02</t>
  </si>
  <si>
    <t>1-12-02</t>
  </si>
  <si>
    <t>2-12-02</t>
  </si>
  <si>
    <t>1-01-03</t>
  </si>
  <si>
    <t>2-01-03</t>
  </si>
  <si>
    <t>3-01-03</t>
  </si>
  <si>
    <t>4-01-03</t>
  </si>
  <si>
    <t>5-01-03</t>
  </si>
  <si>
    <t>6-01-03</t>
  </si>
  <si>
    <t>7-01-03</t>
  </si>
  <si>
    <t>1-02-03</t>
  </si>
  <si>
    <t>2-02-03</t>
  </si>
  <si>
    <t>3-02-03</t>
  </si>
  <si>
    <t>4-02-03</t>
  </si>
  <si>
    <t>5-02-03</t>
  </si>
  <si>
    <t>6-02-03</t>
  </si>
  <si>
    <t>7-02-03</t>
  </si>
  <si>
    <t>1-03-03</t>
  </si>
  <si>
    <t>2-03-03</t>
  </si>
  <si>
    <t>3-03-03</t>
  </si>
  <si>
    <t>4-03-03</t>
  </si>
  <si>
    <t>5-03-03</t>
  </si>
  <si>
    <t>6-03-03</t>
  </si>
  <si>
    <t>7-03-03</t>
  </si>
  <si>
    <t>1-04-03</t>
  </si>
  <si>
    <t>2-04-03</t>
  </si>
  <si>
    <t>3-04-03</t>
  </si>
  <si>
    <t>4-04-03</t>
  </si>
  <si>
    <t>5-04-03</t>
  </si>
  <si>
    <t>6-04-03</t>
  </si>
  <si>
    <t>7-04-03</t>
  </si>
  <si>
    <t>1-05-03</t>
  </si>
  <si>
    <t>2-05-03</t>
  </si>
  <si>
    <t>3-05-03</t>
  </si>
  <si>
    <t>4-05-03</t>
  </si>
  <si>
    <t>5-05-03</t>
  </si>
  <si>
    <t>6-05-03</t>
  </si>
  <si>
    <t>7-05-03</t>
  </si>
  <si>
    <t>1-06-03</t>
  </si>
  <si>
    <t>2-06-03</t>
  </si>
  <si>
    <t>3-06-03</t>
  </si>
  <si>
    <t>4-06-03</t>
  </si>
  <si>
    <t>5-06-03</t>
  </si>
  <si>
    <t>6-06-03</t>
  </si>
  <si>
    <t>7-06-03</t>
  </si>
  <si>
    <t>1-07-03</t>
  </si>
  <si>
    <t>2-07-03</t>
  </si>
  <si>
    <t>3-07-03</t>
  </si>
  <si>
    <t>4-07-03</t>
  </si>
  <si>
    <t>5-07-03</t>
  </si>
  <si>
    <t>6-07-03</t>
  </si>
  <si>
    <t>1-08-03</t>
  </si>
  <si>
    <t>2-08-03</t>
  </si>
  <si>
    <t>3-08-03</t>
  </si>
  <si>
    <t>4-08-03</t>
  </si>
  <si>
    <t>5-08-03</t>
  </si>
  <si>
    <t>6-08-03</t>
  </si>
  <si>
    <t>1-09-03</t>
  </si>
  <si>
    <t>2-09-03</t>
  </si>
  <si>
    <t>5-09-03</t>
  </si>
  <si>
    <t>1-10-03</t>
  </si>
  <si>
    <t>2-10-03</t>
  </si>
  <si>
    <t>4-10-03</t>
  </si>
  <si>
    <t>5-10-03</t>
  </si>
  <si>
    <t>6-10-03</t>
  </si>
  <si>
    <t>1-11-03</t>
  </si>
  <si>
    <t>2-11-03</t>
  </si>
  <si>
    <t>5-11-03</t>
  </si>
  <si>
    <t>1-12-03</t>
  </si>
  <si>
    <t>2-12-03</t>
  </si>
  <si>
    <t>1-01-04</t>
  </si>
  <si>
    <t>2-01-04</t>
  </si>
  <si>
    <t>3-01-04</t>
  </si>
  <si>
    <t>4-01-04</t>
  </si>
  <si>
    <t>5-01-04</t>
  </si>
  <si>
    <t>6-01-04</t>
  </si>
  <si>
    <t>7-01-04</t>
  </si>
  <si>
    <t>2-02-04</t>
  </si>
  <si>
    <t>3-02-04</t>
  </si>
  <si>
    <t>4-02-04</t>
  </si>
  <si>
    <t>5-02-04</t>
  </si>
  <si>
    <t>6-02-04</t>
  </si>
  <si>
    <t>7-02-04</t>
  </si>
  <si>
    <t>1-03-04</t>
  </si>
  <si>
    <t>2-03-04</t>
  </si>
  <si>
    <t>3-03-04</t>
  </si>
  <si>
    <t>4-03-04</t>
  </si>
  <si>
    <t>5-03-04</t>
  </si>
  <si>
    <t>6-03-04</t>
  </si>
  <si>
    <t>7-03-04</t>
  </si>
  <si>
    <t>1-04-04</t>
  </si>
  <si>
    <t>2-04-04</t>
  </si>
  <si>
    <t>4-04-04</t>
  </si>
  <si>
    <t>5-04-04</t>
  </si>
  <si>
    <t>7-04-04</t>
  </si>
  <si>
    <t>2-05-04</t>
  </si>
  <si>
    <t>3-05-04</t>
  </si>
  <si>
    <t>4-05-04</t>
  </si>
  <si>
    <t>5-05-04</t>
  </si>
  <si>
    <t>6-05-04</t>
  </si>
  <si>
    <t>1-06-04</t>
  </si>
  <si>
    <t>2-06-04</t>
  </si>
  <si>
    <t>4-06-04</t>
  </si>
  <si>
    <t>5-06-04</t>
  </si>
  <si>
    <t>7-06-04</t>
  </si>
  <si>
    <t>1-07-04</t>
  </si>
  <si>
    <t>2-07-04</t>
  </si>
  <si>
    <t>3-07-04</t>
  </si>
  <si>
    <t>5-07-04</t>
  </si>
  <si>
    <t>6-07-04</t>
  </si>
  <si>
    <t>1-08-04</t>
  </si>
  <si>
    <t>2-08-04</t>
  </si>
  <si>
    <t>3-08-04</t>
  </si>
  <si>
    <t>5-08-04</t>
  </si>
  <si>
    <t>6-08-04</t>
  </si>
  <si>
    <t>1-09-04</t>
  </si>
  <si>
    <t>2-09-04</t>
  </si>
  <si>
    <t>5-09-04</t>
  </si>
  <si>
    <t>1-10-04</t>
  </si>
  <si>
    <t>2-10-04</t>
  </si>
  <si>
    <t>4-10-04</t>
  </si>
  <si>
    <t>5-10-04</t>
  </si>
  <si>
    <t>6-10-04</t>
  </si>
  <si>
    <t>1-11-04</t>
  </si>
  <si>
    <t>2-11-04</t>
  </si>
  <si>
    <t>5-11-04</t>
  </si>
  <si>
    <t>1-12-04</t>
  </si>
  <si>
    <t>2-12-04</t>
  </si>
  <si>
    <t>1-01-05</t>
  </si>
  <si>
    <t>2-01-05</t>
  </si>
  <si>
    <t>3-01-05</t>
  </si>
  <si>
    <t>4-01-05</t>
  </si>
  <si>
    <t>5-01-05</t>
  </si>
  <si>
    <t>6-01-05</t>
  </si>
  <si>
    <t>2-02-05</t>
  </si>
  <si>
    <t>3-02-05</t>
  </si>
  <si>
    <t>4-02-05</t>
  </si>
  <si>
    <t>5-02-05</t>
  </si>
  <si>
    <t>6-02-05</t>
  </si>
  <si>
    <t>7-02-05</t>
  </si>
  <si>
    <t>1-03-05</t>
  </si>
  <si>
    <t>2-03-05</t>
  </si>
  <si>
    <t>3-03-05</t>
  </si>
  <si>
    <t>4-03-05</t>
  </si>
  <si>
    <t>5-03-05</t>
  </si>
  <si>
    <t>6-03-05</t>
  </si>
  <si>
    <t>7-03-05</t>
  </si>
  <si>
    <t>1-04-05</t>
  </si>
  <si>
    <t>4-04-05</t>
  </si>
  <si>
    <t>2-05-05</t>
  </si>
  <si>
    <t>3-05-05</t>
  </si>
  <si>
    <t>4-05-05</t>
  </si>
  <si>
    <t>6-05-05</t>
  </si>
  <si>
    <t>1-06-05</t>
  </si>
  <si>
    <t>2-06-05</t>
  </si>
  <si>
    <t>5-06-05</t>
  </si>
  <si>
    <t>7-06-05</t>
  </si>
  <si>
    <t>1-07-05</t>
  </si>
  <si>
    <t>2-07-05</t>
  </si>
  <si>
    <t>3-07-05</t>
  </si>
  <si>
    <t>1-08-05</t>
  </si>
  <si>
    <t>2-08-05</t>
  </si>
  <si>
    <t>5-08-05</t>
  </si>
  <si>
    <t>6-08-05</t>
  </si>
  <si>
    <t>1-09-05</t>
  </si>
  <si>
    <t>2-09-05</t>
  </si>
  <si>
    <t>5-09-05</t>
  </si>
  <si>
    <t>1-10-05</t>
  </si>
  <si>
    <t>2-10-05</t>
  </si>
  <si>
    <t>4-10-05</t>
  </si>
  <si>
    <t>1-11-05</t>
  </si>
  <si>
    <t>2-11-05</t>
  </si>
  <si>
    <t>1-12-05</t>
  </si>
  <si>
    <t>2-12-05</t>
  </si>
  <si>
    <t>1-01-06</t>
  </si>
  <si>
    <t>2-01-06</t>
  </si>
  <si>
    <t>3-01-06</t>
  </si>
  <si>
    <t>6-01-06</t>
  </si>
  <si>
    <t>2-02-06</t>
  </si>
  <si>
    <t>4-02-06</t>
  </si>
  <si>
    <t>5-02-06</t>
  </si>
  <si>
    <t>7-02-06</t>
  </si>
  <si>
    <t>1-03-06</t>
  </si>
  <si>
    <t>3-03-06</t>
  </si>
  <si>
    <t>4-03-06</t>
  </si>
  <si>
    <t>5-03-06</t>
  </si>
  <si>
    <t>6-03-06</t>
  </si>
  <si>
    <t>7-03-06</t>
  </si>
  <si>
    <t>1-04-06</t>
  </si>
  <si>
    <t>4-04-06</t>
  </si>
  <si>
    <t>2-05-06</t>
  </si>
  <si>
    <t>3-05-06</t>
  </si>
  <si>
    <t>6-05-06</t>
  </si>
  <si>
    <t>1-06-06</t>
  </si>
  <si>
    <t>2-06-06</t>
  </si>
  <si>
    <t>1-07-06</t>
  </si>
  <si>
    <t>2-07-06</t>
  </si>
  <si>
    <t>1-08-06</t>
  </si>
  <si>
    <t>5-08-06</t>
  </si>
  <si>
    <t>1-09-06</t>
  </si>
  <si>
    <t>5-09-06</t>
  </si>
  <si>
    <t>2-10-06</t>
  </si>
  <si>
    <t>2-11-06</t>
  </si>
  <si>
    <t>1-01-07</t>
  </si>
  <si>
    <t>2-01-07</t>
  </si>
  <si>
    <t>3-01-07</t>
  </si>
  <si>
    <t>6-01-07</t>
  </si>
  <si>
    <t>2-02-07</t>
  </si>
  <si>
    <t>5-02-07</t>
  </si>
  <si>
    <t>7-02-07</t>
  </si>
  <si>
    <t>1-03-07</t>
  </si>
  <si>
    <t>2-03-07</t>
  </si>
  <si>
    <t>3-03-07</t>
  </si>
  <si>
    <t>4-03-07</t>
  </si>
  <si>
    <t>5-03-07</t>
  </si>
  <si>
    <t>6-03-07</t>
  </si>
  <si>
    <t>1-04-07</t>
  </si>
  <si>
    <t>2-05-07</t>
  </si>
  <si>
    <t>3-05-07</t>
  </si>
  <si>
    <t>1-06-07</t>
  </si>
  <si>
    <t>2-06-07</t>
  </si>
  <si>
    <t>2-07-07</t>
  </si>
  <si>
    <t>1-08-07</t>
  </si>
  <si>
    <t>5-08-07</t>
  </si>
  <si>
    <t>2-10-07</t>
  </si>
  <si>
    <t>2-11-07</t>
  </si>
  <si>
    <t>1-01-08</t>
  </si>
  <si>
    <t>2-01-08</t>
  </si>
  <si>
    <t>3-01-08</t>
  </si>
  <si>
    <t>6-01-08</t>
  </si>
  <si>
    <t>2-02-08</t>
  </si>
  <si>
    <t>1-03-08</t>
  </si>
  <si>
    <t>2-03-08</t>
  </si>
  <si>
    <t>3-03-08</t>
  </si>
  <si>
    <t>4-03-08</t>
  </si>
  <si>
    <t>5-03-08</t>
  </si>
  <si>
    <t>6-03-08</t>
  </si>
  <si>
    <t>1-04-08</t>
  </si>
  <si>
    <t>2-05-08</t>
  </si>
  <si>
    <t>3-05-08</t>
  </si>
  <si>
    <t>2-06-08</t>
  </si>
  <si>
    <t>2-10-08</t>
  </si>
  <si>
    <t>1-01-09</t>
  </si>
  <si>
    <t>2-01-09</t>
  </si>
  <si>
    <t>3-01-09</t>
  </si>
  <si>
    <t>6-01-09</t>
  </si>
  <si>
    <t>2-02-09</t>
  </si>
  <si>
    <t>1-03-09</t>
  </si>
  <si>
    <t>5-03-09</t>
  </si>
  <si>
    <t>6-03-09</t>
  </si>
  <si>
    <t>1-04-09</t>
  </si>
  <si>
    <t>3-05-09</t>
  </si>
  <si>
    <t>2-10-09</t>
  </si>
  <si>
    <t>1-01-10</t>
  </si>
  <si>
    <t>2-01-10</t>
  </si>
  <si>
    <t>3-01-10</t>
  </si>
  <si>
    <t>2-02-10</t>
  </si>
  <si>
    <t>1-03-10</t>
  </si>
  <si>
    <t>3-05-10</t>
  </si>
  <si>
    <t>2-10-10</t>
  </si>
  <si>
    <t>1-01-11</t>
  </si>
  <si>
    <t>2-01-11</t>
  </si>
  <si>
    <t>3-01-11</t>
  </si>
  <si>
    <t>6-01-11</t>
  </si>
  <si>
    <t>2-02-11</t>
  </si>
  <si>
    <t>1-03-11</t>
  </si>
  <si>
    <t>3-05-11</t>
  </si>
  <si>
    <t>2-10-11</t>
  </si>
  <si>
    <t>2-01-12</t>
  </si>
  <si>
    <t>6-01-12</t>
  </si>
  <si>
    <t>2-02-12</t>
  </si>
  <si>
    <t>1-03-12</t>
  </si>
  <si>
    <t>3-05-12</t>
  </si>
  <si>
    <t>2-10-12</t>
  </si>
  <si>
    <t>2-01-13</t>
  </si>
  <si>
    <t>6-01-13</t>
  </si>
  <si>
    <t>2-02-13</t>
  </si>
  <si>
    <t>1-03-13</t>
  </si>
  <si>
    <t>2-10-13</t>
  </si>
  <si>
    <t>2-01-14</t>
  </si>
  <si>
    <t>6-01-14</t>
  </si>
  <si>
    <t>6-01-15</t>
  </si>
  <si>
    <t>6-01-16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</si>
  <si>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</si>
  <si>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</si>
  <si>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</si>
  <si>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</si>
  <si>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</si>
  <si>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</si>
  <si>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</si>
  <si>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</si>
  <si>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</si>
  <si>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</si>
  <si>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</si>
  <si>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</si>
  <si>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</si>
  <si>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</si>
  <si>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</si>
  <si>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</si>
  <si>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</si>
  <si>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</si>
  <si>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</si>
  <si>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</si>
  <si>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</si>
  <si>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</si>
  <si>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</si>
  <si>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</si>
  <si>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</si>
  <si>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</si>
  <si>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</si>
  <si>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</si>
  <si>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</si>
  <si>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</si>
  <si>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</si>
  <si>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</si>
  <si>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</si>
  <si>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</si>
  <si>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</si>
  <si>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</si>
  <si>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</si>
  <si>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</si>
  <si>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</si>
  <si>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</si>
  <si>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</si>
  <si>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</si>
  <si>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</si>
  <si>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</si>
  <si>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</si>
  <si>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</si>
  <si>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</si>
  <si>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</si>
  <si>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</si>
  <si>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</si>
  <si>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</si>
  <si>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</si>
  <si>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</si>
  <si>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</si>
  <si>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</si>
  <si>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</si>
  <si>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</si>
  <si>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MATRÍCULA INICIAL Y NÚMERO DE SECCIONES</t>
  </si>
  <si>
    <t>CUADRO 1</t>
  </si>
  <si>
    <t>CUADRO 5</t>
  </si>
  <si>
    <t>CUADRO 2</t>
  </si>
  <si>
    <t>CUADRO 3</t>
  </si>
  <si>
    <t>Provincia / Cantón / Distrito</t>
  </si>
  <si>
    <t>Matrícula Inicial</t>
  </si>
  <si>
    <t>TOTAL</t>
  </si>
  <si>
    <t>CUADRO 6</t>
  </si>
  <si>
    <t>CUADRO 7</t>
  </si>
  <si>
    <t>Personal</t>
  </si>
  <si>
    <t>Otro lugar (indicar debajo de esta línea)</t>
  </si>
  <si>
    <t>Otros Laboratorios</t>
  </si>
  <si>
    <t>Soda</t>
  </si>
  <si>
    <t>Administrativos</t>
  </si>
  <si>
    <t>Administ. y de Servicios Reubicados / Readecuados</t>
  </si>
  <si>
    <t>PERSONAL TOTAL QUE LABORA EN EL C.E.E., SEGÚN TIPO DE CARGO</t>
  </si>
  <si>
    <t>FERNANDO CENTENO GÜELL-RETARDO MENTAL</t>
  </si>
  <si>
    <t>FERNANDO CENTENO GÜELL-AUDICION Y LENGUAJE</t>
  </si>
  <si>
    <t>REBECA VARGAS ROMERO</t>
  </si>
  <si>
    <t>MARIA ISABEL SALAS ARRIETA</t>
  </si>
  <si>
    <t>DETRÁS DE LA ESC.JORGE WASHINGTON, SAN RAMÓN</t>
  </si>
  <si>
    <t>ENSEÑANZA ESPECIAL CARLOS LUIS VALLE MASIS</t>
  </si>
  <si>
    <t>COSTADO SURESTE DEL MINISTERIO DE SALUD</t>
  </si>
  <si>
    <t>00021</t>
  </si>
  <si>
    <t>4239</t>
  </si>
  <si>
    <t>13</t>
  </si>
  <si>
    <t>ANSELMO LLORENTE</t>
  </si>
  <si>
    <t>50 SUROESTE DEL AUTOMERCADO</t>
  </si>
  <si>
    <t>14</t>
  </si>
  <si>
    <t>CUADRO 4</t>
  </si>
  <si>
    <t xml:space="preserve">Administrativos Reubicados </t>
  </si>
  <si>
    <t>Técnicos-Docentes Reubicados</t>
  </si>
  <si>
    <t>Docentes Reubicados de Educación Especial</t>
  </si>
  <si>
    <t>Docentes Reubicados</t>
  </si>
  <si>
    <t>SUBVENCIONADA</t>
  </si>
  <si>
    <t>KENIA CHACON ESPINOZA</t>
  </si>
  <si>
    <t>cee.puntarenas@mep.go.cr</t>
  </si>
  <si>
    <t>cee.guapiles@mep.go.cr</t>
  </si>
  <si>
    <t>Educación
Preescolar</t>
  </si>
  <si>
    <t>MT
(1-6)</t>
  </si>
  <si>
    <t>MAU
(1-2)</t>
  </si>
  <si>
    <t>VT
(1-6)</t>
  </si>
  <si>
    <t>VAU
(1-2)</t>
  </si>
  <si>
    <t>ET
(1-4)</t>
  </si>
  <si>
    <t>EAU
(1-2)</t>
  </si>
  <si>
    <t>Aulas o lugar donde se imparten lecciones:</t>
  </si>
  <si>
    <t>Cubículos</t>
  </si>
  <si>
    <t>X</t>
  </si>
  <si>
    <t>Si requiere más filas, insértelas.</t>
  </si>
  <si>
    <t>Datos del director(a):</t>
  </si>
  <si>
    <t xml:space="preserve">Nombre: </t>
  </si>
  <si>
    <t xml:space="preserve">Firma: </t>
  </si>
  <si>
    <t>Datos del supervisor(a):</t>
  </si>
  <si>
    <t>2-02-14</t>
  </si>
  <si>
    <t>6-08-06</t>
  </si>
  <si>
    <t>6-02-06</t>
  </si>
  <si>
    <t>1-07-07</t>
  </si>
  <si>
    <t>1-19-12</t>
  </si>
  <si>
    <t>cnee.fernandocentenoguell@mep.go.cr</t>
  </si>
  <si>
    <t>cee.santaana@mep.go.cr</t>
  </si>
  <si>
    <t>esc.neuropsiquiatricainfantil@mep.go.cr</t>
  </si>
  <si>
    <t>cee.lapitahaya@mep.go.cr</t>
  </si>
  <si>
    <t>esc.ensenanzaespecialalajuela@mep.go.cr</t>
  </si>
  <si>
    <t>esc.ensenanzaespecialdegrecia@mep.go.cr</t>
  </si>
  <si>
    <t>esc.edespecialsanramon@mep.go.cr</t>
  </si>
  <si>
    <t>cee.amandaalvarez@mep.go.cr</t>
  </si>
  <si>
    <t>cee.carlosluisvallemasis@mep.go.cr</t>
  </si>
  <si>
    <t>cee.turrialba@mep.go.cr</t>
  </si>
  <si>
    <t>cee.ensenanzaespecialliberia@mep.go.cr</t>
  </si>
  <si>
    <t>BRAULIO FALLAS ABARCA</t>
  </si>
  <si>
    <t>Cantidad de Secciones</t>
  </si>
  <si>
    <t>Sí</t>
  </si>
  <si>
    <t>No</t>
  </si>
  <si>
    <t>Página WEB.</t>
  </si>
  <si>
    <t>4535</t>
  </si>
  <si>
    <t>00118</t>
  </si>
  <si>
    <t>EL CARMEN</t>
  </si>
  <si>
    <t>400M NORTE MUNICIPALIDAD DE CARTAGO</t>
  </si>
  <si>
    <t>CUADRO 8</t>
  </si>
  <si>
    <t xml:space="preserve">Teléfono: </t>
  </si>
  <si>
    <t>Se comparte el edificio con otra institución?</t>
  </si>
  <si>
    <t>2-16-01</t>
  </si>
  <si>
    <t>6-01-10</t>
  </si>
  <si>
    <t>NEURO PSIQUIATRICO INFANTIL</t>
  </si>
  <si>
    <t>CENTRO EDUCACION ESPECIAL LA PITAHAYA</t>
  </si>
  <si>
    <t>CENTRO EDUCACION ESPECIAL SANTA ANA</t>
  </si>
  <si>
    <t>FERNANDO CENTENO GÜELL-CIEGOS Y DEFIC. VISUALES</t>
  </si>
  <si>
    <t>CENTRO INTEGRAL SAN FELIPE NERI</t>
  </si>
  <si>
    <t>ENSEÑANZA ESPECIAL SAN ISIDRO DEL GENERAL</t>
  </si>
  <si>
    <t>ENSEÑANZA ESPECIAL Y REHABILITACION ALAJUELA</t>
  </si>
  <si>
    <t>ENSEÑANZA ESPECIAL DE GRECIA</t>
  </si>
  <si>
    <t>ENSEÑANZA ESPECIAL AMANDA ALVAREZ DE UGALDE</t>
  </si>
  <si>
    <t>ENSEÑANZA ESPECIAL DE TURRIALBA</t>
  </si>
  <si>
    <t>ENSEÑANZA ESPECIAL DE LIBERIA</t>
  </si>
  <si>
    <t>CENTRO ENSEÑANZA ESPECIAL IVONNE PEREZ GUEVARA</t>
  </si>
  <si>
    <t>C.A.I. GUADALUPE</t>
  </si>
  <si>
    <t>CENTRO ENSEÑANZA ESPECIAL LENIN SALAZAR QUESADA</t>
  </si>
  <si>
    <t>GIOVANNINA CASTRO DATO</t>
  </si>
  <si>
    <t>GRETTEL SEGURA VILCHEZ</t>
  </si>
  <si>
    <t>cee.perezzeledon@mep.go.cr</t>
  </si>
  <si>
    <t>esc.drcarlossaenzherrera@mep.go.cr</t>
  </si>
  <si>
    <t>esc.ensenanzaespecialheredia@mep.go.cr</t>
  </si>
  <si>
    <t>cai.goicoechea@mep.go.cr</t>
  </si>
  <si>
    <t>cee.leninsalazar@mep.go.cr</t>
  </si>
  <si>
    <t>Refugiados</t>
  </si>
  <si>
    <t>Solicitante de Asilo</t>
  </si>
  <si>
    <t>5-11-05</t>
  </si>
  <si>
    <t>Planes de Gestión de Riesgos.</t>
  </si>
  <si>
    <t>RESIDENCIA DE LOS ESTUDIANTES MATRICULADOS DURANTE</t>
  </si>
  <si>
    <t>Nivel de Enseñanza
y Ciclo que cursa</t>
  </si>
  <si>
    <t>SAN JOSE CENTRAL</t>
  </si>
  <si>
    <t>SAN JOSE NORTE</t>
  </si>
  <si>
    <t>SAN JOSE OESTE</t>
  </si>
  <si>
    <t>grettel.segura.vilchez@mep.go.cr</t>
  </si>
  <si>
    <t>ANGELA VIVIANA ROJAS RAMIREZ</t>
  </si>
  <si>
    <t>Indique los datos que se solicitan, o bien, seleccione Sí o No según corresponda.</t>
  </si>
  <si>
    <t>Espacio Físico.</t>
  </si>
  <si>
    <t>Espacio Físico</t>
  </si>
  <si>
    <t>Indique si la Institución cuenta con los siguientes servicios:</t>
  </si>
  <si>
    <t>Sala de Robótica</t>
  </si>
  <si>
    <t>Computadoras en Buen Estado.</t>
  </si>
  <si>
    <t>Indique los datos que se solicitan, o bien seleccione "X" para lo que corresponda.</t>
  </si>
  <si>
    <t xml:space="preserve"> </t>
  </si>
  <si>
    <t>Pozo con tanque elevado.</t>
  </si>
  <si>
    <t>Pozo sin sistema de extracción de agua.</t>
  </si>
  <si>
    <t>Hidrante</t>
  </si>
  <si>
    <t>Sanitarios y Lavamanos</t>
  </si>
  <si>
    <t>Servicios Sanitarios</t>
  </si>
  <si>
    <t>Para hombres</t>
  </si>
  <si>
    <t>Para mujeres</t>
  </si>
  <si>
    <t>Para ambos sexos</t>
  </si>
  <si>
    <t>Que disponen de agua y jabón</t>
  </si>
  <si>
    <t xml:space="preserve">Sin agua 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</si>
  <si>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</si>
  <si>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</si>
  <si>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</si>
  <si>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</si>
  <si>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</si>
  <si>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Retraso Mental (Discapacidad Intelectual)</t>
  </si>
  <si>
    <t>Aulas (para impartir lecciones)</t>
  </si>
  <si>
    <t>1/  No incluir Síndrome de Down.</t>
  </si>
  <si>
    <t>Camión Cisterna</t>
  </si>
  <si>
    <t>Pileta lavamanos (Bebedero)</t>
  </si>
  <si>
    <t>Duchas</t>
  </si>
  <si>
    <t>CUADRO 9</t>
  </si>
  <si>
    <t>PERSONAL TOTAL QUE LABORA EN EL C.E.E.</t>
  </si>
  <si>
    <t>Terapia Física (Rehabilitación Física)</t>
  </si>
  <si>
    <t>Terapia Ocupacional (Rehabilitación Ocupacional)</t>
  </si>
  <si>
    <t>Mingitorios (Urinarios)</t>
  </si>
  <si>
    <t>Pérdida Auditiva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</si>
  <si>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</si>
  <si>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 xml:space="preserve">1. </t>
  </si>
  <si>
    <t>Educación para la Vida Cotidiana</t>
  </si>
  <si>
    <t>7-03-07</t>
  </si>
  <si>
    <t>cee.sanfelipeneri@mep.go.cr</t>
  </si>
  <si>
    <t>SINDEY HERNADEZ CASTILLO</t>
  </si>
  <si>
    <t>ENSEÑANZA ESPECIAL ANDREA JIMENEZ</t>
  </si>
  <si>
    <t>2-16-02</t>
  </si>
  <si>
    <t>2-16-03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</si>
  <si>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</si>
  <si>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Con agua pero </t>
    </r>
    <r>
      <rPr>
        <u/>
        <sz val="11"/>
        <color theme="1"/>
        <rFont val="Cambria"/>
        <family val="1"/>
        <scheme val="major"/>
      </rPr>
      <t>no</t>
    </r>
    <r>
      <rPr>
        <sz val="11"/>
        <color theme="1"/>
        <rFont val="Cambria"/>
        <family val="1"/>
        <scheme val="major"/>
      </rPr>
      <t xml:space="preserve"> con jabón</t>
    </r>
  </si>
  <si>
    <r>
      <t xml:space="preserve">Administrativos
</t>
    </r>
    <r>
      <rPr>
        <i/>
        <sz val="10"/>
        <rFont val="Cambria"/>
        <family val="1"/>
        <scheme val="major"/>
      </rPr>
      <t>(Director, Asistente de Dirección, Auxiliar Administrativo)</t>
    </r>
  </si>
  <si>
    <r>
      <t xml:space="preserve">Técnicos-Docentes
</t>
    </r>
    <r>
      <rPr>
        <i/>
        <sz val="10"/>
        <rFont val="Cambria"/>
        <family val="1"/>
        <scheme val="major"/>
      </rPr>
      <t>(Orientador, Orientador Asistente, Bibliotecólogo)</t>
    </r>
  </si>
  <si>
    <r>
      <t xml:space="preserve">Docentes de Educación Especial
</t>
    </r>
    <r>
      <rPr>
        <i/>
        <sz val="10"/>
        <rFont val="Cambria"/>
        <family val="1"/>
        <scheme val="major"/>
      </rPr>
      <t>(Generalista en Educación Especial, Terapia del Lenguaje, otros)</t>
    </r>
  </si>
  <si>
    <r>
      <t xml:space="preserve">Administrativos y de Servicios
</t>
    </r>
    <r>
      <rPr>
        <i/>
        <sz val="10"/>
        <rFont val="Cambria"/>
        <family val="1"/>
        <scheme val="major"/>
      </rPr>
      <t>(Oficinistas, Misceláneos, Cocineras, Trabajador Social, otros)</t>
    </r>
  </si>
  <si>
    <r>
      <t xml:space="preserve">Discapacidad Intelectual (Retraso Mental) </t>
    </r>
    <r>
      <rPr>
        <b/>
        <vertAlign val="superscript"/>
        <sz val="11"/>
        <rFont val="Cambria"/>
        <family val="1"/>
        <scheme val="major"/>
      </rPr>
      <t>1/</t>
    </r>
  </si>
  <si>
    <t>Pupitres (Unipersonales, mesas de pupitre)</t>
  </si>
  <si>
    <t>Mesas (para uso de estudiantes de Preescolar)</t>
  </si>
  <si>
    <t>Sillas (para uso de estudiantes de Preescolar)</t>
  </si>
  <si>
    <t>ENSEÑANZA ESPECIAL DE HEREDIA</t>
  </si>
  <si>
    <t>PÚBLICA</t>
  </si>
  <si>
    <t>El Centro Educativo se abastece de agua por:</t>
  </si>
  <si>
    <t>Tubería dentro del Centro Educativo.</t>
  </si>
  <si>
    <t>Tubería fuera del Centro Educativo, pero dentro del lote o edificio.</t>
  </si>
  <si>
    <t>Tubería fuera del lote o edificio.</t>
  </si>
  <si>
    <t>No tiene por tubería.</t>
  </si>
  <si>
    <t>El Agua que consumen proviene de:</t>
  </si>
  <si>
    <t>Río, quebrada o naciente.</t>
  </si>
  <si>
    <t>Lluvia u otro.</t>
  </si>
  <si>
    <t>Alcantarilla o Cloaca.</t>
  </si>
  <si>
    <t>Tanque Séptico con tratamiento (fosa biológica).</t>
  </si>
  <si>
    <t>En el Centro Educativo hay luz eléctrica del:</t>
  </si>
  <si>
    <t>Planta privada.</t>
  </si>
  <si>
    <t>No hay luz eléctrica.</t>
  </si>
  <si>
    <t>Trastorno del Espectro Autista (TEA)</t>
  </si>
  <si>
    <r>
      <t xml:space="preserve">Otro tipo de Condición </t>
    </r>
    <r>
      <rPr>
        <b/>
        <vertAlign val="superscript"/>
        <sz val="11"/>
        <rFont val="Cambria"/>
        <family val="1"/>
        <scheme val="major"/>
      </rPr>
      <t>2/</t>
    </r>
  </si>
  <si>
    <t>2/  Especificar en OBSERVACIONES/COMENTARIOS. Ver ejemplos en la Guía.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</si>
  <si>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</si>
  <si>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</si>
  <si>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</si>
  <si>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</si>
  <si>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</si>
  <si>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</si>
  <si>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</si>
  <si>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</si>
  <si>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</si>
  <si>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</si>
  <si>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</si>
  <si>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</si>
  <si>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</si>
  <si>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</si>
  <si>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</si>
  <si>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</si>
  <si>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</si>
  <si>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</si>
  <si>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</si>
  <si>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</si>
  <si>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</si>
  <si>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</si>
  <si>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</si>
  <si>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</si>
  <si>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</si>
  <si>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</si>
  <si>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</si>
  <si>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</si>
  <si>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</si>
  <si>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</si>
  <si>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</si>
  <si>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</si>
  <si>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</si>
  <si>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</si>
  <si>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</si>
  <si>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</si>
  <si>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</si>
  <si>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</si>
  <si>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</si>
  <si>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</si>
  <si>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</si>
  <si>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</si>
  <si>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</si>
  <si>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</si>
  <si>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</si>
  <si>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</si>
  <si>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</si>
  <si>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</si>
  <si>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</si>
  <si>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PIEDRAS NEGRAS</t>
  </si>
  <si>
    <t>SAN JOSE / MORA / PICAGRES</t>
  </si>
  <si>
    <t>SAN JOSE / MORA / JARIS</t>
  </si>
  <si>
    <t>SAN JOSE / MORA / QUITIRRISI</t>
  </si>
  <si>
    <t>SAN JOSE / GOICOECHEA / GUADALUPE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</si>
  <si>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</si>
  <si>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</si>
  <si>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</si>
  <si>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</si>
  <si>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</si>
  <si>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</si>
  <si>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</si>
  <si>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</si>
  <si>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</si>
  <si>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</si>
  <si>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</si>
  <si>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</si>
  <si>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</si>
  <si>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</si>
  <si>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</si>
  <si>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</si>
  <si>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</si>
  <si>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</si>
  <si>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</si>
  <si>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</si>
  <si>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</si>
  <si>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</si>
  <si>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</si>
  <si>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</si>
  <si>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</si>
  <si>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</si>
  <si>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</si>
  <si>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SAN JUAN</t>
  </si>
  <si>
    <t>SAN JOSE / TIBAS / CINCO ESQUINAS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</si>
  <si>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</si>
  <si>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</si>
  <si>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</si>
  <si>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</si>
  <si>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</si>
  <si>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</si>
  <si>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</si>
  <si>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</si>
  <si>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</si>
  <si>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</si>
  <si>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</si>
  <si>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</si>
  <si>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</si>
  <si>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</si>
  <si>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</si>
  <si>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</si>
  <si>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</si>
  <si>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</si>
  <si>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</si>
  <si>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</si>
  <si>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</si>
  <si>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</si>
  <si>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</si>
  <si>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</si>
  <si>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</si>
  <si>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</si>
  <si>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</si>
  <si>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</si>
  <si>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</si>
  <si>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</si>
  <si>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</si>
  <si>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</si>
  <si>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</si>
  <si>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</si>
  <si>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</si>
  <si>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</si>
  <si>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SAN JOSE / LEON CORTES CASTRO / LLANO BONITO</t>
  </si>
  <si>
    <t>SAN JOSE / LEON CORTES CASTRO / SAN ISIDRO</t>
  </si>
  <si>
    <t>SAN JOSE / LEON CORTES CASTRO / SANTA CRUZ</t>
  </si>
  <si>
    <t>SAN JOSE / LEON CORTES CASTRO / SAN ANTONIO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</si>
  <si>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</si>
  <si>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</si>
  <si>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</si>
  <si>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</si>
  <si>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</si>
  <si>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</si>
  <si>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</si>
  <si>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</si>
  <si>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</si>
  <si>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</si>
  <si>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</si>
  <si>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</si>
  <si>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</si>
  <si>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</si>
  <si>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</si>
  <si>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</si>
  <si>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</si>
  <si>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</si>
  <si>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</si>
  <si>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</si>
  <si>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</si>
  <si>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</si>
  <si>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</si>
  <si>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</si>
  <si>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</si>
  <si>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</si>
  <si>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PEÑAS BLANCAS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</si>
  <si>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</si>
  <si>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</si>
  <si>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</si>
  <si>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</si>
  <si>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</si>
  <si>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</si>
  <si>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</si>
  <si>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</si>
  <si>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</si>
  <si>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</si>
  <si>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</si>
  <si>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</si>
  <si>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</si>
  <si>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</si>
  <si>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</si>
  <si>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</si>
  <si>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</si>
  <si>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</si>
  <si>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</si>
  <si>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</si>
  <si>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</si>
  <si>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</si>
  <si>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</si>
  <si>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</si>
  <si>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</si>
  <si>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</si>
  <si>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EL ROSARIO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</si>
  <si>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</si>
  <si>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</si>
  <si>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</si>
  <si>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</si>
  <si>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</si>
  <si>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</si>
  <si>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</si>
  <si>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PALMARES / LA GRANJA</t>
  </si>
  <si>
    <t>ALAJUELA / POAS / SAN PEDRO</t>
  </si>
  <si>
    <t>ALAJUELA / POAS / SAN JUAN</t>
  </si>
  <si>
    <t>ALAJUELA / POAS / SAN RAFAEL</t>
  </si>
  <si>
    <t>ALAJUELA / POAS / CARRILLOS</t>
  </si>
  <si>
    <t>ALAJUELA / POAS / SABANA REDONDA</t>
  </si>
  <si>
    <t>ALAJUELA / OROTINA / OROTINA</t>
  </si>
  <si>
    <t>ALAJUELA / OROTINA / EL MASTATE</t>
  </si>
  <si>
    <t>ALAJUELA / OROTINA / HACIENDA VIEJA</t>
  </si>
  <si>
    <t>ALAJUELA / OROTINA / COYOLAR</t>
  </si>
  <si>
    <t>ALAJUELA / OROTINA / LA CEIBA</t>
  </si>
  <si>
    <t>ALAJUELA / SAN CARLOS / QUESADA</t>
  </si>
  <si>
    <t>ALAJUELA / SAN CARLOS / FLORENCIA</t>
  </si>
  <si>
    <t>ALAJUELA / SAN CARLOS / BUENAVISTA</t>
  </si>
  <si>
    <t>ALAJUELA / SAN CARLOS / AGUAS ZARCAS</t>
  </si>
  <si>
    <t>ALAJUELA / SAN CARLOS / VENECIA</t>
  </si>
  <si>
    <t>ALAJUELA / SAN CARLOS / PITAL</t>
  </si>
  <si>
    <t>ALAJUELA / SAN CARLOS / LA FORTUNA</t>
  </si>
  <si>
    <t>ALAJUELA / SAN CARLOS / LA TIGRA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</si>
  <si>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</si>
  <si>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</si>
  <si>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</si>
  <si>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</si>
  <si>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</si>
  <si>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</si>
  <si>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</si>
  <si>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TAPEZCO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</si>
  <si>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</si>
  <si>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</si>
  <si>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</si>
  <si>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</si>
  <si>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</si>
  <si>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</si>
  <si>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</si>
  <si>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</si>
  <si>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</si>
  <si>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</si>
  <si>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</si>
  <si>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SAN JOSE O PIZOTE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</si>
  <si>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</si>
  <si>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</si>
  <si>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</si>
  <si>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</si>
  <si>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</si>
  <si>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</si>
  <si>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</si>
  <si>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</si>
  <si>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</si>
  <si>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</si>
  <si>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</si>
  <si>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</si>
  <si>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</si>
  <si>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</si>
  <si>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</si>
  <si>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</si>
  <si>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</si>
  <si>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</si>
  <si>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</si>
  <si>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</si>
  <si>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AGUACALIENTE O SAN FRANCISCO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</si>
  <si>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</si>
  <si>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</si>
  <si>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</si>
  <si>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</si>
  <si>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</si>
  <si>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</si>
  <si>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</si>
  <si>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</si>
  <si>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</si>
  <si>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</si>
  <si>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</si>
  <si>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</si>
  <si>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</si>
  <si>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</si>
  <si>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</si>
  <si>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</si>
  <si>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DULCE NOMBRE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</si>
  <si>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</si>
  <si>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</si>
  <si>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</si>
  <si>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</si>
  <si>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</si>
  <si>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</si>
  <si>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</si>
  <si>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</si>
  <si>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</si>
  <si>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</si>
  <si>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</si>
  <si>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</si>
  <si>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</si>
  <si>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</si>
  <si>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</si>
  <si>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</si>
  <si>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TURRIALBA / EL CHIRRIPO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</si>
  <si>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</si>
  <si>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</si>
  <si>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</si>
  <si>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</si>
  <si>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</si>
  <si>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</si>
  <si>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</si>
  <si>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</si>
  <si>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EL TEJAR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</si>
  <si>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</si>
  <si>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</si>
  <si>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</si>
  <si>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</si>
  <si>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</si>
  <si>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</si>
  <si>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</si>
  <si>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</si>
  <si>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</si>
  <si>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</si>
  <si>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</si>
  <si>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</si>
  <si>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</si>
  <si>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</si>
  <si>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</si>
  <si>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</si>
  <si>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</si>
  <si>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</si>
  <si>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</si>
  <si>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</si>
  <si>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</si>
  <si>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</si>
  <si>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</si>
  <si>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</si>
  <si>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</si>
  <si>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</si>
  <si>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</si>
  <si>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</si>
  <si>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</si>
  <si>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</si>
  <si>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</si>
  <si>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LOS ANGELES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</si>
  <si>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</si>
  <si>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</si>
  <si>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</si>
  <si>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</si>
  <si>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</si>
  <si>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</si>
  <si>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LA RIBERA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</si>
  <si>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</si>
  <si>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</si>
  <si>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</si>
  <si>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</si>
  <si>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</si>
  <si>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SAN PABLO / RINCON DE SABANILLA</t>
  </si>
  <si>
    <t>HEREDIA / SARAPIQUI / PUERTO VIEJO</t>
  </si>
  <si>
    <t>HEREDIA / SARAPIQUI / LA VIRGEN</t>
  </si>
  <si>
    <t>HEREDIA / SARAPIQUI / LAS HORQUETAS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</si>
  <si>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</si>
  <si>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</si>
  <si>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</si>
  <si>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</si>
  <si>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</si>
  <si>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</si>
  <si>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</si>
  <si>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</si>
  <si>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</si>
  <si>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</si>
  <si>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QUEBRADA HONDA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</si>
  <si>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</si>
  <si>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</si>
  <si>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</si>
  <si>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</si>
  <si>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</si>
  <si>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</si>
  <si>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</si>
  <si>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</si>
  <si>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GUAJINIQUIL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</si>
  <si>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</si>
  <si>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</si>
  <si>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</si>
  <si>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</si>
  <si>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LA FORTUNA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</si>
  <si>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</si>
  <si>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</si>
  <si>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</si>
  <si>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</si>
  <si>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</si>
  <si>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</si>
  <si>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</si>
  <si>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</si>
  <si>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</si>
  <si>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</si>
  <si>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</si>
  <si>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LAS JUNTAS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</si>
  <si>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</si>
  <si>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</si>
  <si>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</si>
  <si>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</si>
  <si>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QUEBRADA GRANDE</t>
  </si>
  <si>
    <t>GUANACASTE / TILARAN / TRONADORA</t>
  </si>
  <si>
    <t>GUANACASTE / TILARAN / SANTA ROSA</t>
  </si>
  <si>
    <t>GUANACASTE / TILARAN / LIBANO</t>
  </si>
  <si>
    <t>GUANACASTE / TILARAN / TIERRAS MORENAS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</si>
  <si>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</si>
  <si>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</si>
  <si>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</si>
  <si>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</si>
  <si>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</si>
  <si>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</si>
  <si>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</si>
  <si>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</si>
  <si>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</si>
  <si>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</si>
  <si>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</si>
  <si>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LA GARITA</t>
  </si>
  <si>
    <t>GUANACASTE / LA CRUZ / SANTA ELENA</t>
  </si>
  <si>
    <t>GUANACASTE / HOJANCHA / HOJANCHA</t>
  </si>
  <si>
    <t>GUANACASTE / HOJANCHA / MONTE ROMO</t>
  </si>
  <si>
    <t>GUANACASTE / HOJANCHA / PUERTO CARRILLO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</si>
  <si>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</si>
  <si>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</si>
  <si>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</si>
  <si>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</si>
  <si>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</si>
  <si>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</si>
  <si>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</si>
  <si>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</si>
  <si>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</si>
  <si>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</si>
  <si>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MONTE VERDE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</si>
  <si>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</si>
  <si>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</si>
  <si>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</si>
  <si>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</si>
  <si>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</si>
  <si>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</si>
  <si>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</si>
  <si>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</si>
  <si>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</si>
  <si>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</si>
  <si>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</si>
  <si>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</si>
  <si>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</si>
  <si>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</si>
  <si>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</si>
  <si>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</si>
  <si>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</si>
  <si>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</si>
  <si>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</si>
  <si>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</si>
  <si>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</si>
  <si>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</si>
  <si>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</si>
  <si>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LA UNION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</si>
  <si>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</si>
  <si>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</si>
  <si>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</si>
  <si>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</si>
  <si>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</si>
  <si>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</si>
  <si>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</si>
  <si>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QUEPOS / QUEPOS</t>
  </si>
  <si>
    <t>PUNTARENAS / QUEPOS / SAVEGRE</t>
  </si>
  <si>
    <t>PUNTARENAS / QUEPOS / NARANJITO</t>
  </si>
  <si>
    <t>PUNTARENAS / GOLFITO / GOLFITO</t>
  </si>
  <si>
    <t>PUNTARENAS / GOLFITO / PUERTO JIMENEZ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</si>
  <si>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</si>
  <si>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</si>
  <si>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</si>
  <si>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</si>
  <si>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AGUA BUENA</t>
  </si>
  <si>
    <t>PUNTARENAS / COTO BRUS / LIMONCITO</t>
  </si>
  <si>
    <t>PUNTARENAS / COTO BRUS / PITTIER</t>
  </si>
  <si>
    <t>PUNTARENAS / COTO BRUS / GUTIERREZ BROUN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</si>
  <si>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</si>
  <si>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</si>
  <si>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</si>
  <si>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</si>
  <si>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</si>
  <si>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</si>
  <si>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</si>
  <si>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</si>
  <si>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</si>
  <si>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</si>
  <si>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</si>
  <si>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</si>
  <si>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</si>
  <si>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LA RITA</t>
  </si>
  <si>
    <t>LIMON / POCOCI / ROXANA</t>
  </si>
  <si>
    <t>LIMON / POCOCI / CARIARI</t>
  </si>
  <si>
    <t>LIMON / POCOCI / COLORADO</t>
  </si>
  <si>
    <t>LIMON / POCOCI / LA COLONIA</t>
  </si>
  <si>
    <t>LIMON / SIQUIRRES / SIQUIRRES</t>
  </si>
  <si>
    <t>LIMON / SIQUIRRES / PACUARITO</t>
  </si>
  <si>
    <t>LIMON / SIQUIRRES / FLORIDA</t>
  </si>
  <si>
    <t>LIMON / SIQUIRRES / GERMANIA</t>
  </si>
  <si>
    <t>LIMON / SIQUIRRES / EL CAIRO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</si>
  <si>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</si>
  <si>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</si>
  <si>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</si>
  <si>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</si>
  <si>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</si>
  <si>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</si>
  <si>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</si>
  <si>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</si>
  <si>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</si>
  <si>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</si>
  <si>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</si>
  <si>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</si>
  <si>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</si>
  <si>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</si>
  <si>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ESTUDIANTES EXTRANJEROS, REFUGIADOS Y SOLICITANTES DE ASILO</t>
  </si>
  <si>
    <t>SEGÚN  PAÍS/CONTINENTE,  CENTRO DE EDUCACIÓN ESPECIAL</t>
  </si>
  <si>
    <t>País / Continente</t>
  </si>
  <si>
    <t>ANGELA VIVIANNA ROJAS RAMIREZ</t>
  </si>
  <si>
    <t>KELYN HIDALGO CUBILLO</t>
  </si>
  <si>
    <t>ENSEÑANZA ESPECIAL Y REHABILITACION DE SAN RAMON</t>
  </si>
  <si>
    <t>DAMARIS ELIZONDO PEREZ</t>
  </si>
  <si>
    <t>EUGENIA CORREA CORTES</t>
  </si>
  <si>
    <t>TATIANA SANCHEZ RODA</t>
  </si>
  <si>
    <t>CENTRO DE EDUCACION ESPECIAL DE GUAPILES</t>
  </si>
  <si>
    <t>Teléfono 1:</t>
  </si>
  <si>
    <t>Teléfono 2:</t>
  </si>
  <si>
    <t>Extranjeros
(Nacionalidad)</t>
  </si>
  <si>
    <t>SANEAMIENTO E HIGIENE, CENTRO DE EDUCACIÓN ESPECIAL</t>
  </si>
  <si>
    <t>SERVICIOS, COMPUTADORAS Y ESPACIO FÍSICO UTILIZADOS POR EL CENTRO DE EDUCACIÓN ESPECIAL</t>
  </si>
  <si>
    <t>CENSO ESCOLAR 2023 -- INFORME INICIAL</t>
  </si>
  <si>
    <t>EL CURSO LECTIVO 2023, CENTRO DE EDUCACIÓN ESPECIAL</t>
  </si>
  <si>
    <t>Bebés (desde el nacimiento a menos de un año)</t>
  </si>
  <si>
    <t>Maternal I (1 año)</t>
  </si>
  <si>
    <t>Maternal II (2 años)</t>
  </si>
  <si>
    <t>Interactivo I (3 años)</t>
  </si>
  <si>
    <t>Interactivo II (4 años)</t>
  </si>
  <si>
    <t>I Ciclo (6 años a 9 años y 11 meses)</t>
  </si>
  <si>
    <t>III Ciclo (14 años a 17 años y 11 meses)</t>
  </si>
  <si>
    <t>IV Ciclo (18 años a 21 años y 11 meses)</t>
  </si>
  <si>
    <t>SAN FRANCISCO DE DOS RIOS</t>
  </si>
  <si>
    <t>LUIS JIMINEZ MADRIGAL</t>
  </si>
  <si>
    <t>SAN ISIDRO DE EL GENERAL</t>
  </si>
  <si>
    <t>CIUDAD LAS AMERICAS</t>
  </si>
  <si>
    <t>MARITZEL CHINCHILLA VARGAS</t>
  </si>
  <si>
    <t>DR. CARLOS SAENZ HERRERA</t>
  </si>
  <si>
    <t>GUSTAVO ADOLFO MORA DIAZ</t>
  </si>
  <si>
    <t>ANGIE BRENES VERGARA</t>
  </si>
  <si>
    <t>KARINA MORALES SOTO</t>
  </si>
  <si>
    <t>75 O TANQUES AYA CARRETERA A CORONADO</t>
  </si>
  <si>
    <t>ERLINDA CASTELLON GAMBOA</t>
  </si>
  <si>
    <t>KARL;A RAMIREWZ ROJAS</t>
  </si>
  <si>
    <t>Ubicacion1</t>
  </si>
  <si>
    <t>Transición (5 años)</t>
  </si>
  <si>
    <t>II Ciclo (10 años a 13 años y 11 meses)</t>
  </si>
  <si>
    <t>0002</t>
  </si>
  <si>
    <t>02425</t>
  </si>
  <si>
    <t>KALLPA</t>
  </si>
  <si>
    <t>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</si>
</sst>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"/>
  </numFmts>
  <fonts count="6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G Omega"/>
      <family val="2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sz val="14"/>
      <color theme="5" tint="-0.249977111117893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sz val="28"/>
      <name val="Cambria"/>
      <family val="1"/>
      <scheme val="major"/>
    </font>
    <font>
      <i/>
      <sz val="28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mbria"/>
      <family val="1"/>
      <scheme val="major"/>
    </font>
    <font>
      <sz val="9"/>
      <color theme="8" tint="-0.499984740745262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20"/>
      <name val="Goudy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dashed">
        <color indexed="64"/>
      </left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slantDashDot">
        <color auto="1"/>
      </left>
      <right style="slantDashDot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ck">
        <color auto="1"/>
      </top>
      <bottom/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dotted">
        <color auto="1"/>
      </left>
      <right/>
      <top style="thick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 style="slantDashDot">
        <color auto="1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slantDashDot">
        <color auto="1"/>
      </left>
      <right style="thick">
        <color indexed="64"/>
      </right>
      <top style="hair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auto="1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auto="1"/>
      </left>
      <right/>
      <top style="dotted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auto="1"/>
      </left>
      <right style="dotted">
        <color auto="1"/>
      </right>
      <top style="thick">
        <color indexed="64"/>
      </top>
      <bottom/>
      <diagonal/>
    </border>
    <border>
      <left style="dotted">
        <color auto="1"/>
      </left>
      <right style="dotted">
        <color auto="1"/>
      </right>
      <top style="dashed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auto="1"/>
      </top>
      <bottom style="hair">
        <color indexed="64"/>
      </bottom>
      <diagonal/>
    </border>
    <border>
      <left/>
      <right style="dotted">
        <color auto="1"/>
      </right>
      <top style="dotted">
        <color auto="1"/>
      </top>
      <bottom style="hair">
        <color auto="1"/>
      </bottom>
      <diagonal/>
    </border>
    <border>
      <left/>
      <right style="dotted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/>
      <right style="dotted">
        <color auto="1"/>
      </right>
      <top style="hair">
        <color indexed="64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auto="1"/>
      </left>
      <right/>
      <top style="hair">
        <color indexed="64"/>
      </top>
      <bottom/>
      <diagonal/>
    </border>
    <border>
      <left/>
      <right/>
      <top style="dashDot">
        <color indexed="64"/>
      </top>
      <bottom style="hair">
        <color indexed="64"/>
      </bottom>
      <diagonal/>
    </border>
    <border>
      <left style="medium">
        <color indexed="64"/>
      </left>
      <right/>
      <top style="dashDot">
        <color indexed="64"/>
      </top>
      <bottom style="hair">
        <color indexed="64"/>
      </bottom>
      <diagonal/>
    </border>
    <border>
      <left style="dotted">
        <color auto="1"/>
      </left>
      <right/>
      <top style="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ashDot">
        <color indexed="64"/>
      </bottom>
      <diagonal/>
    </border>
    <border>
      <left style="medium">
        <color auto="1"/>
      </left>
      <right/>
      <top style="hair">
        <color indexed="64"/>
      </top>
      <bottom style="dashDot">
        <color indexed="64"/>
      </bottom>
      <diagonal/>
    </border>
    <border>
      <left style="dotted">
        <color auto="1"/>
      </left>
      <right/>
      <top style="hair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indexed="64"/>
      </bottom>
      <diagonal/>
    </border>
    <border>
      <left style="dotted">
        <color auto="1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auto="1"/>
      </left>
      <right/>
      <top style="dotted">
        <color auto="1"/>
      </top>
      <bottom style="thick">
        <color auto="1"/>
      </bottom>
      <diagonal/>
    </border>
    <border>
      <left/>
      <right style="medium">
        <color auto="1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dotted">
        <color auto="1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tted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ashDotDot">
        <color auto="1"/>
      </top>
      <bottom style="dotted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657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center"/>
    </xf>
    <xf numFmtId="1" fontId="4" fillId="3" borderId="0" xfId="0" applyNumberFormat="1" applyFont="1" applyFill="1"/>
    <xf numFmtId="0" fontId="4" fillId="0" borderId="0" xfId="0" applyFont="1"/>
    <xf numFmtId="1" fontId="2" fillId="0" borderId="0" xfId="0" applyNumberFormat="1" applyFont="1"/>
    <xf numFmtId="0" fontId="6" fillId="0" borderId="0" xfId="0" applyFont="1"/>
    <xf numFmtId="0" fontId="7" fillId="0" borderId="0" xfId="0" applyFont="1"/>
    <xf numFmtId="1" fontId="0" fillId="0" borderId="0" xfId="0" applyNumberFormat="1" applyFill="1"/>
    <xf numFmtId="0" fontId="2" fillId="0" borderId="0" xfId="0" applyFont="1" applyFill="1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3" fillId="0" borderId="0" xfId="0" applyFont="1" applyBorder="1" applyAlignme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4" fontId="18" fillId="2" borderId="65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horizontal="right" vertical="center"/>
      <protection hidden="1"/>
    </xf>
    <xf numFmtId="0" fontId="18" fillId="0" borderId="9" xfId="0" applyFont="1" applyFill="1" applyBorder="1" applyAlignment="1" applyProtection="1">
      <alignment horizontal="left" vertical="center"/>
      <protection hidden="1"/>
    </xf>
    <xf numFmtId="0" fontId="22" fillId="0" borderId="6" xfId="0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164" fontId="18" fillId="2" borderId="65" xfId="0" applyNumberFormat="1" applyFont="1" applyFill="1" applyBorder="1" applyAlignment="1" applyProtection="1">
      <alignment horizontal="center" vertical="center" shrinkToFit="1"/>
      <protection locked="0"/>
    </xf>
    <xf numFmtId="164" fontId="18" fillId="0" borderId="0" xfId="0" applyNumberFormat="1" applyFont="1" applyFill="1" applyBorder="1" applyAlignment="1" applyProtection="1">
      <alignment vertical="center" shrinkToFit="1"/>
      <protection locked="0"/>
    </xf>
    <xf numFmtId="14" fontId="18" fillId="0" borderId="0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Font="1" applyProtection="1"/>
    <xf numFmtId="0" fontId="13" fillId="0" borderId="0" xfId="0" applyFont="1" applyAlignment="1" applyProtection="1">
      <alignment vertical="center" wrapText="1"/>
      <protection hidden="1"/>
    </xf>
    <xf numFmtId="0" fontId="8" fillId="0" borderId="0" xfId="0" applyFont="1"/>
    <xf numFmtId="0" fontId="26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28" fillId="2" borderId="6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7" fillId="0" borderId="9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 wrapText="1" indent="3"/>
      <protection hidden="1"/>
    </xf>
    <xf numFmtId="0" fontId="25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3" fontId="15" fillId="0" borderId="169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7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57" xfId="0" applyFont="1" applyFill="1" applyBorder="1" applyAlignment="1" applyProtection="1">
      <alignment horizontal="left" vertical="center" indent="3"/>
      <protection hidden="1"/>
    </xf>
    <xf numFmtId="3" fontId="15" fillId="0" borderId="170" xfId="0" applyNumberFormat="1" applyFont="1" applyFill="1" applyBorder="1" applyAlignment="1" applyProtection="1">
      <alignment horizontal="left" vertical="center" indent="3" shrinkToFit="1"/>
      <protection hidden="1"/>
    </xf>
    <xf numFmtId="3" fontId="15" fillId="2" borderId="48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73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Border="1" applyAlignment="1" applyProtection="1">
      <alignment horizontal="left" vertical="center"/>
      <protection hidden="1"/>
    </xf>
    <xf numFmtId="0" fontId="8" fillId="0" borderId="93" xfId="0" applyFont="1" applyFill="1" applyBorder="1" applyAlignment="1" applyProtection="1">
      <alignment horizontal="left" vertical="center" indent="3"/>
      <protection hidden="1"/>
    </xf>
    <xf numFmtId="3" fontId="15" fillId="0" borderId="171" xfId="0" applyNumberFormat="1" applyFont="1" applyFill="1" applyBorder="1" applyAlignment="1" applyProtection="1">
      <alignment horizontal="left" vertical="center" indent="3" shrinkToFit="1"/>
      <protection hidden="1"/>
    </xf>
    <xf numFmtId="3" fontId="15" fillId="2" borderId="112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17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1" xfId="0" applyFont="1" applyFill="1" applyBorder="1" applyAlignment="1" applyProtection="1">
      <alignment vertical="center"/>
      <protection hidden="1"/>
    </xf>
    <xf numFmtId="0" fontId="22" fillId="0" borderId="195" xfId="0" applyFont="1" applyFill="1" applyBorder="1" applyAlignment="1" applyProtection="1">
      <alignment vertical="center"/>
      <protection hidden="1"/>
    </xf>
    <xf numFmtId="3" fontId="15" fillId="2" borderId="196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197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73" xfId="0" applyFont="1" applyFill="1" applyBorder="1" applyAlignment="1" applyProtection="1">
      <alignment vertical="center"/>
      <protection hidden="1"/>
    </xf>
    <xf numFmtId="3" fontId="15" fillId="0" borderId="174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7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76" xfId="0" applyFont="1" applyFill="1" applyBorder="1" applyAlignment="1" applyProtection="1">
      <alignment horizontal="left" vertical="center" indent="3"/>
      <protection hidden="1"/>
    </xf>
    <xf numFmtId="3" fontId="15" fillId="0" borderId="177" xfId="0" applyNumberFormat="1" applyFont="1" applyFill="1" applyBorder="1" applyAlignment="1" applyProtection="1">
      <alignment horizontal="left" vertical="center" indent="3" shrinkToFit="1"/>
      <protection hidden="1"/>
    </xf>
    <xf numFmtId="3" fontId="15" fillId="2" borderId="178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17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8" fillId="0" borderId="180" xfId="0" applyFont="1" applyFill="1" applyBorder="1" applyAlignment="1" applyProtection="1">
      <alignment horizontal="left" vertical="center" indent="3"/>
      <protection hidden="1"/>
    </xf>
    <xf numFmtId="3" fontId="15" fillId="0" borderId="181" xfId="0" applyNumberFormat="1" applyFont="1" applyFill="1" applyBorder="1" applyAlignment="1" applyProtection="1">
      <alignment horizontal="left" vertical="center" indent="3" shrinkToFit="1"/>
      <protection hidden="1"/>
    </xf>
    <xf numFmtId="3" fontId="15" fillId="2" borderId="182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18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right" vertical="center" wrapText="1" indent="3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left" vertical="center" indent="8"/>
      <protection hidden="1"/>
    </xf>
    <xf numFmtId="0" fontId="27" fillId="0" borderId="0" xfId="0" applyFont="1" applyFill="1" applyBorder="1" applyAlignment="1" applyProtection="1">
      <alignment horizontal="left" vertical="center" indent="8"/>
      <protection hidden="1"/>
    </xf>
    <xf numFmtId="0" fontId="24" fillId="0" borderId="0" xfId="0" applyFont="1" applyFill="1" applyBorder="1" applyAlignment="1" applyProtection="1">
      <alignment horizontal="righ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19" fillId="0" borderId="119" xfId="0" applyFont="1" applyFill="1" applyBorder="1" applyAlignment="1" applyProtection="1">
      <alignment vertical="center"/>
      <protection hidden="1"/>
    </xf>
    <xf numFmtId="3" fontId="15" fillId="0" borderId="120" xfId="0" applyNumberFormat="1" applyFont="1" applyFill="1" applyBorder="1" applyAlignment="1" applyProtection="1">
      <alignment horizontal="center" vertical="center"/>
      <protection hidden="1"/>
    </xf>
    <xf numFmtId="3" fontId="15" fillId="0" borderId="11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4" fillId="0" borderId="57" xfId="0" applyFont="1" applyFill="1" applyBorder="1" applyAlignment="1" applyProtection="1">
      <alignment horizontal="left" vertical="center" indent="3"/>
      <protection hidden="1"/>
    </xf>
    <xf numFmtId="3" fontId="15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left" vertical="center" indent="3"/>
      <protection hidden="1"/>
    </xf>
    <xf numFmtId="3" fontId="15" fillId="0" borderId="53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18" fillId="2" borderId="67" xfId="0" applyFont="1" applyFill="1" applyBorder="1" applyAlignment="1" applyProtection="1">
      <alignment horizontal="left" vertical="center" wrapText="1" indent="3"/>
      <protection locked="0"/>
    </xf>
    <xf numFmtId="3" fontId="15" fillId="2" borderId="77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19" fillId="0" borderId="67" xfId="0" applyFont="1" applyFill="1" applyBorder="1" applyAlignment="1" applyProtection="1">
      <alignment horizontal="left" vertical="center"/>
      <protection hidden="1"/>
    </xf>
    <xf numFmtId="0" fontId="15" fillId="2" borderId="66" xfId="0" applyFont="1" applyFill="1" applyBorder="1" applyAlignment="1" applyProtection="1">
      <alignment horizontal="center" vertical="center" shrinkToFit="1"/>
      <protection locked="0"/>
    </xf>
    <xf numFmtId="0" fontId="22" fillId="0" borderId="67" xfId="0" applyFont="1" applyFill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6" fillId="0" borderId="8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104" xfId="0" applyFont="1" applyBorder="1" applyAlignment="1" applyProtection="1">
      <alignment horizontal="center" vertical="center" shrinkToFit="1"/>
      <protection hidden="1"/>
    </xf>
    <xf numFmtId="0" fontId="9" fillId="0" borderId="44" xfId="0" applyFont="1" applyBorder="1" applyAlignment="1" applyProtection="1">
      <alignment horizontal="center" vertical="center" shrinkToFit="1"/>
      <protection hidden="1"/>
    </xf>
    <xf numFmtId="0" fontId="9" fillId="0" borderId="69" xfId="0" applyFont="1" applyBorder="1" applyAlignment="1" applyProtection="1">
      <alignment horizontal="center" vertical="center" shrinkToFit="1"/>
      <protection hidden="1"/>
    </xf>
    <xf numFmtId="0" fontId="9" fillId="2" borderId="77" xfId="0" applyFont="1" applyFill="1" applyBorder="1" applyAlignment="1" applyProtection="1">
      <alignment horizontal="center" vertical="center" shrinkToFit="1"/>
      <protection locked="0"/>
    </xf>
    <xf numFmtId="0" fontId="9" fillId="2" borderId="105" xfId="0" applyFont="1" applyFill="1" applyBorder="1" applyAlignment="1" applyProtection="1">
      <alignment horizontal="center" vertical="center" shrinkToFit="1"/>
      <protection locked="0"/>
    </xf>
    <xf numFmtId="0" fontId="9" fillId="2" borderId="78" xfId="0" applyFont="1" applyFill="1" applyBorder="1" applyAlignment="1" applyProtection="1">
      <alignment horizontal="center" vertical="center" shrinkToFit="1"/>
      <protection locked="0"/>
    </xf>
    <xf numFmtId="0" fontId="9" fillId="2" borderId="66" xfId="0" applyFont="1" applyFill="1" applyBorder="1" applyAlignment="1" applyProtection="1">
      <alignment horizontal="center" vertical="center" shrinkToFit="1"/>
      <protection locked="0"/>
    </xf>
    <xf numFmtId="0" fontId="22" fillId="0" borderId="37" xfId="0" applyFont="1" applyFill="1" applyBorder="1" applyAlignment="1" applyProtection="1">
      <alignment horizontal="left" vertical="center"/>
      <protection hidden="1"/>
    </xf>
    <xf numFmtId="3" fontId="15" fillId="2" borderId="16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103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 applyProtection="1">
      <alignment horizontal="center" vertical="center" shrinkToFit="1"/>
      <protection locked="0"/>
    </xf>
    <xf numFmtId="3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8" fillId="2" borderId="145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8" fillId="0" borderId="42" xfId="0" applyFont="1" applyBorder="1" applyAlignment="1" applyProtection="1">
      <alignment vertical="center"/>
      <protection hidden="1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top" shrinkToFit="1"/>
      <protection locked="0"/>
    </xf>
    <xf numFmtId="0" fontId="26" fillId="0" borderId="0" xfId="0" applyFont="1" applyFill="1" applyBorder="1" applyAlignment="1" applyProtection="1">
      <alignment horizontal="left" vertical="center" indent="5"/>
      <protection hidden="1"/>
    </xf>
    <xf numFmtId="0" fontId="26" fillId="0" borderId="30" xfId="0" applyFont="1" applyFill="1" applyBorder="1" applyAlignment="1" applyProtection="1">
      <alignment horizontal="left" vertical="center" indent="5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hidden="1"/>
    </xf>
    <xf numFmtId="3" fontId="15" fillId="0" borderId="61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75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75" xfId="0" applyFont="1" applyFill="1" applyBorder="1" applyAlignment="1" applyProtection="1">
      <alignment horizontal="center" vertical="center"/>
      <protection hidden="1"/>
    </xf>
    <xf numFmtId="3" fontId="15" fillId="0" borderId="89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36" fillId="0" borderId="46" xfId="0" applyFont="1" applyFill="1" applyBorder="1" applyAlignment="1" applyProtection="1">
      <alignment vertical="center" wrapText="1"/>
      <protection hidden="1"/>
    </xf>
    <xf numFmtId="3" fontId="15" fillId="0" borderId="50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98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98" xfId="0" applyFont="1" applyFill="1" applyBorder="1" applyAlignment="1" applyProtection="1">
      <alignment horizontal="center" vertical="center"/>
      <protection hidden="1"/>
    </xf>
    <xf numFmtId="3" fontId="15" fillId="0" borderId="118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59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left" vertical="center" wrapText="1" indent="2"/>
      <protection hidden="1"/>
    </xf>
    <xf numFmtId="0" fontId="38" fillId="0" borderId="57" xfId="0" applyFont="1" applyFill="1" applyBorder="1" applyAlignment="1" applyProtection="1">
      <alignment horizontal="left" vertical="center" wrapText="1" indent="1"/>
      <protection hidden="1"/>
    </xf>
    <xf numFmtId="3" fontId="15" fillId="0" borderId="51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9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91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15" fillId="2" borderId="91" xfId="0" applyFont="1" applyFill="1" applyBorder="1" applyAlignment="1" applyProtection="1">
      <alignment horizontal="center" wrapText="1"/>
      <protection locked="0"/>
    </xf>
    <xf numFmtId="0" fontId="15" fillId="2" borderId="47" xfId="0" applyFont="1" applyFill="1" applyBorder="1" applyAlignment="1" applyProtection="1">
      <alignment horizontal="center" wrapText="1"/>
      <protection locked="0"/>
    </xf>
    <xf numFmtId="0" fontId="14" fillId="0" borderId="47" xfId="0" applyFont="1" applyFill="1" applyBorder="1" applyAlignment="1" applyProtection="1">
      <alignment horizontal="left" vertical="center" indent="2"/>
      <protection hidden="1"/>
    </xf>
    <xf numFmtId="0" fontId="8" fillId="0" borderId="94" xfId="0" applyFont="1" applyFill="1" applyBorder="1" applyAlignment="1" applyProtection="1">
      <alignment horizontal="left" vertical="center" wrapText="1" indent="2"/>
      <protection hidden="1"/>
    </xf>
    <xf numFmtId="0" fontId="38" fillId="0" borderId="106" xfId="0" applyFont="1" applyFill="1" applyBorder="1" applyAlignment="1" applyProtection="1">
      <alignment horizontal="left" vertical="center" wrapText="1" indent="1"/>
      <protection hidden="1"/>
    </xf>
    <xf numFmtId="3" fontId="15" fillId="0" borderId="95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9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96" xfId="0" applyFont="1" applyFill="1" applyBorder="1" applyAlignment="1" applyProtection="1">
      <alignment horizontal="center" vertical="center"/>
      <protection locked="0"/>
    </xf>
    <xf numFmtId="0" fontId="9" fillId="2" borderId="94" xfId="0" applyFont="1" applyFill="1" applyBorder="1" applyAlignment="1" applyProtection="1">
      <alignment horizontal="center" vertical="center"/>
      <protection locked="0"/>
    </xf>
    <xf numFmtId="0" fontId="36" fillId="0" borderId="59" xfId="0" applyFont="1" applyFill="1" applyBorder="1" applyAlignment="1" applyProtection="1">
      <alignment vertical="center" wrapText="1"/>
      <protection hidden="1"/>
    </xf>
    <xf numFmtId="3" fontId="15" fillId="0" borderId="6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47" xfId="0" applyFont="1" applyFill="1" applyBorder="1" applyAlignment="1" applyProtection="1">
      <alignment horizontal="left" vertical="center" wrapText="1" indent="2"/>
      <protection hidden="1"/>
    </xf>
    <xf numFmtId="0" fontId="8" fillId="0" borderId="49" xfId="0" applyFont="1" applyFill="1" applyBorder="1" applyAlignment="1" applyProtection="1">
      <alignment horizontal="left" vertical="center" wrapText="1" indent="2"/>
      <protection hidden="1"/>
    </xf>
    <xf numFmtId="0" fontId="38" fillId="0" borderId="64" xfId="0" applyFont="1" applyFill="1" applyBorder="1" applyAlignment="1" applyProtection="1">
      <alignment horizontal="left" vertical="center" wrapText="1" indent="1"/>
      <protection hidden="1"/>
    </xf>
    <xf numFmtId="3" fontId="15" fillId="0" borderId="63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0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  <protection hidden="1"/>
    </xf>
    <xf numFmtId="0" fontId="39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 indent="2"/>
      <protection hidden="1"/>
    </xf>
    <xf numFmtId="0" fontId="14" fillId="0" borderId="0" xfId="0" applyFont="1" applyFill="1" applyBorder="1" applyAlignment="1" applyProtection="1">
      <alignment horizontal="left" vertical="center" indent="2"/>
      <protection hidden="1"/>
    </xf>
    <xf numFmtId="0" fontId="19" fillId="0" borderId="0" xfId="0" applyFont="1" applyFill="1" applyAlignment="1" applyProtection="1">
      <alignment horizontal="justify" vertical="center"/>
      <protection hidden="1"/>
    </xf>
    <xf numFmtId="0" fontId="24" fillId="0" borderId="0" xfId="0" applyFont="1" applyAlignment="1" applyProtection="1">
      <protection hidden="1"/>
    </xf>
    <xf numFmtId="0" fontId="24" fillId="0" borderId="0" xfId="0" applyFont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left" vertical="center" indent="6"/>
      <protection hidden="1"/>
    </xf>
    <xf numFmtId="0" fontId="29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left" vertical="center" indent="6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22" fillId="0" borderId="87" xfId="0" applyFont="1" applyFill="1" applyBorder="1" applyAlignment="1" applyProtection="1">
      <alignment horizontal="center" vertical="center" wrapText="1"/>
      <protection hidden="1"/>
    </xf>
    <xf numFmtId="0" fontId="22" fillId="0" borderId="88" xfId="0" applyFont="1" applyFill="1" applyBorder="1" applyAlignment="1" applyProtection="1">
      <alignment horizontal="center" vertical="center" wrapText="1"/>
      <protection hidden="1"/>
    </xf>
    <xf numFmtId="0" fontId="22" fillId="0" borderId="7" xfId="0" applyFont="1" applyFill="1" applyBorder="1" applyAlignment="1" applyProtection="1">
      <alignment horizontal="center" vertical="center" wrapText="1"/>
      <protection hidden="1"/>
    </xf>
    <xf numFmtId="0" fontId="28" fillId="0" borderId="54" xfId="0" applyFont="1" applyFill="1" applyBorder="1" applyAlignment="1" applyProtection="1">
      <alignment horizontal="center" vertical="center" wrapText="1"/>
      <protection hidden="1"/>
    </xf>
    <xf numFmtId="0" fontId="37" fillId="0" borderId="55" xfId="0" applyFont="1" applyFill="1" applyBorder="1" applyAlignment="1" applyProtection="1">
      <alignment horizontal="left" vertical="center" wrapText="1"/>
      <protection hidden="1"/>
    </xf>
    <xf numFmtId="3" fontId="15" fillId="0" borderId="20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left" vertical="center" wrapText="1" indent="2"/>
      <protection hidden="1"/>
    </xf>
    <xf numFmtId="3" fontId="15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18" xfId="0" applyFont="1" applyFill="1" applyBorder="1" applyAlignment="1" applyProtection="1">
      <alignment vertical="center" wrapText="1"/>
      <protection hidden="1"/>
    </xf>
    <xf numFmtId="3" fontId="15" fillId="0" borderId="90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76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57" xfId="0" applyFont="1" applyFill="1" applyBorder="1" applyAlignment="1" applyProtection="1">
      <alignment horizontal="left" vertical="center" wrapText="1" indent="2"/>
      <protection hidden="1"/>
    </xf>
    <xf numFmtId="0" fontId="8" fillId="0" borderId="58" xfId="0" applyFont="1" applyFill="1" applyBorder="1" applyAlignment="1" applyProtection="1">
      <alignment horizontal="left" vertical="center" wrapText="1" indent="2"/>
      <protection hidden="1"/>
    </xf>
    <xf numFmtId="3" fontId="15" fillId="0" borderId="52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92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93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97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vertical="center" wrapText="1"/>
      <protection hidden="1"/>
    </xf>
    <xf numFmtId="3" fontId="15" fillId="0" borderId="8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99" xfId="0" applyFont="1" applyFill="1" applyBorder="1" applyAlignment="1" applyProtection="1">
      <alignment horizontal="left" vertical="center" wrapText="1" indent="2"/>
      <protection hidden="1"/>
    </xf>
    <xf numFmtId="3" fontId="15" fillId="2" borderId="94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59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06" xfId="0" applyFont="1" applyFill="1" applyBorder="1" applyAlignment="1" applyProtection="1">
      <alignment horizontal="left" vertical="center" wrapText="1" indent="2"/>
      <protection hidden="1"/>
    </xf>
    <xf numFmtId="0" fontId="8" fillId="0" borderId="64" xfId="0" applyFont="1" applyFill="1" applyBorder="1" applyAlignment="1" applyProtection="1">
      <alignment horizontal="left" vertical="center" wrapText="1" indent="2"/>
      <protection hidden="1"/>
    </xf>
    <xf numFmtId="3" fontId="15" fillId="2" borderId="49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 indent="2"/>
      <protection hidden="1"/>
    </xf>
    <xf numFmtId="0" fontId="19" fillId="0" borderId="0" xfId="0" applyFont="1" applyFill="1" applyBorder="1" applyAlignment="1" applyProtection="1">
      <alignment horizontal="left" vertical="center" wrapText="1" indent="2"/>
      <protection hidden="1"/>
    </xf>
    <xf numFmtId="3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Alignment="1" applyProtection="1">
      <alignment horizontal="left" vertical="center" wrapText="1"/>
      <protection hidden="1"/>
    </xf>
    <xf numFmtId="0" fontId="24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87" xfId="0" applyFont="1" applyFill="1" applyBorder="1" applyAlignment="1" applyProtection="1">
      <alignment horizontal="center" vertical="center" wrapText="1"/>
      <protection hidden="1"/>
    </xf>
    <xf numFmtId="0" fontId="19" fillId="0" borderId="88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42" fillId="0" borderId="23" xfId="0" applyFont="1" applyFill="1" applyBorder="1" applyAlignment="1" applyProtection="1">
      <alignment horizontal="left" vertical="center" wrapText="1"/>
      <protection hidden="1"/>
    </xf>
    <xf numFmtId="3" fontId="15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83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67" xfId="0" applyFont="1" applyFill="1" applyBorder="1" applyAlignment="1" applyProtection="1">
      <alignment horizontal="left" vertical="center" wrapText="1" indent="2"/>
      <protection hidden="1"/>
    </xf>
    <xf numFmtId="3" fontId="15" fillId="0" borderId="77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65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Fill="1" applyBorder="1" applyAlignment="1" applyProtection="1">
      <alignment horizontal="left" vertical="center" wrapText="1" indent="2"/>
      <protection hidden="1"/>
    </xf>
    <xf numFmtId="3" fontId="15" fillId="0" borderId="13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86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Alignment="1" applyProtection="1">
      <alignment vertical="top" wrapText="1"/>
      <protection hidden="1"/>
    </xf>
    <xf numFmtId="0" fontId="42" fillId="0" borderId="0" xfId="0" applyFont="1" applyFill="1" applyBorder="1" applyAlignment="1" applyProtection="1">
      <alignment horizontal="center" vertical="center" wrapText="1"/>
      <protection locked="0" hidden="1"/>
    </xf>
    <xf numFmtId="0" fontId="27" fillId="0" borderId="0" xfId="0" applyFont="1" applyFill="1" applyAlignment="1" applyProtection="1">
      <alignment horizontal="left" indent="5"/>
      <protection hidden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horizontal="left" vertical="center" indent="5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86" xfId="0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Fill="1" applyBorder="1" applyAlignment="1" applyProtection="1">
      <alignment horizontal="center" vertical="center" wrapText="1"/>
      <protection hidden="1"/>
    </xf>
    <xf numFmtId="0" fontId="20" fillId="0" borderId="149" xfId="0" applyFont="1" applyFill="1" applyBorder="1" applyAlignment="1" applyProtection="1">
      <alignment horizontal="center" vertical="center" wrapText="1"/>
      <protection hidden="1"/>
    </xf>
    <xf numFmtId="0" fontId="20" fillId="0" borderId="150" xfId="0" applyFont="1" applyFill="1" applyBorder="1" applyAlignment="1" applyProtection="1">
      <alignment horizontal="center" vertical="center" wrapText="1"/>
      <protection hidden="1"/>
    </xf>
    <xf numFmtId="0" fontId="39" fillId="0" borderId="23" xfId="0" applyFont="1" applyFill="1" applyBorder="1" applyAlignment="1" applyProtection="1">
      <alignment horizontal="center" vertical="center" wrapText="1"/>
      <protection hidden="1"/>
    </xf>
    <xf numFmtId="3" fontId="20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20" fillId="0" borderId="75" xfId="0" applyNumberFormat="1" applyFont="1" applyFill="1" applyBorder="1" applyAlignment="1" applyProtection="1">
      <alignment horizontal="center" vertical="center" shrinkToFit="1"/>
      <protection hidden="1"/>
    </xf>
    <xf numFmtId="3" fontId="20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20" fillId="0" borderId="151" xfId="0" applyNumberFormat="1" applyFont="1" applyFill="1" applyBorder="1" applyAlignment="1" applyProtection="1">
      <alignment horizontal="center" vertical="center" shrinkToFit="1"/>
      <protection hidden="1"/>
    </xf>
    <xf numFmtId="3" fontId="20" fillId="0" borderId="152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Border="1" applyAlignment="1" applyProtection="1">
      <alignment horizontal="center" vertical="center" wrapText="1"/>
      <protection hidden="1"/>
    </xf>
    <xf numFmtId="3" fontId="15" fillId="0" borderId="153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5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67" xfId="0" applyFont="1" applyBorder="1" applyAlignment="1" applyProtection="1">
      <alignment horizontal="right" vertical="center"/>
      <protection hidden="1"/>
    </xf>
    <xf numFmtId="0" fontId="20" fillId="0" borderId="67" xfId="0" applyFont="1" applyFill="1" applyBorder="1" applyAlignment="1" applyProtection="1">
      <alignment horizontal="left" vertical="center" wrapText="1"/>
      <protection hidden="1"/>
    </xf>
    <xf numFmtId="0" fontId="46" fillId="0" borderId="67" xfId="0" applyFont="1" applyFill="1" applyBorder="1" applyAlignment="1" applyProtection="1">
      <alignment horizontal="center" vertical="center" wrapText="1"/>
      <protection hidden="1"/>
    </xf>
    <xf numFmtId="3" fontId="15" fillId="0" borderId="155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56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67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67" xfId="0" applyFont="1" applyFill="1" applyBorder="1" applyAlignment="1" applyProtection="1">
      <alignment horizontal="right" vertical="center"/>
      <protection hidden="1"/>
    </xf>
    <xf numFmtId="0" fontId="20" fillId="0" borderId="28" xfId="0" applyFont="1" applyBorder="1" applyAlignment="1" applyProtection="1">
      <alignment horizontal="right" vertical="center"/>
      <protection hidden="1"/>
    </xf>
    <xf numFmtId="0" fontId="20" fillId="0" borderId="28" xfId="0" applyFont="1" applyFill="1" applyBorder="1" applyAlignment="1" applyProtection="1">
      <alignment horizontal="left" vertical="center" wrapText="1"/>
      <protection hidden="1"/>
    </xf>
    <xf numFmtId="0" fontId="46" fillId="0" borderId="28" xfId="0" applyFont="1" applyFill="1" applyBorder="1" applyAlignment="1" applyProtection="1">
      <alignment horizontal="center" vertical="center" wrapText="1"/>
      <protection hidden="1"/>
    </xf>
    <xf numFmtId="3" fontId="15" fillId="0" borderId="29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84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28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157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58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21" xfId="0" applyFont="1" applyBorder="1" applyAlignment="1" applyProtection="1">
      <alignment horizontal="right" vertical="center"/>
      <protection hidden="1"/>
    </xf>
    <xf numFmtId="0" fontId="20" fillId="0" borderId="21" xfId="0" applyFont="1" applyFill="1" applyBorder="1" applyAlignment="1" applyProtection="1">
      <alignment horizontal="left" vertical="center" wrapText="1"/>
      <protection hidden="1"/>
    </xf>
    <xf numFmtId="0" fontId="46" fillId="0" borderId="21" xfId="0" applyFont="1" applyFill="1" applyBorder="1" applyAlignment="1" applyProtection="1">
      <alignment horizontal="center" vertical="center" wrapText="1"/>
      <protection hidden="1"/>
    </xf>
    <xf numFmtId="3" fontId="15" fillId="0" borderId="22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85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21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159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6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0" xfId="0" applyFont="1" applyBorder="1" applyAlignment="1" applyProtection="1">
      <alignment horizontal="right" vertical="center"/>
      <protection hidden="1"/>
    </xf>
    <xf numFmtId="0" fontId="20" fillId="0" borderId="30" xfId="0" applyFont="1" applyFill="1" applyBorder="1" applyAlignment="1" applyProtection="1">
      <alignment horizontal="left" vertical="center" wrapText="1"/>
      <protection hidden="1"/>
    </xf>
    <xf numFmtId="0" fontId="46" fillId="0" borderId="30" xfId="0" applyFont="1" applyFill="1" applyBorder="1" applyAlignment="1" applyProtection="1">
      <alignment horizontal="center" vertical="center" wrapText="1"/>
      <protection hidden="1"/>
    </xf>
    <xf numFmtId="3" fontId="15" fillId="0" borderId="149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5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4" fillId="0" borderId="7" xfId="0" applyFont="1" applyFill="1" applyBorder="1" applyAlignment="1" applyProtection="1">
      <alignment vertical="center" wrapText="1"/>
      <protection hidden="1"/>
    </xf>
    <xf numFmtId="0" fontId="45" fillId="0" borderId="138" xfId="0" applyFont="1" applyFill="1" applyBorder="1" applyAlignment="1" applyProtection="1">
      <alignment horizontal="center" vertical="center" wrapText="1"/>
      <protection hidden="1"/>
    </xf>
    <xf numFmtId="0" fontId="24" fillId="0" borderId="13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67" xfId="0" applyFont="1" applyFill="1" applyBorder="1" applyAlignment="1" applyProtection="1">
      <alignment horizontal="left" vertical="center" shrinkToFi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44" fillId="0" borderId="79" xfId="0" applyFont="1" applyBorder="1" applyAlignment="1" applyProtection="1">
      <alignment horizontal="center" vertical="center"/>
      <protection hidden="1"/>
    </xf>
    <xf numFmtId="0" fontId="15" fillId="2" borderId="78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locked="0" hidden="1"/>
    </xf>
    <xf numFmtId="0" fontId="33" fillId="0" borderId="0" xfId="0" applyFont="1" applyAlignment="1" applyProtection="1">
      <alignment horizontal="center" vertical="center"/>
      <protection locked="0" hidden="1"/>
    </xf>
    <xf numFmtId="0" fontId="33" fillId="0" borderId="0" xfId="0" applyFont="1" applyAlignment="1" applyProtection="1">
      <alignment horizontal="center" vertical="center"/>
      <protection locked="0"/>
    </xf>
    <xf numFmtId="3" fontId="15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quotePrefix="1" applyFont="1" applyAlignment="1" applyProtection="1">
      <alignment horizontal="center" vertical="center"/>
      <protection locked="0"/>
    </xf>
    <xf numFmtId="0" fontId="15" fillId="2" borderId="80" xfId="0" applyFont="1" applyFill="1" applyBorder="1" applyAlignment="1" applyProtection="1">
      <alignment horizontal="left" vertical="center" shrinkToFit="1"/>
      <protection locked="0"/>
    </xf>
    <xf numFmtId="0" fontId="15" fillId="0" borderId="80" xfId="0" applyFont="1" applyFill="1" applyBorder="1" applyAlignment="1" applyProtection="1">
      <alignment horizontal="center" vertical="center" wrapText="1"/>
      <protection hidden="1"/>
    </xf>
    <xf numFmtId="0" fontId="44" fillId="0" borderId="82" xfId="0" applyFont="1" applyBorder="1" applyAlignment="1" applyProtection="1">
      <alignment horizontal="center" vertical="center"/>
      <protection hidden="1"/>
    </xf>
    <xf numFmtId="3" fontId="15" fillId="2" borderId="81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3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left" vertical="center" indent="6"/>
      <protection hidden="1"/>
    </xf>
    <xf numFmtId="0" fontId="27" fillId="0" borderId="30" xfId="0" applyFont="1" applyFill="1" applyBorder="1" applyAlignment="1" applyProtection="1">
      <alignment horizontal="left" vertical="center" indent="6"/>
      <protection hidden="1"/>
    </xf>
    <xf numFmtId="0" fontId="48" fillId="0" borderId="2" xfId="0" applyFont="1" applyFill="1" applyBorder="1" applyAlignment="1" applyProtection="1">
      <alignment horizontal="center" wrapText="1"/>
      <protection hidden="1"/>
    </xf>
    <xf numFmtId="0" fontId="48" fillId="0" borderId="3" xfId="0" applyFont="1" applyFill="1" applyBorder="1" applyAlignment="1" applyProtection="1">
      <alignment horizontal="center" wrapText="1"/>
      <protection hidden="1"/>
    </xf>
    <xf numFmtId="0" fontId="48" fillId="0" borderId="17" xfId="0" applyFont="1" applyFill="1" applyBorder="1" applyAlignment="1" applyProtection="1">
      <alignment horizontal="center" wrapText="1"/>
      <protection hidden="1"/>
    </xf>
    <xf numFmtId="0" fontId="48" fillId="0" borderId="187" xfId="0" applyFont="1" applyFill="1" applyBorder="1" applyAlignment="1" applyProtection="1">
      <alignment horizontal="center" wrapText="1"/>
      <protection hidden="1"/>
    </xf>
    <xf numFmtId="0" fontId="48" fillId="0" borderId="188" xfId="0" applyFont="1" applyFill="1" applyBorder="1" applyAlignment="1" applyProtection="1">
      <alignment horizontal="center" wrapText="1"/>
      <protection hidden="1"/>
    </xf>
    <xf numFmtId="0" fontId="48" fillId="0" borderId="189" xfId="0" applyFont="1" applyFill="1" applyBorder="1" applyAlignment="1" applyProtection="1">
      <alignment horizontal="center" wrapText="1"/>
      <protection hidden="1"/>
    </xf>
    <xf numFmtId="0" fontId="48" fillId="0" borderId="111" xfId="0" applyFont="1" applyFill="1" applyBorder="1" applyAlignment="1" applyProtection="1">
      <alignment horizontal="center" wrapText="1"/>
      <protection hidden="1"/>
    </xf>
    <xf numFmtId="0" fontId="42" fillId="0" borderId="23" xfId="0" applyFont="1" applyFill="1" applyBorder="1" applyAlignment="1" applyProtection="1">
      <alignment horizontal="left" vertical="center" wrapText="1" indent="1"/>
      <protection hidden="1"/>
    </xf>
    <xf numFmtId="3" fontId="14" fillId="0" borderId="75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26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4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24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67" xfId="0" applyFont="1" applyFill="1" applyBorder="1" applyAlignment="1" applyProtection="1">
      <alignment horizontal="left" vertical="center" wrapText="1" indent="1"/>
      <protection hidden="1"/>
    </xf>
    <xf numFmtId="3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9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78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79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109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84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85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91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92" xfId="0" applyNumberFormat="1" applyFont="1" applyFill="1" applyBorder="1" applyAlignment="1" applyProtection="1">
      <alignment horizontal="center" vertical="center" shrinkToFit="1"/>
      <protection hidden="1"/>
    </xf>
    <xf numFmtId="0" fontId="43" fillId="0" borderId="57" xfId="0" applyFont="1" applyFill="1" applyBorder="1" applyAlignment="1" applyProtection="1">
      <alignment horizontal="left" vertical="center" wrapText="1" indent="3"/>
      <protection hidden="1"/>
    </xf>
    <xf numFmtId="3" fontId="15" fillId="0" borderId="48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93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43" fillId="0" borderId="47" xfId="0" applyFont="1" applyFill="1" applyBorder="1" applyAlignment="1" applyProtection="1">
      <alignment horizontal="left" vertical="center" wrapText="1" indent="3"/>
      <protection hidden="1"/>
    </xf>
    <xf numFmtId="0" fontId="43" fillId="0" borderId="146" xfId="0" applyFont="1" applyFill="1" applyBorder="1" applyAlignment="1" applyProtection="1">
      <alignment horizontal="left" vertical="center" wrapText="1" indent="3"/>
      <protection hidden="1"/>
    </xf>
    <xf numFmtId="0" fontId="19" fillId="0" borderId="185" xfId="0" applyFont="1" applyFill="1" applyBorder="1" applyAlignment="1" applyProtection="1">
      <alignment horizontal="left" vertical="center" wrapText="1" indent="1"/>
      <protection hidden="1"/>
    </xf>
    <xf numFmtId="0" fontId="43" fillId="0" borderId="186" xfId="0" applyFont="1" applyFill="1" applyBorder="1" applyAlignment="1" applyProtection="1">
      <alignment horizontal="left" vertical="center" wrapText="1" indent="3"/>
      <protection hidden="1"/>
    </xf>
    <xf numFmtId="0" fontId="19" fillId="0" borderId="30" xfId="0" applyFont="1" applyFill="1" applyBorder="1" applyAlignment="1" applyProtection="1">
      <alignment horizontal="left" vertical="center" wrapText="1" indent="1"/>
      <protection hidden="1"/>
    </xf>
    <xf numFmtId="3" fontId="15" fillId="0" borderId="45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98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vertical="center" wrapText="1"/>
      <protection hidden="1"/>
    </xf>
    <xf numFmtId="0" fontId="14" fillId="0" borderId="42" xfId="0" applyFont="1" applyBorder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0" fillId="0" borderId="126" xfId="0" applyFont="1" applyFill="1" applyBorder="1" applyAlignment="1" applyProtection="1">
      <alignment horizontal="center" vertical="center" wrapText="1"/>
      <protection hidden="1"/>
    </xf>
    <xf numFmtId="0" fontId="20" fillId="0" borderId="127" xfId="0" applyFont="1" applyFill="1" applyBorder="1" applyAlignment="1" applyProtection="1">
      <alignment horizontal="center" vertical="center" wrapText="1"/>
      <protection hidden="1"/>
    </xf>
    <xf numFmtId="0" fontId="20" fillId="0" borderId="128" xfId="0" applyFont="1" applyFill="1" applyBorder="1" applyAlignment="1" applyProtection="1">
      <alignment horizontal="center" vertical="center" wrapText="1"/>
      <protection hidden="1"/>
    </xf>
    <xf numFmtId="0" fontId="50" fillId="0" borderId="23" xfId="0" applyFont="1" applyFill="1" applyBorder="1" applyAlignment="1" applyProtection="1">
      <alignment horizontal="left" vertical="center" wrapText="1" inden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131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8" xfId="0" applyFont="1" applyFill="1" applyBorder="1" applyAlignment="1" applyProtection="1">
      <alignment horizontal="left" vertical="center" wrapText="1" indent="2"/>
      <protection hidden="1"/>
    </xf>
    <xf numFmtId="3" fontId="15" fillId="0" borderId="129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24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30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07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21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vertical="center"/>
      <protection hidden="1"/>
    </xf>
    <xf numFmtId="3" fontId="15" fillId="2" borderId="122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123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108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37" xfId="0" applyFont="1" applyFill="1" applyBorder="1" applyAlignment="1" applyProtection="1">
      <alignment horizontal="left" vertical="center" wrapText="1" indent="2"/>
      <protection hidden="1"/>
    </xf>
    <xf numFmtId="3" fontId="15" fillId="0" borderId="132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33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134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135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13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59" xfId="0" applyFont="1" applyFill="1" applyBorder="1" applyAlignment="1" applyProtection="1">
      <alignment horizontal="left" vertical="center" wrapText="1" indent="2"/>
      <protection hidden="1"/>
    </xf>
    <xf numFmtId="3" fontId="15" fillId="0" borderId="121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110" xfId="0" applyNumberFormat="1" applyFont="1" applyFill="1" applyBorder="1" applyAlignment="1" applyProtection="1">
      <alignment horizontal="center" vertical="center" shrinkToFit="1"/>
      <protection hidden="1"/>
    </xf>
    <xf numFmtId="3" fontId="15" fillId="2" borderId="72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137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74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Alignment="1" applyProtection="1">
      <alignment vertical="center"/>
      <protection hidden="1"/>
    </xf>
    <xf numFmtId="0" fontId="26" fillId="0" borderId="3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left"/>
      <protection hidden="1"/>
    </xf>
    <xf numFmtId="0" fontId="26" fillId="0" borderId="9" xfId="0" applyFont="1" applyFill="1" applyBorder="1" applyAlignment="1" applyProtection="1">
      <alignment horizontal="left" vertical="center"/>
      <protection hidden="1"/>
    </xf>
    <xf numFmtId="0" fontId="27" fillId="0" borderId="30" xfId="0" applyFont="1" applyFill="1" applyBorder="1" applyAlignment="1" applyProtection="1">
      <alignment vertical="center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30" xfId="0" applyFont="1" applyFill="1" applyBorder="1" applyAlignment="1" applyProtection="1">
      <alignment horizontal="left" vertical="center"/>
      <protection hidden="1"/>
    </xf>
    <xf numFmtId="3" fontId="15" fillId="2" borderId="200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99" xfId="0" applyFont="1" applyFill="1" applyBorder="1" applyAlignment="1" applyProtection="1">
      <alignment horizontal="center" vertical="center" shrinkToFit="1"/>
      <protection locked="0"/>
    </xf>
    <xf numFmtId="3" fontId="15" fillId="2" borderId="20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03" xfId="0" applyFont="1" applyFill="1" applyBorder="1" applyAlignment="1" applyProtection="1">
      <alignment horizontal="center" vertical="center" shrinkToFit="1"/>
      <protection locked="0"/>
    </xf>
    <xf numFmtId="0" fontId="19" fillId="0" borderId="201" xfId="0" applyFont="1" applyFill="1" applyBorder="1" applyAlignment="1" applyProtection="1">
      <alignment horizontal="left" vertical="center"/>
      <protection hidden="1"/>
    </xf>
    <xf numFmtId="0" fontId="19" fillId="0" borderId="8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24" fillId="0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80" xfId="0" applyFont="1" applyFill="1" applyBorder="1" applyAlignment="1" applyProtection="1">
      <alignment horizontal="center" vertical="center" wrapText="1"/>
      <protection hidden="1"/>
    </xf>
    <xf numFmtId="0" fontId="14" fillId="0" borderId="47" xfId="0" applyFont="1" applyFill="1" applyBorder="1" applyAlignment="1" applyProtection="1">
      <alignment horizontal="left" vertical="center" indent="3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39" fillId="0" borderId="161" xfId="0" applyFont="1" applyFill="1" applyBorder="1" applyAlignment="1" applyProtection="1">
      <alignment horizontal="center" vertical="center"/>
      <protection hidden="1"/>
    </xf>
    <xf numFmtId="0" fontId="14" fillId="0" borderId="47" xfId="0" applyFont="1" applyFill="1" applyBorder="1" applyAlignment="1" applyProtection="1">
      <alignment horizontal="left" vertical="center" wrapText="1" indent="4"/>
      <protection hidden="1"/>
    </xf>
    <xf numFmtId="0" fontId="14" fillId="0" borderId="47" xfId="0" applyFont="1" applyFill="1" applyBorder="1" applyAlignment="1" applyProtection="1">
      <alignment horizontal="left" vertical="center" wrapText="1" indent="3"/>
      <protection hidden="1"/>
    </xf>
    <xf numFmtId="0" fontId="14" fillId="0" borderId="93" xfId="0" applyFont="1" applyFill="1" applyBorder="1" applyAlignment="1" applyProtection="1">
      <alignment horizontal="left" vertical="center" wrapText="1" indent="3"/>
      <protection hidden="1"/>
    </xf>
    <xf numFmtId="0" fontId="14" fillId="0" borderId="94" xfId="0" applyFont="1" applyFill="1" applyBorder="1" applyAlignment="1" applyProtection="1">
      <alignment horizontal="left" vertical="center" wrapText="1" indent="4"/>
      <protection hidden="1"/>
    </xf>
    <xf numFmtId="0" fontId="14" fillId="0" borderId="59" xfId="0" applyFont="1" applyFill="1" applyBorder="1" applyAlignment="1" applyProtection="1">
      <alignment horizontal="left" vertical="center" wrapText="1" indent="4"/>
      <protection hidden="1"/>
    </xf>
    <xf numFmtId="0" fontId="14" fillId="0" borderId="49" xfId="0" applyFont="1" applyFill="1" applyBorder="1" applyAlignment="1" applyProtection="1">
      <alignment horizontal="left" vertical="center" wrapText="1" indent="4"/>
      <protection hidden="1"/>
    </xf>
    <xf numFmtId="1" fontId="54" fillId="0" borderId="0" xfId="0" applyNumberFormat="1" applyFont="1"/>
    <xf numFmtId="1" fontId="54" fillId="0" borderId="0" xfId="0" applyNumberFormat="1" applyFont="1" applyFill="1"/>
    <xf numFmtId="1" fontId="55" fillId="0" borderId="0" xfId="0" applyNumberFormat="1" applyFont="1"/>
    <xf numFmtId="0" fontId="56" fillId="0" borderId="0" xfId="0" applyFont="1"/>
    <xf numFmtId="0" fontId="57" fillId="0" borderId="0" xfId="0" applyFont="1"/>
    <xf numFmtId="0" fontId="57" fillId="4" borderId="0" xfId="0" applyFont="1" applyFill="1"/>
    <xf numFmtId="0" fontId="58" fillId="0" borderId="0" xfId="0" applyFont="1"/>
    <xf numFmtId="0" fontId="51" fillId="0" borderId="0" xfId="0" applyFont="1" applyFill="1" applyBorder="1" applyAlignment="1">
      <alignment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0" fillId="0" borderId="9" xfId="0" applyFont="1" applyFill="1" applyBorder="1" applyAlignment="1" applyProtection="1">
      <alignment horizontal="left" vertical="center" wrapText="1" indent="3"/>
      <protection hidden="1"/>
    </xf>
    <xf numFmtId="1" fontId="59" fillId="4" borderId="0" xfId="0" quotePrefix="1" applyNumberFormat="1" applyFont="1" applyFill="1"/>
    <xf numFmtId="1" fontId="0" fillId="0" borderId="0" xfId="0" applyNumberFormat="1"/>
    <xf numFmtId="49" fontId="60" fillId="2" borderId="65" xfId="0" applyNumberFormat="1" applyFont="1" applyFill="1" applyBorder="1" applyAlignment="1" applyProtection="1">
      <alignment horizontal="center" vertical="center"/>
      <protection locked="0"/>
    </xf>
    <xf numFmtId="0" fontId="18" fillId="2" borderId="66" xfId="0" applyFont="1" applyFill="1" applyBorder="1" applyAlignment="1" applyProtection="1">
      <alignment horizontal="center" vertical="center"/>
      <protection locked="0"/>
    </xf>
    <xf numFmtId="0" fontId="18" fillId="2" borderId="67" xfId="0" applyFont="1" applyFill="1" applyBorder="1" applyAlignment="1" applyProtection="1">
      <alignment horizontal="center" vertical="center"/>
      <protection locked="0"/>
    </xf>
    <xf numFmtId="0" fontId="18" fillId="2" borderId="68" xfId="0" applyFont="1" applyFill="1" applyBorder="1" applyAlignment="1" applyProtection="1">
      <alignment horizontal="center" vertical="center"/>
      <protection locked="0"/>
    </xf>
    <xf numFmtId="164" fontId="18" fillId="2" borderId="66" xfId="0" applyNumberFormat="1" applyFont="1" applyFill="1" applyBorder="1" applyAlignment="1" applyProtection="1">
      <alignment horizontal="center" vertical="center" shrinkToFit="1"/>
      <protection locked="0"/>
    </xf>
    <xf numFmtId="164" fontId="18" fillId="2" borderId="67" xfId="0" applyNumberFormat="1" applyFont="1" applyFill="1" applyBorder="1" applyAlignment="1" applyProtection="1">
      <alignment horizontal="center" vertical="center" shrinkToFit="1"/>
      <protection locked="0"/>
    </xf>
    <xf numFmtId="164" fontId="18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justify" vertical="center" wrapText="1"/>
      <protection hidden="1"/>
    </xf>
    <xf numFmtId="0" fontId="12" fillId="0" borderId="37" xfId="0" applyFont="1" applyBorder="1" applyAlignment="1" applyProtection="1">
      <alignment horizontal="justify" vertical="center" wrapText="1"/>
      <protection hidden="1"/>
    </xf>
    <xf numFmtId="0" fontId="12" fillId="0" borderId="38" xfId="0" applyFont="1" applyBorder="1" applyAlignment="1" applyProtection="1">
      <alignment horizontal="justify" vertical="center" wrapText="1"/>
      <protection hidden="1"/>
    </xf>
    <xf numFmtId="0" fontId="12" fillId="0" borderId="39" xfId="0" applyFont="1" applyBorder="1" applyAlignment="1" applyProtection="1">
      <alignment horizontal="justify" vertical="center" wrapText="1"/>
      <protection hidden="1"/>
    </xf>
    <xf numFmtId="0" fontId="12" fillId="0" borderId="0" xfId="0" applyFont="1" applyBorder="1" applyAlignment="1" applyProtection="1">
      <alignment horizontal="justify" vertical="center" wrapText="1"/>
      <protection hidden="1"/>
    </xf>
    <xf numFmtId="0" fontId="12" fillId="0" borderId="40" xfId="0" applyFont="1" applyBorder="1" applyAlignment="1" applyProtection="1">
      <alignment horizontal="justify" vertical="center" wrapText="1"/>
      <protection hidden="1"/>
    </xf>
    <xf numFmtId="0" fontId="12" fillId="0" borderId="41" xfId="0" applyFont="1" applyBorder="1" applyAlignment="1" applyProtection="1">
      <alignment horizontal="justify" vertical="center" wrapText="1"/>
      <protection hidden="1"/>
    </xf>
    <xf numFmtId="0" fontId="12" fillId="0" borderId="42" xfId="0" applyFont="1" applyBorder="1" applyAlignment="1" applyProtection="1">
      <alignment horizontal="justify" vertical="center" wrapText="1"/>
      <protection hidden="1"/>
    </xf>
    <xf numFmtId="0" fontId="12" fillId="0" borderId="43" xfId="0" applyFont="1" applyBorder="1" applyAlignment="1" applyProtection="1">
      <alignment horizontal="justify" vertic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23" fillId="0" borderId="14" xfId="0" applyNumberFormat="1" applyFont="1" applyBorder="1" applyAlignment="1" applyProtection="1">
      <alignment horizontal="center"/>
    </xf>
    <xf numFmtId="0" fontId="18" fillId="2" borderId="66" xfId="0" applyFont="1" applyFill="1" applyBorder="1" applyAlignment="1" applyProtection="1">
      <alignment horizontal="center" vertical="center"/>
      <protection locked="0" hidden="1"/>
    </xf>
    <xf numFmtId="0" fontId="18" fillId="2" borderId="67" xfId="0" applyFont="1" applyFill="1" applyBorder="1" applyAlignment="1" applyProtection="1">
      <alignment horizontal="center" vertical="center"/>
      <protection locked="0" hidden="1"/>
    </xf>
    <xf numFmtId="0" fontId="18" fillId="2" borderId="68" xfId="0" applyFont="1" applyFill="1" applyBorder="1" applyAlignment="1" applyProtection="1">
      <alignment horizontal="center" vertical="center"/>
      <protection locked="0" hidden="1"/>
    </xf>
    <xf numFmtId="0" fontId="18" fillId="2" borderId="66" xfId="0" applyFont="1" applyFill="1" applyBorder="1" applyAlignment="1" applyProtection="1">
      <alignment horizontal="center" vertical="center" shrinkToFit="1"/>
      <protection locked="0" hidden="1"/>
    </xf>
    <xf numFmtId="0" fontId="18" fillId="2" borderId="67" xfId="0" applyFont="1" applyFill="1" applyBorder="1" applyAlignment="1" applyProtection="1">
      <alignment horizontal="center" vertical="center" shrinkToFit="1"/>
      <protection locked="0" hidden="1"/>
    </xf>
    <xf numFmtId="0" fontId="18" fillId="2" borderId="68" xfId="0" applyFont="1" applyFill="1" applyBorder="1" applyAlignment="1" applyProtection="1">
      <alignment horizontal="center" vertical="center" shrinkToFit="1"/>
      <protection locked="0" hidden="1"/>
    </xf>
    <xf numFmtId="0" fontId="23" fillId="2" borderId="66" xfId="0" applyFont="1" applyFill="1" applyBorder="1" applyAlignment="1" applyProtection="1">
      <alignment horizontal="center" vertical="center" shrinkToFit="1"/>
      <protection locked="0"/>
    </xf>
    <xf numFmtId="0" fontId="23" fillId="2" borderId="67" xfId="0" applyFont="1" applyFill="1" applyBorder="1" applyAlignment="1" applyProtection="1">
      <alignment horizontal="center" vertical="center" shrinkToFit="1"/>
      <protection locked="0"/>
    </xf>
    <xf numFmtId="0" fontId="23" fillId="2" borderId="68" xfId="0" applyFont="1" applyFill="1" applyBorder="1" applyAlignment="1" applyProtection="1">
      <alignment horizontal="center" vertical="center" shrinkToFit="1"/>
      <protection locked="0"/>
    </xf>
    <xf numFmtId="0" fontId="17" fillId="2" borderId="66" xfId="0" applyFont="1" applyFill="1" applyBorder="1" applyAlignment="1" applyProtection="1">
      <alignment horizontal="center" vertical="center" shrinkToFit="1"/>
      <protection locked="0" hidden="1"/>
    </xf>
    <xf numFmtId="0" fontId="17" fillId="2" borderId="67" xfId="0" applyFont="1" applyFill="1" applyBorder="1" applyAlignment="1" applyProtection="1">
      <alignment horizontal="center" vertical="center" shrinkToFit="1"/>
      <protection locked="0" hidden="1"/>
    </xf>
    <xf numFmtId="0" fontId="17" fillId="2" borderId="68" xfId="0" applyFont="1" applyFill="1" applyBorder="1" applyAlignment="1" applyProtection="1">
      <alignment horizontal="center" vertical="center" shrinkToFit="1"/>
      <protection locked="0" hidden="1"/>
    </xf>
    <xf numFmtId="164" fontId="18" fillId="2" borderId="66" xfId="0" applyNumberFormat="1" applyFont="1" applyFill="1" applyBorder="1" applyAlignment="1" applyProtection="1">
      <alignment horizontal="center" vertical="center"/>
      <protection locked="0" hidden="1"/>
    </xf>
    <xf numFmtId="164" fontId="18" fillId="2" borderId="68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66" xfId="1" applyFont="1" applyFill="1" applyBorder="1" applyAlignment="1" applyProtection="1">
      <alignment horizontal="left" vertical="center"/>
      <protection locked="0" hidden="1"/>
    </xf>
    <xf numFmtId="0" fontId="14" fillId="2" borderId="67" xfId="0" applyFont="1" applyFill="1" applyBorder="1" applyAlignment="1" applyProtection="1">
      <alignment horizontal="left" vertical="center"/>
      <protection locked="0" hidden="1"/>
    </xf>
    <xf numFmtId="0" fontId="14" fillId="2" borderId="68" xfId="0" applyFont="1" applyFill="1" applyBorder="1" applyAlignment="1" applyProtection="1">
      <alignment horizontal="left" vertical="center"/>
      <protection locked="0" hidden="1"/>
    </xf>
    <xf numFmtId="0" fontId="18" fillId="2" borderId="66" xfId="0" applyFont="1" applyFill="1" applyBorder="1" applyAlignment="1" applyProtection="1">
      <alignment horizontal="left" vertical="center" shrinkToFit="1"/>
      <protection locked="0"/>
    </xf>
    <xf numFmtId="0" fontId="18" fillId="2" borderId="67" xfId="0" applyFont="1" applyFill="1" applyBorder="1" applyAlignment="1" applyProtection="1">
      <alignment horizontal="left" vertical="center" shrinkToFit="1"/>
      <protection locked="0"/>
    </xf>
    <xf numFmtId="0" fontId="18" fillId="2" borderId="68" xfId="0" applyFont="1" applyFill="1" applyBorder="1" applyAlignment="1" applyProtection="1">
      <alignment horizontal="left" vertical="center" shrinkToFit="1"/>
      <protection locked="0"/>
    </xf>
    <xf numFmtId="0" fontId="18" fillId="2" borderId="66" xfId="0" applyFont="1" applyFill="1" applyBorder="1" applyAlignment="1" applyProtection="1">
      <alignment horizontal="left" vertical="center" shrinkToFit="1"/>
      <protection locked="0" hidden="1"/>
    </xf>
    <xf numFmtId="0" fontId="18" fillId="2" borderId="68" xfId="0" applyFont="1" applyFill="1" applyBorder="1" applyAlignment="1" applyProtection="1">
      <alignment horizontal="left" vertical="center" shrinkToFit="1"/>
      <protection locked="0"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8" fillId="2" borderId="36" xfId="0" applyFont="1" applyFill="1" applyBorder="1" applyAlignment="1" applyProtection="1">
      <alignment horizontal="left" vertical="center" shrinkToFit="1"/>
      <protection locked="0" hidden="1"/>
    </xf>
    <xf numFmtId="0" fontId="18" fillId="2" borderId="37" xfId="0" applyFont="1" applyFill="1" applyBorder="1" applyAlignment="1" applyProtection="1">
      <alignment horizontal="left" vertical="center" shrinkToFit="1"/>
      <protection locked="0" hidden="1"/>
    </xf>
    <xf numFmtId="0" fontId="18" fillId="2" borderId="38" xfId="0" applyFont="1" applyFill="1" applyBorder="1" applyAlignment="1" applyProtection="1">
      <alignment horizontal="left" vertical="center" shrinkToFit="1"/>
      <protection locked="0" hidden="1"/>
    </xf>
    <xf numFmtId="0" fontId="18" fillId="2" borderId="41" xfId="0" applyFont="1" applyFill="1" applyBorder="1" applyAlignment="1" applyProtection="1">
      <alignment horizontal="left" vertical="center" shrinkToFit="1"/>
      <protection locked="0" hidden="1"/>
    </xf>
    <xf numFmtId="0" fontId="18" fillId="2" borderId="42" xfId="0" applyFont="1" applyFill="1" applyBorder="1" applyAlignment="1" applyProtection="1">
      <alignment horizontal="left" vertical="center" shrinkToFit="1"/>
      <protection locked="0" hidden="1"/>
    </xf>
    <xf numFmtId="0" fontId="18" fillId="2" borderId="43" xfId="0" applyFont="1" applyFill="1" applyBorder="1" applyAlignment="1" applyProtection="1">
      <alignment horizontal="left" vertical="center" shrinkToFit="1"/>
      <protection locked="0"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1" fillId="0" borderId="36" xfId="0" applyFont="1" applyBorder="1" applyAlignment="1" applyProtection="1">
      <alignment horizontal="center" vertical="center" wrapText="1" shrinkToFit="1"/>
      <protection hidden="1"/>
    </xf>
    <xf numFmtId="0" fontId="11" fillId="0" borderId="37" xfId="0" applyFont="1" applyBorder="1" applyAlignment="1" applyProtection="1">
      <alignment horizontal="center" vertical="center" wrapText="1" shrinkToFit="1"/>
      <protection hidden="1"/>
    </xf>
    <xf numFmtId="0" fontId="11" fillId="0" borderId="38" xfId="0" applyFont="1" applyBorder="1" applyAlignment="1" applyProtection="1">
      <alignment horizontal="center" vertical="center" wrapText="1" shrinkToFit="1"/>
      <protection hidden="1"/>
    </xf>
    <xf numFmtId="0" fontId="11" fillId="0" borderId="41" xfId="0" applyFont="1" applyBorder="1" applyAlignment="1" applyProtection="1">
      <alignment horizontal="center" vertical="center" wrapText="1" shrinkToFit="1"/>
      <protection hidden="1"/>
    </xf>
    <xf numFmtId="0" fontId="11" fillId="0" borderId="42" xfId="0" applyFont="1" applyBorder="1" applyAlignment="1" applyProtection="1">
      <alignment horizontal="center" vertical="center" wrapText="1" shrinkToFit="1"/>
      <protection hidden="1"/>
    </xf>
    <xf numFmtId="0" fontId="11" fillId="0" borderId="43" xfId="0" applyFont="1" applyBorder="1" applyAlignment="1" applyProtection="1">
      <alignment horizontal="center" vertical="center" wrapText="1" shrinkToFi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14" fillId="2" borderId="36" xfId="0" applyFont="1" applyFill="1" applyBorder="1" applyAlignment="1" applyProtection="1">
      <alignment horizontal="left" vertical="top" wrapText="1"/>
      <protection locked="0"/>
    </xf>
    <xf numFmtId="0" fontId="14" fillId="2" borderId="37" xfId="0" applyFont="1" applyFill="1" applyBorder="1" applyAlignment="1" applyProtection="1">
      <alignment horizontal="left" vertical="top" wrapText="1"/>
      <protection locked="0"/>
    </xf>
    <xf numFmtId="0" fontId="14" fillId="2" borderId="38" xfId="0" applyFont="1" applyFill="1" applyBorder="1" applyAlignment="1" applyProtection="1">
      <alignment horizontal="left" vertical="top" wrapText="1"/>
      <protection locked="0"/>
    </xf>
    <xf numFmtId="0" fontId="14" fillId="2" borderId="39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40" xfId="0" applyFont="1" applyFill="1" applyBorder="1" applyAlignment="1" applyProtection="1">
      <alignment horizontal="left" vertical="top" wrapText="1"/>
      <protection locked="0"/>
    </xf>
    <xf numFmtId="0" fontId="14" fillId="2" borderId="41" xfId="0" applyFont="1" applyFill="1" applyBorder="1" applyAlignment="1" applyProtection="1">
      <alignment horizontal="left" vertical="top" wrapText="1"/>
      <protection locked="0"/>
    </xf>
    <xf numFmtId="0" fontId="14" fillId="2" borderId="42" xfId="0" applyFont="1" applyFill="1" applyBorder="1" applyAlignment="1" applyProtection="1">
      <alignment horizontal="left" vertical="top" wrapText="1"/>
      <protection locked="0"/>
    </xf>
    <xf numFmtId="0" fontId="14" fillId="2" borderId="43" xfId="0" applyFont="1" applyFill="1" applyBorder="1" applyAlignment="1" applyProtection="1">
      <alignment horizontal="left" vertical="top" wrapText="1"/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24" fillId="0" borderId="30" xfId="0" applyFont="1" applyFill="1" applyBorder="1" applyAlignment="1" applyProtection="1">
      <alignment horizontal="center" vertical="center" wrapText="1"/>
      <protection hidden="1"/>
    </xf>
    <xf numFmtId="0" fontId="19" fillId="0" borderId="69" xfId="0" applyFont="1" applyFill="1" applyBorder="1" applyAlignment="1" applyProtection="1">
      <alignment horizontal="center" vertical="center" wrapText="1"/>
      <protection hidden="1"/>
    </xf>
    <xf numFmtId="0" fontId="19" fillId="0" borderId="70" xfId="0" applyFont="1" applyFill="1" applyBorder="1" applyAlignment="1" applyProtection="1">
      <alignment horizontal="center" vertical="center" wrapTex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4" fillId="0" borderId="125" xfId="0" applyFont="1" applyFill="1" applyBorder="1" applyAlignment="1" applyProtection="1">
      <alignment horizontal="center" vertical="center"/>
      <protection hidden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  <protection hidden="1"/>
    </xf>
    <xf numFmtId="0" fontId="24" fillId="0" borderId="5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33" xfId="0" applyFont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4" fillId="0" borderId="35" xfId="0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42" fillId="0" borderId="16" xfId="0" applyFont="1" applyFill="1" applyBorder="1" applyAlignment="1" applyProtection="1">
      <alignment horizontal="right" vertical="center" wrapText="1"/>
      <protection hidden="1"/>
    </xf>
    <xf numFmtId="0" fontId="42" fillId="0" borderId="35" xfId="0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locked="0" hidden="1"/>
    </xf>
    <xf numFmtId="0" fontId="40" fillId="0" borderId="0" xfId="0" applyFont="1" applyFill="1" applyBorder="1" applyAlignment="1" applyProtection="1">
      <alignment horizontal="center" vertical="center" wrapText="1"/>
      <protection locked="0"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24" fillId="0" borderId="15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 vertical="center" wrapText="1"/>
      <protection hidden="1"/>
    </xf>
    <xf numFmtId="0" fontId="24" fillId="0" borderId="147" xfId="0" applyFont="1" applyFill="1" applyBorder="1" applyAlignment="1" applyProtection="1">
      <alignment horizontal="center" vertical="center" wrapText="1"/>
      <protection hidden="1"/>
    </xf>
    <xf numFmtId="0" fontId="24" fillId="0" borderId="148" xfId="0" applyFont="1" applyFill="1" applyBorder="1" applyAlignment="1" applyProtection="1">
      <alignment horizontal="center" vertical="center" wrapText="1"/>
      <protection hidden="1"/>
    </xf>
    <xf numFmtId="0" fontId="45" fillId="0" borderId="23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left" vertical="center" wrapText="1"/>
      <protection hidden="1"/>
    </xf>
    <xf numFmtId="0" fontId="8" fillId="2" borderId="36" xfId="0" applyFont="1" applyFill="1" applyBorder="1" applyAlignment="1" applyProtection="1">
      <alignment horizontal="left" vertical="top" wrapText="1"/>
      <protection locked="0"/>
    </xf>
    <xf numFmtId="0" fontId="8" fillId="2" borderId="37" xfId="0" applyFont="1" applyFill="1" applyBorder="1" applyAlignment="1" applyProtection="1">
      <alignment horizontal="left" vertical="top" wrapText="1"/>
      <protection locked="0"/>
    </xf>
    <xf numFmtId="0" fontId="8" fillId="2" borderId="38" xfId="0" applyFont="1" applyFill="1" applyBorder="1" applyAlignment="1" applyProtection="1">
      <alignment horizontal="left" vertical="top" wrapText="1"/>
      <protection locked="0"/>
    </xf>
    <xf numFmtId="0" fontId="8" fillId="2" borderId="39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40" xfId="0" applyFont="1" applyFill="1" applyBorder="1" applyAlignment="1" applyProtection="1">
      <alignment horizontal="left" vertical="top" wrapText="1"/>
      <protection locked="0"/>
    </xf>
    <xf numFmtId="0" fontId="8" fillId="2" borderId="41" xfId="0" applyFont="1" applyFill="1" applyBorder="1" applyAlignment="1" applyProtection="1">
      <alignment horizontal="left" vertical="top" wrapText="1"/>
      <protection locked="0"/>
    </xf>
    <xf numFmtId="0" fontId="8" fillId="2" borderId="42" xfId="0" applyFont="1" applyFill="1" applyBorder="1" applyAlignment="1" applyProtection="1">
      <alignment horizontal="left" vertical="top" wrapText="1"/>
      <protection locked="0"/>
    </xf>
    <xf numFmtId="0" fontId="8" fillId="2" borderId="43" xfId="0" applyFont="1" applyFill="1" applyBorder="1" applyAlignment="1" applyProtection="1">
      <alignment horizontal="left" vertical="top" wrapText="1"/>
      <protection locked="0"/>
    </xf>
    <xf numFmtId="0" fontId="8" fillId="0" borderId="194" xfId="0" applyFont="1" applyFill="1" applyBorder="1" applyAlignment="1" applyProtection="1">
      <alignment horizontal="center" vertical="center"/>
      <protection hidden="1"/>
    </xf>
    <xf numFmtId="0" fontId="8" fillId="0" borderId="80" xfId="0" applyFont="1" applyFill="1" applyBorder="1" applyAlignment="1" applyProtection="1">
      <alignment horizontal="center" vertical="center"/>
      <protection hidden="1"/>
    </xf>
    <xf numFmtId="0" fontId="40" fillId="0" borderId="8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0" fontId="40" fillId="0" borderId="42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30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2" fillId="0" borderId="117" xfId="0" applyFont="1" applyFill="1" applyBorder="1" applyAlignment="1" applyProtection="1">
      <alignment horizontal="center" vertical="center" wrapText="1"/>
      <protection hidden="1"/>
    </xf>
    <xf numFmtId="0" fontId="22" fillId="0" borderId="86" xfId="0" applyFont="1" applyFill="1" applyBorder="1" applyAlignment="1" applyProtection="1">
      <alignment horizontal="center" vertical="center" wrapText="1"/>
      <protection hidden="1"/>
    </xf>
    <xf numFmtId="0" fontId="19" fillId="0" borderId="117" xfId="0" applyFont="1" applyBorder="1" applyAlignment="1" applyProtection="1">
      <alignment horizontal="center" vertical="center" wrapText="1"/>
      <protection hidden="1"/>
    </xf>
    <xf numFmtId="0" fontId="19" fillId="0" borderId="86" xfId="0" applyFont="1" applyBorder="1" applyAlignment="1" applyProtection="1">
      <alignment horizontal="center" vertical="center" wrapText="1"/>
      <protection hidden="1"/>
    </xf>
    <xf numFmtId="0" fontId="37" fillId="0" borderId="23" xfId="0" applyFont="1" applyFill="1" applyBorder="1" applyAlignment="1" applyProtection="1">
      <alignment horizontal="left" vertical="center" wrapText="1"/>
      <protection hidden="1"/>
    </xf>
    <xf numFmtId="0" fontId="37" fillId="0" borderId="27" xfId="0" applyFont="1" applyFill="1" applyBorder="1" applyAlignment="1" applyProtection="1">
      <alignment horizontal="left" vertical="center" wrapText="1"/>
      <protection hidden="1"/>
    </xf>
    <xf numFmtId="0" fontId="22" fillId="0" borderId="102" xfId="0" applyFont="1" applyBorder="1" applyAlignment="1" applyProtection="1">
      <alignment horizontal="center" vertical="center" wrapText="1"/>
      <protection hidden="1"/>
    </xf>
    <xf numFmtId="0" fontId="22" fillId="0" borderId="39" xfId="0" applyFont="1" applyBorder="1" applyAlignment="1" applyProtection="1">
      <alignment horizontal="center" vertical="center" wrapText="1"/>
      <protection hidden="1"/>
    </xf>
    <xf numFmtId="0" fontId="22" fillId="0" borderId="70" xfId="0" applyFont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left" vertical="top" wrapText="1"/>
      <protection hidden="1"/>
    </xf>
    <xf numFmtId="0" fontId="27" fillId="0" borderId="9" xfId="0" applyFont="1" applyFill="1" applyBorder="1" applyAlignment="1" applyProtection="1">
      <alignment horizontal="left" vertical="center" wrapText="1"/>
      <protection hidden="1"/>
    </xf>
    <xf numFmtId="0" fontId="2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69" xfId="0" applyFont="1" applyBorder="1" applyAlignment="1" applyProtection="1">
      <alignment horizontal="center" vertical="center" wrapText="1"/>
      <protection hidden="1"/>
    </xf>
    <xf numFmtId="0" fontId="8" fillId="2" borderId="66" xfId="0" applyFont="1" applyFill="1" applyBorder="1" applyAlignment="1" applyProtection="1">
      <alignment horizontal="left" vertical="top" shrinkToFit="1"/>
      <protection locked="0"/>
    </xf>
    <xf numFmtId="0" fontId="8" fillId="2" borderId="67" xfId="0" applyFont="1" applyFill="1" applyBorder="1" applyAlignment="1" applyProtection="1">
      <alignment horizontal="left" vertical="top" shrinkToFit="1"/>
      <protection locked="0"/>
    </xf>
    <xf numFmtId="0" fontId="8" fillId="2" borderId="68" xfId="0" applyFont="1" applyFill="1" applyBorder="1" applyAlignment="1" applyProtection="1">
      <alignment horizontal="left" vertical="top" shrinkToFit="1"/>
      <protection locked="0"/>
    </xf>
    <xf numFmtId="0" fontId="8" fillId="0" borderId="67" xfId="0" applyFont="1" applyBorder="1" applyAlignment="1" applyProtection="1">
      <alignment horizontal="left" vertical="center" indent="2"/>
      <protection hidden="1"/>
    </xf>
    <xf numFmtId="0" fontId="8" fillId="0" borderId="161" xfId="0" applyFont="1" applyBorder="1" applyAlignment="1" applyProtection="1">
      <alignment horizontal="left" vertical="center" indent="2"/>
      <protection hidden="1"/>
    </xf>
    <xf numFmtId="0" fontId="8" fillId="0" borderId="80" xfId="0" applyFont="1" applyBorder="1" applyAlignment="1" applyProtection="1">
      <alignment horizontal="left" vertical="center" indent="2"/>
      <protection hidden="1"/>
    </xf>
    <xf numFmtId="0" fontId="8" fillId="0" borderId="163" xfId="0" applyFont="1" applyBorder="1" applyAlignment="1" applyProtection="1">
      <alignment horizontal="left" vertical="center" indent="2"/>
      <protection hidden="1"/>
    </xf>
    <xf numFmtId="0" fontId="39" fillId="0" borderId="8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46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4" fillId="0" borderId="140" xfId="0" applyFont="1" applyBorder="1" applyAlignment="1" applyProtection="1">
      <alignment horizontal="center" vertical="center" wrapText="1"/>
      <protection hidden="1"/>
    </xf>
    <xf numFmtId="0" fontId="24" fillId="0" borderId="141" xfId="0" applyFont="1" applyBorder="1" applyAlignment="1" applyProtection="1">
      <alignment horizontal="center" vertical="center" wrapText="1"/>
      <protection hidden="1"/>
    </xf>
    <xf numFmtId="0" fontId="24" fillId="0" borderId="44" xfId="0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24" fillId="0" borderId="31" xfId="0" applyFont="1" applyBorder="1" applyAlignment="1" applyProtection="1">
      <alignment horizontal="center" vertical="center" wrapText="1"/>
      <protection hidden="1"/>
    </xf>
    <xf numFmtId="0" fontId="22" fillId="0" borderId="115" xfId="0" applyFont="1" applyBorder="1" applyAlignment="1" applyProtection="1">
      <alignment horizontal="center" vertical="center" wrapText="1"/>
      <protection hidden="1"/>
    </xf>
    <xf numFmtId="0" fontId="22" fillId="0" borderId="113" xfId="0" applyFont="1" applyBorder="1" applyAlignment="1" applyProtection="1">
      <alignment horizontal="center" vertical="center" wrapText="1"/>
      <protection hidden="1"/>
    </xf>
    <xf numFmtId="0" fontId="22" fillId="0" borderId="114" xfId="0" applyFont="1" applyBorder="1" applyAlignment="1" applyProtection="1">
      <alignment horizontal="center" vertical="center" wrapText="1"/>
      <protection hidden="1"/>
    </xf>
    <xf numFmtId="0" fontId="22" fillId="0" borderId="101" xfId="0" applyFont="1" applyBorder="1" applyAlignment="1" applyProtection="1">
      <alignment horizontal="center" vertical="center" wrapText="1"/>
      <protection hidden="1"/>
    </xf>
    <xf numFmtId="0" fontId="22" fillId="0" borderId="116" xfId="0" applyFont="1" applyBorder="1" applyAlignment="1" applyProtection="1">
      <alignment horizontal="center" vertical="center" wrapText="1"/>
      <protection hidden="1"/>
    </xf>
    <xf numFmtId="0" fontId="22" fillId="0" borderId="103" xfId="0" applyFont="1" applyBorder="1" applyAlignment="1" applyProtection="1">
      <alignment horizontal="center" vertical="center" wrapText="1"/>
      <protection hidden="1"/>
    </xf>
    <xf numFmtId="0" fontId="22" fillId="0" borderId="142" xfId="0" applyFont="1" applyBorder="1" applyAlignment="1" applyProtection="1">
      <alignment horizontal="center" vertical="center" wrapText="1"/>
      <protection hidden="1"/>
    </xf>
    <xf numFmtId="0" fontId="22" fillId="0" borderId="143" xfId="0" applyFont="1" applyBorder="1" applyAlignment="1" applyProtection="1">
      <alignment horizontal="center" vertical="center" wrapText="1"/>
      <protection hidden="1"/>
    </xf>
    <xf numFmtId="0" fontId="22" fillId="0" borderId="144" xfId="0" applyFont="1" applyBorder="1" applyAlignment="1" applyProtection="1">
      <alignment horizontal="center" vertical="center" wrapText="1"/>
      <protection hidden="1"/>
    </xf>
    <xf numFmtId="0" fontId="9" fillId="2" borderId="36" xfId="0" applyFont="1" applyFill="1" applyBorder="1" applyAlignment="1" applyProtection="1">
      <alignment horizontal="left" vertical="top" wrapText="1"/>
      <protection locked="0"/>
    </xf>
    <xf numFmtId="0" fontId="9" fillId="2" borderId="37" xfId="0" applyFont="1" applyFill="1" applyBorder="1" applyAlignment="1" applyProtection="1">
      <alignment horizontal="left" vertical="top" wrapText="1"/>
      <protection locked="0"/>
    </xf>
    <xf numFmtId="0" fontId="9" fillId="2" borderId="38" xfId="0" applyFont="1" applyFill="1" applyBorder="1" applyAlignment="1" applyProtection="1">
      <alignment horizontal="left" vertical="top" wrapText="1"/>
      <protection locked="0"/>
    </xf>
    <xf numFmtId="0" fontId="9" fillId="2" borderId="39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40" xfId="0" applyFont="1" applyFill="1" applyBorder="1" applyAlignment="1" applyProtection="1">
      <alignment horizontal="left" vertical="top" wrapText="1"/>
      <protection locked="0"/>
    </xf>
    <xf numFmtId="0" fontId="9" fillId="2" borderId="41" xfId="0" applyFont="1" applyFill="1" applyBorder="1" applyAlignment="1" applyProtection="1">
      <alignment horizontal="left" vertical="top" wrapText="1"/>
      <protection locked="0"/>
    </xf>
    <xf numFmtId="0" fontId="9" fillId="2" borderId="42" xfId="0" applyFont="1" applyFill="1" applyBorder="1" applyAlignment="1" applyProtection="1">
      <alignment horizontal="left" vertical="top" wrapText="1"/>
      <protection locked="0"/>
    </xf>
    <xf numFmtId="0" fontId="9" fillId="2" borderId="43" xfId="0" applyFont="1" applyFill="1" applyBorder="1" applyAlignment="1" applyProtection="1">
      <alignment horizontal="left" vertical="top" wrapText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64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6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07" xfId="0" applyFont="1" applyBorder="1" applyAlignment="1" applyProtection="1">
      <alignment horizontal="center" vertical="center" wrapText="1"/>
      <protection hidden="1"/>
    </xf>
    <xf numFmtId="0" fontId="22" fillId="0" borderId="168" xfId="0" applyFont="1" applyBorder="1" applyAlignment="1" applyProtection="1">
      <alignment horizontal="center" vertical="center" wrapText="1"/>
      <protection hidden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91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3366FF"/>
      <color rgb="FFFFFF99"/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G489"/>
  <sheetViews>
    <sheetView topLeftCell="A8" workbookViewId="0">
      <selection activeCell="I29" sqref="I29"/>
    </sheetView>
  </sheetViews>
  <sheetFormatPr baseColWidth="10" defaultRowHeight="12"/>
  <cols>
    <col min="1" max="1" width="7.7109375" style="466" customWidth="1"/>
    <col min="2" max="2" width="38.7109375" style="466" customWidth="1"/>
    <col min="3" max="3" width="3.5703125" style="7" bestFit="1" customWidth="1"/>
    <col min="4" max="4" width="50" style="466" bestFit="1" customWidth="1"/>
    <col min="5" max="5" width="11.42578125" style="466"/>
    <col min="6" max="16384" width="11.42578125" style="6"/>
  </cols>
  <sheetData>
    <row r="1" spans="1:7">
      <c r="A1" s="463" t="s">
        <v>315</v>
      </c>
      <c r="B1" s="463" t="s">
        <v>1506</v>
      </c>
      <c r="D1" s="463" t="s">
        <v>1506</v>
      </c>
      <c r="E1" s="463" t="s">
        <v>315</v>
      </c>
    </row>
    <row r="2" spans="1:7">
      <c r="A2" s="464" t="s">
        <v>316</v>
      </c>
      <c r="B2" s="464" t="s">
        <v>980</v>
      </c>
      <c r="C2" s="6"/>
      <c r="D2" s="464" t="s">
        <v>980</v>
      </c>
      <c r="E2" s="464" t="s">
        <v>316</v>
      </c>
      <c r="G2" s="7" t="s">
        <v>864</v>
      </c>
    </row>
    <row r="3" spans="1:7">
      <c r="A3" s="464" t="s">
        <v>317</v>
      </c>
      <c r="B3" s="464" t="s">
        <v>1103</v>
      </c>
      <c r="C3" s="6"/>
      <c r="D3" s="464" t="s">
        <v>981</v>
      </c>
      <c r="E3" s="464" t="s">
        <v>386</v>
      </c>
      <c r="G3" s="7" t="s">
        <v>865</v>
      </c>
    </row>
    <row r="4" spans="1:7">
      <c r="A4" s="464" t="s">
        <v>318</v>
      </c>
      <c r="B4" s="464" t="s">
        <v>1219</v>
      </c>
      <c r="C4" s="6"/>
      <c r="D4" s="464" t="s">
        <v>982</v>
      </c>
      <c r="E4" s="464" t="s">
        <v>455</v>
      </c>
    </row>
    <row r="5" spans="1:7">
      <c r="A5" s="464" t="s">
        <v>319</v>
      </c>
      <c r="B5" s="464" t="s">
        <v>1270</v>
      </c>
      <c r="C5" s="6"/>
      <c r="D5" s="464" t="s">
        <v>983</v>
      </c>
      <c r="E5" s="464" t="s">
        <v>522</v>
      </c>
    </row>
    <row r="6" spans="1:7">
      <c r="A6" s="464" t="s">
        <v>320</v>
      </c>
      <c r="B6" s="464" t="s">
        <v>1317</v>
      </c>
      <c r="C6" s="6"/>
      <c r="D6" s="464" t="s">
        <v>984</v>
      </c>
      <c r="E6" s="464" t="s">
        <v>580</v>
      </c>
    </row>
    <row r="7" spans="1:7">
      <c r="A7" s="464" t="s">
        <v>321</v>
      </c>
      <c r="B7" s="464" t="s">
        <v>1379</v>
      </c>
      <c r="C7" s="6"/>
      <c r="D7" s="464" t="s">
        <v>985</v>
      </c>
      <c r="E7" s="464" t="s">
        <v>626</v>
      </c>
    </row>
    <row r="8" spans="1:7">
      <c r="A8" s="464" t="s">
        <v>322</v>
      </c>
      <c r="B8" s="464" t="s">
        <v>1439</v>
      </c>
      <c r="C8" s="6"/>
      <c r="D8" s="464" t="s">
        <v>986</v>
      </c>
      <c r="E8" s="464" t="s">
        <v>655</v>
      </c>
    </row>
    <row r="9" spans="1:7">
      <c r="A9" s="464" t="s">
        <v>323</v>
      </c>
      <c r="B9" s="464" t="s">
        <v>991</v>
      </c>
      <c r="C9" s="6"/>
      <c r="D9" s="464" t="s">
        <v>987</v>
      </c>
      <c r="E9" s="464" t="s">
        <v>678</v>
      </c>
    </row>
    <row r="10" spans="1:7">
      <c r="A10" s="464" t="s">
        <v>324</v>
      </c>
      <c r="B10" s="464" t="s">
        <v>1117</v>
      </c>
      <c r="C10" s="6"/>
      <c r="D10" s="464" t="s">
        <v>988</v>
      </c>
      <c r="E10" s="464" t="s">
        <v>694</v>
      </c>
    </row>
    <row r="11" spans="1:7">
      <c r="A11" s="464" t="s">
        <v>325</v>
      </c>
      <c r="B11" s="464" t="s">
        <v>1230</v>
      </c>
      <c r="C11" s="6"/>
      <c r="D11" s="464" t="s">
        <v>989</v>
      </c>
      <c r="E11" s="464" t="s">
        <v>705</v>
      </c>
    </row>
    <row r="12" spans="1:7">
      <c r="A12" s="464" t="s">
        <v>326</v>
      </c>
      <c r="B12" s="464" t="s">
        <v>1275</v>
      </c>
      <c r="C12" s="6"/>
      <c r="D12" s="464" t="s">
        <v>990</v>
      </c>
      <c r="E12" s="464" t="s">
        <v>712</v>
      </c>
    </row>
    <row r="13" spans="1:7">
      <c r="A13" s="464" t="s">
        <v>327</v>
      </c>
      <c r="B13" s="464" t="s">
        <v>1322</v>
      </c>
      <c r="C13" s="6"/>
      <c r="D13" s="464" t="s">
        <v>991</v>
      </c>
      <c r="E13" s="464" t="s">
        <v>323</v>
      </c>
    </row>
    <row r="14" spans="1:7">
      <c r="A14" s="464" t="s">
        <v>328</v>
      </c>
      <c r="B14" s="464" t="s">
        <v>1395</v>
      </c>
      <c r="C14" s="6"/>
      <c r="D14" s="464" t="s">
        <v>992</v>
      </c>
      <c r="E14" s="464" t="s">
        <v>393</v>
      </c>
    </row>
    <row r="15" spans="1:7">
      <c r="A15" s="464" t="s">
        <v>329</v>
      </c>
      <c r="B15" s="464" t="s">
        <v>1443</v>
      </c>
      <c r="C15" s="6"/>
      <c r="D15" s="464" t="s">
        <v>993</v>
      </c>
      <c r="E15" s="464" t="s">
        <v>462</v>
      </c>
    </row>
    <row r="16" spans="1:7">
      <c r="A16" s="464" t="s">
        <v>330</v>
      </c>
      <c r="B16" s="464" t="s">
        <v>994</v>
      </c>
      <c r="C16" s="6"/>
      <c r="D16" s="464" t="s">
        <v>994</v>
      </c>
      <c r="E16" s="464" t="s">
        <v>330</v>
      </c>
    </row>
    <row r="17" spans="1:5">
      <c r="A17" s="464" t="s">
        <v>331</v>
      </c>
      <c r="B17" s="464" t="s">
        <v>1131</v>
      </c>
      <c r="C17" s="6"/>
      <c r="D17" s="464" t="s">
        <v>995</v>
      </c>
      <c r="E17" s="464" t="s">
        <v>400</v>
      </c>
    </row>
    <row r="18" spans="1:5">
      <c r="A18" s="464" t="s">
        <v>332</v>
      </c>
      <c r="B18" s="464" t="s">
        <v>1235</v>
      </c>
      <c r="C18" s="6"/>
      <c r="D18" s="464" t="s">
        <v>996</v>
      </c>
      <c r="E18" s="464" t="s">
        <v>469</v>
      </c>
    </row>
    <row r="19" spans="1:5">
      <c r="A19" s="464" t="s">
        <v>333</v>
      </c>
      <c r="B19" s="464" t="s">
        <v>1281</v>
      </c>
      <c r="C19" s="6"/>
      <c r="D19" s="464" t="s">
        <v>997</v>
      </c>
      <c r="E19" s="464" t="s">
        <v>535</v>
      </c>
    </row>
    <row r="20" spans="1:5">
      <c r="A20" s="464" t="s">
        <v>334</v>
      </c>
      <c r="B20" s="464" t="s">
        <v>1329</v>
      </c>
      <c r="C20" s="6"/>
      <c r="D20" s="464" t="s">
        <v>998</v>
      </c>
      <c r="E20" s="464" t="s">
        <v>592</v>
      </c>
    </row>
    <row r="21" spans="1:5">
      <c r="A21" s="464" t="s">
        <v>335</v>
      </c>
      <c r="B21" s="464" t="s">
        <v>1401</v>
      </c>
      <c r="C21" s="6"/>
      <c r="D21" s="464" t="s">
        <v>999</v>
      </c>
      <c r="E21" s="464" t="s">
        <v>634</v>
      </c>
    </row>
    <row r="22" spans="1:5">
      <c r="A22" s="464" t="s">
        <v>336</v>
      </c>
      <c r="B22" s="464" t="s">
        <v>1450</v>
      </c>
      <c r="C22" s="6"/>
      <c r="D22" s="464" t="s">
        <v>1000</v>
      </c>
      <c r="E22" s="464" t="s">
        <v>662</v>
      </c>
    </row>
    <row r="23" spans="1:5">
      <c r="A23" s="464" t="s">
        <v>337</v>
      </c>
      <c r="B23" s="464" t="s">
        <v>1007</v>
      </c>
      <c r="C23" s="6"/>
      <c r="D23" s="464" t="s">
        <v>1001</v>
      </c>
      <c r="E23" s="464" t="s">
        <v>683</v>
      </c>
    </row>
    <row r="24" spans="1:5">
      <c r="A24" s="464" t="s">
        <v>338</v>
      </c>
      <c r="B24" s="464" t="s">
        <v>1138</v>
      </c>
      <c r="C24" s="6"/>
      <c r="D24" s="464" t="s">
        <v>1002</v>
      </c>
      <c r="E24" s="464" t="s">
        <v>699</v>
      </c>
    </row>
    <row r="25" spans="1:5">
      <c r="A25" s="464" t="s">
        <v>339</v>
      </c>
      <c r="B25" s="464" t="s">
        <v>1243</v>
      </c>
      <c r="C25" s="6"/>
      <c r="D25" s="464" t="s">
        <v>1003</v>
      </c>
      <c r="E25" s="464" t="s">
        <v>709</v>
      </c>
    </row>
    <row r="26" spans="1:5">
      <c r="A26" s="464" t="s">
        <v>340</v>
      </c>
      <c r="B26" s="464" t="s">
        <v>1289</v>
      </c>
      <c r="C26" s="6"/>
      <c r="D26" s="464" t="s">
        <v>1004</v>
      </c>
      <c r="E26" s="464" t="s">
        <v>717</v>
      </c>
    </row>
    <row r="27" spans="1:5">
      <c r="A27" s="464" t="s">
        <v>341</v>
      </c>
      <c r="B27" s="464" t="s">
        <v>1338</v>
      </c>
      <c r="C27" s="6"/>
      <c r="D27" s="464" t="s">
        <v>1005</v>
      </c>
      <c r="E27" s="464" t="s">
        <v>723</v>
      </c>
    </row>
    <row r="28" spans="1:5">
      <c r="A28" s="464" t="s">
        <v>342</v>
      </c>
      <c r="B28" s="464" t="s">
        <v>1410</v>
      </c>
      <c r="C28" s="6"/>
      <c r="D28" s="464" t="s">
        <v>1006</v>
      </c>
      <c r="E28" s="464" t="s">
        <v>729</v>
      </c>
    </row>
    <row r="29" spans="1:5">
      <c r="A29" s="464" t="s">
        <v>343</v>
      </c>
      <c r="B29" s="464" t="s">
        <v>1457</v>
      </c>
      <c r="C29" s="6"/>
      <c r="D29" s="464" t="s">
        <v>1007</v>
      </c>
      <c r="E29" s="464" t="s">
        <v>337</v>
      </c>
    </row>
    <row r="30" spans="1:5">
      <c r="A30" s="464" t="s">
        <v>344</v>
      </c>
      <c r="B30" s="464" t="s">
        <v>1016</v>
      </c>
      <c r="C30" s="6"/>
      <c r="D30" s="464" t="s">
        <v>1008</v>
      </c>
      <c r="E30" s="464" t="s">
        <v>407</v>
      </c>
    </row>
    <row r="31" spans="1:5">
      <c r="A31" s="464" t="s">
        <v>345</v>
      </c>
      <c r="B31" s="464" t="s">
        <v>1142</v>
      </c>
      <c r="C31" s="6"/>
      <c r="D31" s="464" t="s">
        <v>1009</v>
      </c>
      <c r="E31" s="464" t="s">
        <v>476</v>
      </c>
    </row>
    <row r="32" spans="1:5">
      <c r="A32" s="464" t="s">
        <v>346</v>
      </c>
      <c r="B32" s="464" t="s">
        <v>1246</v>
      </c>
      <c r="C32" s="6"/>
      <c r="D32" s="464" t="s">
        <v>1010</v>
      </c>
      <c r="E32" s="464" t="s">
        <v>542</v>
      </c>
    </row>
    <row r="33" spans="1:5">
      <c r="A33" s="464" t="s">
        <v>347</v>
      </c>
      <c r="B33" s="464" t="s">
        <v>1295</v>
      </c>
      <c r="C33" s="6"/>
      <c r="D33" s="464" t="s">
        <v>1011</v>
      </c>
      <c r="E33" s="464" t="s">
        <v>599</v>
      </c>
    </row>
    <row r="34" spans="1:5">
      <c r="A34" s="464" t="s">
        <v>348</v>
      </c>
      <c r="B34" s="464" t="s">
        <v>1342</v>
      </c>
      <c r="C34" s="6"/>
      <c r="D34" s="464" t="s">
        <v>1012</v>
      </c>
      <c r="E34" s="464" t="s">
        <v>640</v>
      </c>
    </row>
    <row r="35" spans="1:5">
      <c r="A35" s="464" t="s">
        <v>349</v>
      </c>
      <c r="B35" s="464" t="s">
        <v>1413</v>
      </c>
      <c r="C35" s="6"/>
      <c r="D35" s="464" t="s">
        <v>1013</v>
      </c>
      <c r="E35" s="464" t="s">
        <v>668</v>
      </c>
    </row>
    <row r="36" spans="1:5">
      <c r="A36" s="464" t="s">
        <v>350</v>
      </c>
      <c r="B36" s="464" t="s">
        <v>1461</v>
      </c>
      <c r="C36" s="6"/>
      <c r="D36" s="464" t="s">
        <v>1014</v>
      </c>
      <c r="E36" s="464" t="s">
        <v>689</v>
      </c>
    </row>
    <row r="37" spans="1:5">
      <c r="A37" s="464" t="s">
        <v>351</v>
      </c>
      <c r="B37" s="464" t="s">
        <v>1019</v>
      </c>
      <c r="C37" s="6"/>
      <c r="D37" s="464" t="s">
        <v>1015</v>
      </c>
      <c r="E37" s="464" t="s">
        <v>702</v>
      </c>
    </row>
    <row r="38" spans="1:5">
      <c r="A38" s="464" t="s">
        <v>352</v>
      </c>
      <c r="B38" s="464" t="s">
        <v>1150</v>
      </c>
      <c r="C38" s="6"/>
      <c r="D38" s="464" t="s">
        <v>1016</v>
      </c>
      <c r="E38" s="464" t="s">
        <v>344</v>
      </c>
    </row>
    <row r="39" spans="1:5">
      <c r="A39" s="464" t="s">
        <v>353</v>
      </c>
      <c r="B39" s="464" t="s">
        <v>1258</v>
      </c>
      <c r="C39" s="6"/>
      <c r="D39" s="464" t="s">
        <v>1017</v>
      </c>
      <c r="E39" s="464" t="s">
        <v>414</v>
      </c>
    </row>
    <row r="40" spans="1:5">
      <c r="A40" s="464" t="s">
        <v>354</v>
      </c>
      <c r="B40" s="464" t="s">
        <v>1300</v>
      </c>
      <c r="C40" s="6"/>
      <c r="D40" s="464" t="s">
        <v>1018</v>
      </c>
      <c r="E40" s="464" t="s">
        <v>483</v>
      </c>
    </row>
    <row r="41" spans="1:5">
      <c r="A41" s="464" t="s">
        <v>355</v>
      </c>
      <c r="B41" s="464" t="s">
        <v>1346</v>
      </c>
      <c r="C41" s="6"/>
      <c r="D41" s="464" t="s">
        <v>1019</v>
      </c>
      <c r="E41" s="464" t="s">
        <v>351</v>
      </c>
    </row>
    <row r="42" spans="1:5">
      <c r="A42" s="464" t="s">
        <v>356</v>
      </c>
      <c r="B42" s="464" t="s">
        <v>1419</v>
      </c>
      <c r="C42" s="6"/>
      <c r="D42" s="464" t="s">
        <v>1020</v>
      </c>
      <c r="E42" s="464" t="s">
        <v>421</v>
      </c>
    </row>
    <row r="43" spans="1:5">
      <c r="A43" s="464" t="s">
        <v>357</v>
      </c>
      <c r="B43" s="464" t="s">
        <v>1464</v>
      </c>
      <c r="C43" s="6"/>
      <c r="D43" s="464" t="s">
        <v>1021</v>
      </c>
      <c r="E43" s="464" t="s">
        <v>490</v>
      </c>
    </row>
    <row r="44" spans="1:5">
      <c r="A44" s="464" t="s">
        <v>358</v>
      </c>
      <c r="B44" s="464" t="s">
        <v>1026</v>
      </c>
      <c r="C44" s="6"/>
      <c r="D44" s="464" t="s">
        <v>1022</v>
      </c>
      <c r="E44" s="464" t="s">
        <v>552</v>
      </c>
    </row>
    <row r="45" spans="1:5">
      <c r="A45" s="464" t="s">
        <v>359</v>
      </c>
      <c r="B45" s="464" t="s">
        <v>1158</v>
      </c>
      <c r="C45" s="6"/>
      <c r="D45" s="464" t="s">
        <v>1023</v>
      </c>
      <c r="E45" s="464" t="s">
        <v>605</v>
      </c>
    </row>
    <row r="46" spans="1:5">
      <c r="A46" s="464" t="s">
        <v>360</v>
      </c>
      <c r="B46" s="464" t="s">
        <v>1261</v>
      </c>
      <c r="C46" s="6"/>
      <c r="D46" s="464" t="s">
        <v>1024</v>
      </c>
      <c r="E46" s="464" t="s">
        <v>645</v>
      </c>
    </row>
    <row r="47" spans="1:5">
      <c r="A47" s="464" t="s">
        <v>361</v>
      </c>
      <c r="B47" s="464" t="s">
        <v>1304</v>
      </c>
      <c r="C47" s="6"/>
      <c r="D47" s="464" t="s">
        <v>1025</v>
      </c>
      <c r="E47" s="464" t="s">
        <v>671</v>
      </c>
    </row>
    <row r="48" spans="1:5">
      <c r="A48" s="464" t="s">
        <v>362</v>
      </c>
      <c r="B48" s="464" t="s">
        <v>1351</v>
      </c>
      <c r="C48" s="6"/>
      <c r="D48" s="464" t="s">
        <v>1026</v>
      </c>
      <c r="E48" s="464" t="s">
        <v>358</v>
      </c>
    </row>
    <row r="49" spans="1:5">
      <c r="A49" s="464" t="s">
        <v>363</v>
      </c>
      <c r="B49" s="464" t="s">
        <v>1422</v>
      </c>
      <c r="C49" s="6"/>
      <c r="D49" s="464" t="s">
        <v>1027</v>
      </c>
      <c r="E49" s="464" t="s">
        <v>428</v>
      </c>
    </row>
    <row r="50" spans="1:5">
      <c r="A50" s="464" t="s">
        <v>364</v>
      </c>
      <c r="B50" s="464" t="s">
        <v>1033</v>
      </c>
      <c r="C50" s="6"/>
      <c r="D50" s="464" t="s">
        <v>1028</v>
      </c>
      <c r="E50" s="464" t="s">
        <v>497</v>
      </c>
    </row>
    <row r="51" spans="1:5">
      <c r="A51" s="464" t="s">
        <v>365</v>
      </c>
      <c r="B51" s="464" t="s">
        <v>1165</v>
      </c>
      <c r="C51" s="6"/>
      <c r="D51" s="464" t="s">
        <v>1029</v>
      </c>
      <c r="E51" s="464" t="s">
        <v>557</v>
      </c>
    </row>
    <row r="52" spans="1:5">
      <c r="A52" s="464" t="s">
        <v>366</v>
      </c>
      <c r="B52" s="464" t="s">
        <v>1266</v>
      </c>
      <c r="C52" s="6"/>
      <c r="D52" s="464" t="s">
        <v>1030</v>
      </c>
      <c r="E52" s="464" t="s">
        <v>609</v>
      </c>
    </row>
    <row r="53" spans="1:5">
      <c r="A53" s="464" t="s">
        <v>367</v>
      </c>
      <c r="B53" s="464" t="s">
        <v>1307</v>
      </c>
      <c r="C53" s="6"/>
      <c r="D53" s="464" t="s">
        <v>1031</v>
      </c>
      <c r="E53" s="464" t="s">
        <v>647</v>
      </c>
    </row>
    <row r="54" spans="1:5">
      <c r="A54" s="464" t="s">
        <v>368</v>
      </c>
      <c r="B54" s="464" t="s">
        <v>1355</v>
      </c>
      <c r="C54" s="6"/>
      <c r="D54" s="464" t="s">
        <v>1032</v>
      </c>
      <c r="E54" s="464" t="s">
        <v>849</v>
      </c>
    </row>
    <row r="55" spans="1:5">
      <c r="A55" s="464" t="s">
        <v>369</v>
      </c>
      <c r="B55" s="464" t="s">
        <v>1426</v>
      </c>
      <c r="C55" s="6"/>
      <c r="D55" s="464" t="s">
        <v>1033</v>
      </c>
      <c r="E55" s="464" t="s">
        <v>364</v>
      </c>
    </row>
    <row r="56" spans="1:5">
      <c r="A56" s="464" t="s">
        <v>370</v>
      </c>
      <c r="B56" s="464" t="s">
        <v>1040</v>
      </c>
      <c r="C56" s="6"/>
      <c r="D56" s="464" t="s">
        <v>1034</v>
      </c>
      <c r="E56" s="464" t="s">
        <v>434</v>
      </c>
    </row>
    <row r="57" spans="1:5">
      <c r="A57" s="464" t="s">
        <v>371</v>
      </c>
      <c r="B57" s="464" t="s">
        <v>1170</v>
      </c>
      <c r="C57" s="6"/>
      <c r="D57" s="464" t="s">
        <v>1035</v>
      </c>
      <c r="E57" s="464" t="s">
        <v>503</v>
      </c>
    </row>
    <row r="58" spans="1:5">
      <c r="A58" s="464" t="s">
        <v>372</v>
      </c>
      <c r="B58" s="464" t="s">
        <v>1310</v>
      </c>
      <c r="C58" s="6"/>
      <c r="D58" s="464" t="s">
        <v>1036</v>
      </c>
      <c r="E58" s="464" t="s">
        <v>562</v>
      </c>
    </row>
    <row r="59" spans="1:5">
      <c r="A59" s="464" t="s">
        <v>373</v>
      </c>
      <c r="B59" s="464" t="s">
        <v>1364</v>
      </c>
      <c r="C59" s="6"/>
      <c r="D59" s="464" t="s">
        <v>1037</v>
      </c>
      <c r="E59" s="464" t="s">
        <v>612</v>
      </c>
    </row>
    <row r="60" spans="1:5">
      <c r="A60" s="464" t="s">
        <v>374</v>
      </c>
      <c r="B60" s="464" t="s">
        <v>1432</v>
      </c>
      <c r="C60" s="6"/>
      <c r="D60" s="464" t="s">
        <v>1038</v>
      </c>
      <c r="E60" s="464" t="s">
        <v>649</v>
      </c>
    </row>
    <row r="61" spans="1:5">
      <c r="A61" s="464" t="s">
        <v>375</v>
      </c>
      <c r="B61" s="464" t="s">
        <v>1046</v>
      </c>
      <c r="C61" s="6"/>
      <c r="D61" s="464" t="s">
        <v>1039</v>
      </c>
      <c r="E61" s="464" t="s">
        <v>674</v>
      </c>
    </row>
    <row r="62" spans="1:5">
      <c r="A62" s="464" t="s">
        <v>376</v>
      </c>
      <c r="B62" s="464" t="s">
        <v>1175</v>
      </c>
      <c r="C62" s="6"/>
      <c r="D62" s="464" t="s">
        <v>1040</v>
      </c>
      <c r="E62" s="464" t="s">
        <v>370</v>
      </c>
    </row>
    <row r="63" spans="1:5">
      <c r="A63" s="464" t="s">
        <v>377</v>
      </c>
      <c r="B63" s="464" t="s">
        <v>1312</v>
      </c>
      <c r="C63" s="6"/>
      <c r="D63" s="464" t="s">
        <v>1041</v>
      </c>
      <c r="E63" s="464" t="s">
        <v>440</v>
      </c>
    </row>
    <row r="64" spans="1:5">
      <c r="A64" s="464" t="s">
        <v>378</v>
      </c>
      <c r="B64" s="464" t="s">
        <v>1370</v>
      </c>
      <c r="C64" s="6"/>
      <c r="D64" s="464" t="s">
        <v>1042</v>
      </c>
      <c r="E64" s="464" t="s">
        <v>509</v>
      </c>
    </row>
    <row r="65" spans="1:5">
      <c r="A65" s="464" t="s">
        <v>379</v>
      </c>
      <c r="B65" s="464" t="s">
        <v>1433</v>
      </c>
      <c r="C65" s="6"/>
      <c r="D65" s="464" t="s">
        <v>1043</v>
      </c>
      <c r="E65" s="464" t="s">
        <v>567</v>
      </c>
    </row>
    <row r="66" spans="1:5">
      <c r="A66" s="464" t="s">
        <v>380</v>
      </c>
      <c r="B66" s="464" t="s">
        <v>1051</v>
      </c>
      <c r="C66" s="6"/>
      <c r="D66" s="464" t="s">
        <v>1044</v>
      </c>
      <c r="E66" s="464" t="s">
        <v>616</v>
      </c>
    </row>
    <row r="67" spans="1:5">
      <c r="A67" s="464" t="s">
        <v>381</v>
      </c>
      <c r="B67" s="464" t="s">
        <v>1188</v>
      </c>
      <c r="C67" s="6"/>
      <c r="D67" s="464" t="s">
        <v>1045</v>
      </c>
      <c r="E67" s="464" t="s">
        <v>651</v>
      </c>
    </row>
    <row r="68" spans="1:5">
      <c r="A68" s="464" t="s">
        <v>382</v>
      </c>
      <c r="B68" s="464" t="s">
        <v>1374</v>
      </c>
      <c r="C68" s="6"/>
      <c r="D68" s="464" t="s">
        <v>1046</v>
      </c>
      <c r="E68" s="464" t="s">
        <v>375</v>
      </c>
    </row>
    <row r="69" spans="1:5">
      <c r="A69" s="464" t="s">
        <v>383</v>
      </c>
      <c r="B69" s="464" t="s">
        <v>1437</v>
      </c>
      <c r="C69" s="6"/>
      <c r="D69" s="464" t="s">
        <v>1047</v>
      </c>
      <c r="E69" s="464" t="s">
        <v>444</v>
      </c>
    </row>
    <row r="70" spans="1:5">
      <c r="A70" s="464" t="s">
        <v>384</v>
      </c>
      <c r="B70" s="464" t="s">
        <v>1056</v>
      </c>
      <c r="C70" s="6"/>
      <c r="D70" s="464" t="s">
        <v>1048</v>
      </c>
      <c r="E70" s="464" t="s">
        <v>512</v>
      </c>
    </row>
    <row r="71" spans="1:5">
      <c r="A71" s="464" t="s">
        <v>385</v>
      </c>
      <c r="B71" s="464" t="s">
        <v>1195</v>
      </c>
      <c r="C71" s="6"/>
      <c r="D71" s="464" t="s">
        <v>1049</v>
      </c>
      <c r="E71" s="464" t="s">
        <v>570</v>
      </c>
    </row>
    <row r="72" spans="1:5">
      <c r="A72" s="464" t="s">
        <v>386</v>
      </c>
      <c r="B72" s="464" t="s">
        <v>981</v>
      </c>
      <c r="C72" s="6"/>
      <c r="D72" s="464" t="s">
        <v>1050</v>
      </c>
      <c r="E72" s="464" t="s">
        <v>619</v>
      </c>
    </row>
    <row r="73" spans="1:5">
      <c r="A73" s="464" t="s">
        <v>387</v>
      </c>
      <c r="B73" s="464" t="s">
        <v>1104</v>
      </c>
      <c r="C73" s="6"/>
      <c r="D73" s="464" t="s">
        <v>1051</v>
      </c>
      <c r="E73" s="464" t="s">
        <v>380</v>
      </c>
    </row>
    <row r="74" spans="1:5">
      <c r="A74" s="464" t="s">
        <v>388</v>
      </c>
      <c r="B74" s="464" t="s">
        <v>1220</v>
      </c>
      <c r="C74" s="6"/>
      <c r="D74" s="464" t="s">
        <v>1052</v>
      </c>
      <c r="E74" s="464" t="s">
        <v>449</v>
      </c>
    </row>
    <row r="75" spans="1:5">
      <c r="A75" s="464" t="s">
        <v>389</v>
      </c>
      <c r="B75" s="464" t="s">
        <v>1271</v>
      </c>
      <c r="C75" s="6"/>
      <c r="D75" s="464" t="s">
        <v>1053</v>
      </c>
      <c r="E75" s="464" t="s">
        <v>517</v>
      </c>
    </row>
    <row r="76" spans="1:5">
      <c r="A76" s="464" t="s">
        <v>390</v>
      </c>
      <c r="B76" s="464" t="s">
        <v>1318</v>
      </c>
      <c r="C76" s="6"/>
      <c r="D76" s="464" t="s">
        <v>1054</v>
      </c>
      <c r="E76" s="464" t="s">
        <v>575</v>
      </c>
    </row>
    <row r="77" spans="1:5">
      <c r="A77" s="464" t="s">
        <v>391</v>
      </c>
      <c r="B77" s="464" t="s">
        <v>1380</v>
      </c>
      <c r="C77" s="6"/>
      <c r="D77" s="464" t="s">
        <v>1055</v>
      </c>
      <c r="E77" s="464" t="s">
        <v>622</v>
      </c>
    </row>
    <row r="78" spans="1:5">
      <c r="A78" s="464" t="s">
        <v>392</v>
      </c>
      <c r="B78" s="464" t="s">
        <v>1440</v>
      </c>
      <c r="C78" s="6"/>
      <c r="D78" s="464" t="s">
        <v>1056</v>
      </c>
      <c r="E78" s="464" t="s">
        <v>384</v>
      </c>
    </row>
    <row r="79" spans="1:5">
      <c r="A79" s="464" t="s">
        <v>393</v>
      </c>
      <c r="B79" s="464" t="s">
        <v>992</v>
      </c>
      <c r="C79" s="6"/>
      <c r="D79" s="464" t="s">
        <v>1057</v>
      </c>
      <c r="E79" s="464" t="s">
        <v>453</v>
      </c>
    </row>
    <row r="80" spans="1:5">
      <c r="A80" s="464" t="s">
        <v>394</v>
      </c>
      <c r="B80" s="464" t="s">
        <v>1118</v>
      </c>
      <c r="C80" s="6"/>
      <c r="D80" s="464" t="s">
        <v>1058</v>
      </c>
      <c r="E80" s="464" t="s">
        <v>520</v>
      </c>
    </row>
    <row r="81" spans="1:5">
      <c r="A81" s="464" t="s">
        <v>395</v>
      </c>
      <c r="B81" s="464" t="s">
        <v>1231</v>
      </c>
      <c r="C81" s="6"/>
      <c r="D81" s="464" t="s">
        <v>1059</v>
      </c>
      <c r="E81" s="464" t="s">
        <v>578</v>
      </c>
    </row>
    <row r="82" spans="1:5">
      <c r="A82" s="464" t="s">
        <v>396</v>
      </c>
      <c r="B82" s="464" t="s">
        <v>1276</v>
      </c>
      <c r="C82" s="6"/>
      <c r="D82" s="464" t="s">
        <v>1060</v>
      </c>
      <c r="E82" s="464" t="s">
        <v>624</v>
      </c>
    </row>
    <row r="83" spans="1:5">
      <c r="A83" s="464" t="s">
        <v>397</v>
      </c>
      <c r="B83" s="464" t="s">
        <v>1323</v>
      </c>
      <c r="C83" s="6"/>
      <c r="D83" s="464" t="s">
        <v>1061</v>
      </c>
      <c r="E83" s="464" t="s">
        <v>735</v>
      </c>
    </row>
    <row r="84" spans="1:5">
      <c r="A84" s="464" t="s">
        <v>398</v>
      </c>
      <c r="B84" s="464" t="s">
        <v>1396</v>
      </c>
      <c r="C84" s="6"/>
      <c r="D84" s="464" t="s">
        <v>1062</v>
      </c>
      <c r="E84" s="464" t="s">
        <v>736</v>
      </c>
    </row>
    <row r="85" spans="1:5">
      <c r="A85" s="464" t="s">
        <v>399</v>
      </c>
      <c r="B85" s="464" t="s">
        <v>1444</v>
      </c>
      <c r="C85" s="6"/>
      <c r="D85" s="464" t="s">
        <v>1063</v>
      </c>
      <c r="E85" s="464" t="s">
        <v>737</v>
      </c>
    </row>
    <row r="86" spans="1:5">
      <c r="A86" s="464" t="s">
        <v>400</v>
      </c>
      <c r="B86" s="464" t="s">
        <v>995</v>
      </c>
      <c r="C86" s="6"/>
      <c r="D86" s="464" t="s">
        <v>1064</v>
      </c>
      <c r="E86" s="464" t="s">
        <v>738</v>
      </c>
    </row>
    <row r="87" spans="1:5">
      <c r="A87" s="464" t="s">
        <v>401</v>
      </c>
      <c r="B87" s="464" t="s">
        <v>1132</v>
      </c>
      <c r="C87" s="6"/>
      <c r="D87" s="464" t="s">
        <v>1065</v>
      </c>
      <c r="E87" s="464" t="s">
        <v>739</v>
      </c>
    </row>
    <row r="88" spans="1:5">
      <c r="A88" s="464" t="s">
        <v>402</v>
      </c>
      <c r="B88" s="464" t="s">
        <v>1236</v>
      </c>
      <c r="C88" s="6"/>
      <c r="D88" s="464" t="s">
        <v>1066</v>
      </c>
      <c r="E88" s="464" t="s">
        <v>740</v>
      </c>
    </row>
    <row r="89" spans="1:5">
      <c r="A89" s="464" t="s">
        <v>403</v>
      </c>
      <c r="B89" s="464" t="s">
        <v>1282</v>
      </c>
      <c r="C89" s="6"/>
      <c r="D89" s="464" t="s">
        <v>1067</v>
      </c>
      <c r="E89" s="464" t="s">
        <v>741</v>
      </c>
    </row>
    <row r="90" spans="1:5">
      <c r="A90" s="464" t="s">
        <v>404</v>
      </c>
      <c r="B90" s="464" t="s">
        <v>1330</v>
      </c>
      <c r="C90" s="6"/>
      <c r="D90" s="464" t="s">
        <v>1068</v>
      </c>
      <c r="E90" s="464" t="s">
        <v>742</v>
      </c>
    </row>
    <row r="91" spans="1:5">
      <c r="A91" s="464" t="s">
        <v>405</v>
      </c>
      <c r="B91" s="464" t="s">
        <v>1402</v>
      </c>
      <c r="C91" s="6"/>
      <c r="D91" s="464" t="s">
        <v>1069</v>
      </c>
      <c r="E91" s="464" t="s">
        <v>743</v>
      </c>
    </row>
    <row r="92" spans="1:5">
      <c r="A92" s="464" t="s">
        <v>406</v>
      </c>
      <c r="B92" s="464" t="s">
        <v>1451</v>
      </c>
      <c r="C92" s="6"/>
      <c r="D92" s="464" t="s">
        <v>1070</v>
      </c>
      <c r="E92" s="464" t="s">
        <v>744</v>
      </c>
    </row>
    <row r="93" spans="1:5">
      <c r="A93" s="464" t="s">
        <v>407</v>
      </c>
      <c r="B93" s="464" t="s">
        <v>1008</v>
      </c>
      <c r="C93" s="6"/>
      <c r="D93" s="464" t="s">
        <v>1071</v>
      </c>
      <c r="E93" s="464" t="s">
        <v>745</v>
      </c>
    </row>
    <row r="94" spans="1:5">
      <c r="A94" s="464" t="s">
        <v>408</v>
      </c>
      <c r="B94" s="464" t="s">
        <v>1139</v>
      </c>
      <c r="C94" s="6"/>
      <c r="D94" s="464" t="s">
        <v>1072</v>
      </c>
      <c r="E94" s="464" t="s">
        <v>746</v>
      </c>
    </row>
    <row r="95" spans="1:5">
      <c r="A95" s="464" t="s">
        <v>409</v>
      </c>
      <c r="B95" s="464" t="s">
        <v>1244</v>
      </c>
      <c r="C95" s="6"/>
      <c r="D95" s="464" t="s">
        <v>1073</v>
      </c>
      <c r="E95" s="464" t="s">
        <v>747</v>
      </c>
    </row>
    <row r="96" spans="1:5">
      <c r="A96" s="464" t="s">
        <v>410</v>
      </c>
      <c r="B96" s="464" t="s">
        <v>1290</v>
      </c>
      <c r="C96" s="6"/>
      <c r="D96" s="464" t="s">
        <v>1074</v>
      </c>
      <c r="E96" s="464" t="s">
        <v>748</v>
      </c>
    </row>
    <row r="97" spans="1:5">
      <c r="A97" s="464" t="s">
        <v>411</v>
      </c>
      <c r="B97" s="464" t="s">
        <v>1339</v>
      </c>
      <c r="C97" s="6"/>
      <c r="D97" s="464" t="s">
        <v>1075</v>
      </c>
      <c r="E97" s="464" t="s">
        <v>749</v>
      </c>
    </row>
    <row r="98" spans="1:5">
      <c r="A98" s="464" t="s">
        <v>412</v>
      </c>
      <c r="B98" s="464" t="s">
        <v>1411</v>
      </c>
      <c r="C98" s="6"/>
      <c r="D98" s="464" t="s">
        <v>1076</v>
      </c>
      <c r="E98" s="464" t="s">
        <v>750</v>
      </c>
    </row>
    <row r="99" spans="1:5">
      <c r="A99" s="464" t="s">
        <v>413</v>
      </c>
      <c r="B99" s="464" t="s">
        <v>1458</v>
      </c>
      <c r="C99" s="6"/>
      <c r="D99" s="464" t="s">
        <v>1077</v>
      </c>
      <c r="E99" s="464" t="s">
        <v>751</v>
      </c>
    </row>
    <row r="100" spans="1:5">
      <c r="A100" s="464" t="s">
        <v>414</v>
      </c>
      <c r="B100" s="464" t="s">
        <v>1017</v>
      </c>
      <c r="C100" s="6"/>
      <c r="D100" s="464" t="s">
        <v>1078</v>
      </c>
      <c r="E100" s="464" t="s">
        <v>752</v>
      </c>
    </row>
    <row r="101" spans="1:5">
      <c r="A101" s="464" t="s">
        <v>415</v>
      </c>
      <c r="B101" s="464" t="s">
        <v>1143</v>
      </c>
      <c r="C101" s="6"/>
      <c r="D101" s="464" t="s">
        <v>1079</v>
      </c>
      <c r="E101" s="464" t="s">
        <v>753</v>
      </c>
    </row>
    <row r="102" spans="1:5">
      <c r="A102" s="464" t="s">
        <v>416</v>
      </c>
      <c r="B102" s="464" t="s">
        <v>1247</v>
      </c>
      <c r="C102" s="6"/>
      <c r="D102" s="464" t="s">
        <v>1080</v>
      </c>
      <c r="E102" s="464" t="s">
        <v>754</v>
      </c>
    </row>
    <row r="103" spans="1:5">
      <c r="A103" s="464" t="s">
        <v>417</v>
      </c>
      <c r="B103" s="464" t="s">
        <v>1296</v>
      </c>
      <c r="C103" s="6"/>
      <c r="D103" s="464" t="s">
        <v>1081</v>
      </c>
      <c r="E103" s="464" t="s">
        <v>755</v>
      </c>
    </row>
    <row r="104" spans="1:5">
      <c r="A104" s="464" t="s">
        <v>418</v>
      </c>
      <c r="B104" s="464" t="s">
        <v>1343</v>
      </c>
      <c r="C104" s="6"/>
      <c r="D104" s="464" t="s">
        <v>1082</v>
      </c>
      <c r="E104" s="464" t="s">
        <v>756</v>
      </c>
    </row>
    <row r="105" spans="1:5">
      <c r="A105" s="464" t="s">
        <v>419</v>
      </c>
      <c r="B105" s="464" t="s">
        <v>1414</v>
      </c>
      <c r="C105" s="6"/>
      <c r="D105" s="464" t="s">
        <v>1083</v>
      </c>
      <c r="E105" s="464" t="s">
        <v>757</v>
      </c>
    </row>
    <row r="106" spans="1:5">
      <c r="A106" s="464" t="s">
        <v>420</v>
      </c>
      <c r="B106" s="464" t="s">
        <v>1462</v>
      </c>
      <c r="C106" s="6"/>
      <c r="D106" s="464" t="s">
        <v>1084</v>
      </c>
      <c r="E106" s="464" t="s">
        <v>758</v>
      </c>
    </row>
    <row r="107" spans="1:5">
      <c r="A107" s="464" t="s">
        <v>421</v>
      </c>
      <c r="B107" s="464" t="s">
        <v>1020</v>
      </c>
      <c r="C107" s="6"/>
      <c r="D107" s="464" t="s">
        <v>1085</v>
      </c>
      <c r="E107" s="464" t="s">
        <v>759</v>
      </c>
    </row>
    <row r="108" spans="1:5">
      <c r="A108" s="464" t="s">
        <v>422</v>
      </c>
      <c r="B108" s="464" t="s">
        <v>1151</v>
      </c>
      <c r="C108" s="6"/>
      <c r="D108" s="464" t="s">
        <v>1086</v>
      </c>
      <c r="E108" s="464" t="s">
        <v>760</v>
      </c>
    </row>
    <row r="109" spans="1:5">
      <c r="A109" s="464" t="s">
        <v>423</v>
      </c>
      <c r="B109" s="464" t="s">
        <v>1259</v>
      </c>
      <c r="C109" s="6"/>
      <c r="D109" s="464" t="s">
        <v>1087</v>
      </c>
      <c r="E109" s="464" t="s">
        <v>761</v>
      </c>
    </row>
    <row r="110" spans="1:5">
      <c r="A110" s="464" t="s">
        <v>424</v>
      </c>
      <c r="B110" s="464" t="s">
        <v>1301</v>
      </c>
      <c r="C110" s="6"/>
      <c r="D110" s="464" t="s">
        <v>1088</v>
      </c>
      <c r="E110" s="464" t="s">
        <v>762</v>
      </c>
    </row>
    <row r="111" spans="1:5">
      <c r="A111" s="464" t="s">
        <v>425</v>
      </c>
      <c r="B111" s="464" t="s">
        <v>1347</v>
      </c>
      <c r="C111" s="6"/>
      <c r="D111" s="464" t="s">
        <v>1089</v>
      </c>
      <c r="E111" s="464" t="s">
        <v>763</v>
      </c>
    </row>
    <row r="112" spans="1:5">
      <c r="A112" s="464" t="s">
        <v>426</v>
      </c>
      <c r="B112" s="464" t="s">
        <v>1420</v>
      </c>
      <c r="C112" s="6"/>
      <c r="D112" s="464" t="s">
        <v>1090</v>
      </c>
      <c r="E112" s="464" t="s">
        <v>764</v>
      </c>
    </row>
    <row r="113" spans="1:5">
      <c r="A113" s="464" t="s">
        <v>427</v>
      </c>
      <c r="B113" s="464" t="s">
        <v>1465</v>
      </c>
      <c r="C113" s="6"/>
      <c r="D113" s="464" t="s">
        <v>1091</v>
      </c>
      <c r="E113" s="464" t="s">
        <v>765</v>
      </c>
    </row>
    <row r="114" spans="1:5">
      <c r="A114" s="464" t="s">
        <v>428</v>
      </c>
      <c r="B114" s="464" t="s">
        <v>1027</v>
      </c>
      <c r="C114" s="6"/>
      <c r="D114" s="464" t="s">
        <v>1092</v>
      </c>
      <c r="E114" s="464" t="s">
        <v>766</v>
      </c>
    </row>
    <row r="115" spans="1:5">
      <c r="A115" s="464" t="s">
        <v>429</v>
      </c>
      <c r="B115" s="464" t="s">
        <v>1159</v>
      </c>
      <c r="C115" s="6"/>
      <c r="D115" s="464" t="s">
        <v>1093</v>
      </c>
      <c r="E115" s="464" t="s">
        <v>767</v>
      </c>
    </row>
    <row r="116" spans="1:5">
      <c r="A116" s="464" t="s">
        <v>430</v>
      </c>
      <c r="B116" s="464" t="s">
        <v>1262</v>
      </c>
      <c r="C116" s="6"/>
      <c r="D116" s="464" t="s">
        <v>1094</v>
      </c>
      <c r="E116" s="464" t="s">
        <v>768</v>
      </c>
    </row>
    <row r="117" spans="1:5">
      <c r="A117" s="464" t="s">
        <v>431</v>
      </c>
      <c r="B117" s="464" t="s">
        <v>1305</v>
      </c>
      <c r="C117" s="6"/>
      <c r="D117" s="464" t="s">
        <v>1095</v>
      </c>
      <c r="E117" s="464" t="s">
        <v>769</v>
      </c>
    </row>
    <row r="118" spans="1:5">
      <c r="A118" s="464" t="s">
        <v>432</v>
      </c>
      <c r="B118" s="464" t="s">
        <v>1352</v>
      </c>
      <c r="C118" s="6"/>
      <c r="D118" s="464" t="s">
        <v>1096</v>
      </c>
      <c r="E118" s="464" t="s">
        <v>850</v>
      </c>
    </row>
    <row r="119" spans="1:5">
      <c r="A119" s="464" t="s">
        <v>433</v>
      </c>
      <c r="B119" s="464" t="s">
        <v>1423</v>
      </c>
      <c r="C119" s="6"/>
      <c r="D119" s="464" t="s">
        <v>1097</v>
      </c>
      <c r="E119" s="464" t="s">
        <v>770</v>
      </c>
    </row>
    <row r="120" spans="1:5">
      <c r="A120" s="464" t="s">
        <v>434</v>
      </c>
      <c r="B120" s="464" t="s">
        <v>1034</v>
      </c>
      <c r="C120" s="6"/>
      <c r="D120" s="464" t="s">
        <v>1098</v>
      </c>
      <c r="E120" s="464" t="s">
        <v>771</v>
      </c>
    </row>
    <row r="121" spans="1:5">
      <c r="A121" s="464" t="s">
        <v>435</v>
      </c>
      <c r="B121" s="464" t="s">
        <v>1166</v>
      </c>
      <c r="C121" s="6"/>
      <c r="D121" s="464" t="s">
        <v>1099</v>
      </c>
      <c r="E121" s="464" t="s">
        <v>772</v>
      </c>
    </row>
    <row r="122" spans="1:5">
      <c r="A122" s="464" t="s">
        <v>436</v>
      </c>
      <c r="B122" s="464" t="s">
        <v>1267</v>
      </c>
      <c r="C122" s="6"/>
      <c r="D122" s="464" t="s">
        <v>1100</v>
      </c>
      <c r="E122" s="464" t="s">
        <v>773</v>
      </c>
    </row>
    <row r="123" spans="1:5">
      <c r="A123" s="464" t="s">
        <v>437</v>
      </c>
      <c r="B123" s="464" t="s">
        <v>1308</v>
      </c>
      <c r="C123" s="6"/>
      <c r="D123" s="464" t="s">
        <v>1101</v>
      </c>
      <c r="E123" s="464" t="s">
        <v>774</v>
      </c>
    </row>
    <row r="124" spans="1:5">
      <c r="A124" s="464" t="s">
        <v>438</v>
      </c>
      <c r="B124" s="464" t="s">
        <v>1356</v>
      </c>
      <c r="C124" s="6"/>
      <c r="D124" s="464" t="s">
        <v>1102</v>
      </c>
      <c r="E124" s="464" t="s">
        <v>775</v>
      </c>
    </row>
    <row r="125" spans="1:5">
      <c r="A125" s="464" t="s">
        <v>439</v>
      </c>
      <c r="B125" s="464" t="s">
        <v>1427</v>
      </c>
      <c r="C125" s="6"/>
      <c r="D125" s="464" t="s">
        <v>1103</v>
      </c>
      <c r="E125" s="464" t="s">
        <v>317</v>
      </c>
    </row>
    <row r="126" spans="1:5">
      <c r="A126" s="464" t="s">
        <v>440</v>
      </c>
      <c r="B126" s="464" t="s">
        <v>1041</v>
      </c>
      <c r="C126" s="6"/>
      <c r="D126" s="464" t="s">
        <v>1104</v>
      </c>
      <c r="E126" s="464" t="s">
        <v>387</v>
      </c>
    </row>
    <row r="127" spans="1:5">
      <c r="A127" s="464" t="s">
        <v>441</v>
      </c>
      <c r="B127" s="464" t="s">
        <v>1171</v>
      </c>
      <c r="C127" s="6"/>
      <c r="D127" s="464" t="s">
        <v>1105</v>
      </c>
      <c r="E127" s="464" t="s">
        <v>456</v>
      </c>
    </row>
    <row r="128" spans="1:5">
      <c r="A128" s="464" t="s">
        <v>442</v>
      </c>
      <c r="B128" s="464" t="s">
        <v>1311</v>
      </c>
      <c r="C128" s="6"/>
      <c r="D128" s="464" t="s">
        <v>1106</v>
      </c>
      <c r="E128" s="464" t="s">
        <v>523</v>
      </c>
    </row>
    <row r="129" spans="1:5">
      <c r="A129" s="464" t="s">
        <v>443</v>
      </c>
      <c r="B129" s="464" t="s">
        <v>1365</v>
      </c>
      <c r="C129" s="6"/>
      <c r="D129" s="464" t="s">
        <v>1107</v>
      </c>
      <c r="E129" s="464" t="s">
        <v>581</v>
      </c>
    </row>
    <row r="130" spans="1:5">
      <c r="A130" s="464" t="s">
        <v>444</v>
      </c>
      <c r="B130" s="464" t="s">
        <v>1047</v>
      </c>
      <c r="C130" s="6"/>
      <c r="D130" s="464" t="s">
        <v>1108</v>
      </c>
      <c r="E130" s="464" t="s">
        <v>627</v>
      </c>
    </row>
    <row r="131" spans="1:5">
      <c r="A131" s="464" t="s">
        <v>445</v>
      </c>
      <c r="B131" s="464" t="s">
        <v>1176</v>
      </c>
      <c r="C131" s="6"/>
      <c r="D131" s="464" t="s">
        <v>1109</v>
      </c>
      <c r="E131" s="464" t="s">
        <v>656</v>
      </c>
    </row>
    <row r="132" spans="1:5">
      <c r="A132" s="464" t="s">
        <v>446</v>
      </c>
      <c r="B132" s="464" t="s">
        <v>1313</v>
      </c>
      <c r="C132" s="6"/>
      <c r="D132" s="464" t="s">
        <v>1110</v>
      </c>
      <c r="E132" s="464" t="s">
        <v>679</v>
      </c>
    </row>
    <row r="133" spans="1:5">
      <c r="A133" s="464" t="s">
        <v>447</v>
      </c>
      <c r="B133" s="464" t="s">
        <v>1371</v>
      </c>
      <c r="C133" s="6"/>
      <c r="D133" s="464" t="s">
        <v>1111</v>
      </c>
      <c r="E133" s="464" t="s">
        <v>695</v>
      </c>
    </row>
    <row r="134" spans="1:5">
      <c r="A134" s="464" t="s">
        <v>448</v>
      </c>
      <c r="B134" s="464" t="s">
        <v>1434</v>
      </c>
      <c r="C134" s="6"/>
      <c r="D134" s="464" t="s">
        <v>1112</v>
      </c>
      <c r="E134" s="464" t="s">
        <v>706</v>
      </c>
    </row>
    <row r="135" spans="1:5">
      <c r="A135" s="464" t="s">
        <v>449</v>
      </c>
      <c r="B135" s="464" t="s">
        <v>1052</v>
      </c>
      <c r="C135" s="6"/>
      <c r="D135" s="464" t="s">
        <v>1113</v>
      </c>
      <c r="E135" s="464" t="s">
        <v>713</v>
      </c>
    </row>
    <row r="136" spans="1:5">
      <c r="A136" s="464" t="s">
        <v>450</v>
      </c>
      <c r="B136" s="464" t="s">
        <v>1189</v>
      </c>
      <c r="C136" s="6"/>
      <c r="D136" s="464" t="s">
        <v>1114</v>
      </c>
      <c r="E136" s="464" t="s">
        <v>720</v>
      </c>
    </row>
    <row r="137" spans="1:5">
      <c r="A137" s="464" t="s">
        <v>451</v>
      </c>
      <c r="B137" s="464" t="s">
        <v>1375</v>
      </c>
      <c r="C137" s="6"/>
      <c r="D137" s="464" t="s">
        <v>1115</v>
      </c>
      <c r="E137" s="464" t="s">
        <v>726</v>
      </c>
    </row>
    <row r="138" spans="1:5">
      <c r="A138" s="464" t="s">
        <v>452</v>
      </c>
      <c r="B138" s="464" t="s">
        <v>1438</v>
      </c>
      <c r="C138" s="6"/>
      <c r="D138" s="464" t="s">
        <v>1116</v>
      </c>
      <c r="E138" s="464" t="s">
        <v>731</v>
      </c>
    </row>
    <row r="139" spans="1:5">
      <c r="A139" s="464" t="s">
        <v>453</v>
      </c>
      <c r="B139" s="464" t="s">
        <v>1057</v>
      </c>
      <c r="C139" s="6"/>
      <c r="D139" s="464" t="s">
        <v>1117</v>
      </c>
      <c r="E139" s="464" t="s">
        <v>324</v>
      </c>
    </row>
    <row r="140" spans="1:5">
      <c r="A140" s="464" t="s">
        <v>454</v>
      </c>
      <c r="B140" s="464" t="s">
        <v>1196</v>
      </c>
      <c r="C140" s="6"/>
      <c r="D140" s="464" t="s">
        <v>1118</v>
      </c>
      <c r="E140" s="464" t="s">
        <v>394</v>
      </c>
    </row>
    <row r="141" spans="1:5">
      <c r="A141" s="464" t="s">
        <v>455</v>
      </c>
      <c r="B141" s="464" t="s">
        <v>982</v>
      </c>
      <c r="C141" s="6"/>
      <c r="D141" s="464" t="s">
        <v>1119</v>
      </c>
      <c r="E141" s="464" t="s">
        <v>463</v>
      </c>
    </row>
    <row r="142" spans="1:5">
      <c r="A142" s="464" t="s">
        <v>456</v>
      </c>
      <c r="B142" s="464" t="s">
        <v>1105</v>
      </c>
      <c r="C142" s="6"/>
      <c r="D142" s="464" t="s">
        <v>1120</v>
      </c>
      <c r="E142" s="464" t="s">
        <v>529</v>
      </c>
    </row>
    <row r="143" spans="1:5">
      <c r="A143" s="464" t="s">
        <v>457</v>
      </c>
      <c r="B143" s="464" t="s">
        <v>1221</v>
      </c>
      <c r="C143" s="6"/>
      <c r="D143" s="464" t="s">
        <v>1121</v>
      </c>
      <c r="E143" s="464" t="s">
        <v>586</v>
      </c>
    </row>
    <row r="144" spans="1:5">
      <c r="A144" s="464" t="s">
        <v>458</v>
      </c>
      <c r="B144" s="464" t="s">
        <v>1272</v>
      </c>
      <c r="C144" s="6"/>
      <c r="D144" s="464" t="s">
        <v>1122</v>
      </c>
      <c r="E144" s="464" t="s">
        <v>630</v>
      </c>
    </row>
    <row r="145" spans="1:5">
      <c r="A145" s="464" t="s">
        <v>459</v>
      </c>
      <c r="B145" s="464" t="s">
        <v>1319</v>
      </c>
      <c r="C145" s="6"/>
      <c r="D145" s="464" t="s">
        <v>1123</v>
      </c>
      <c r="E145" s="464" t="s">
        <v>659</v>
      </c>
    </row>
    <row r="146" spans="1:5">
      <c r="A146" s="464" t="s">
        <v>460</v>
      </c>
      <c r="B146" s="464" t="s">
        <v>1381</v>
      </c>
      <c r="C146" s="6"/>
      <c r="D146" s="464" t="s">
        <v>1124</v>
      </c>
      <c r="E146" s="464" t="s">
        <v>682</v>
      </c>
    </row>
    <row r="147" spans="1:5">
      <c r="A147" s="464" t="s">
        <v>461</v>
      </c>
      <c r="B147" s="464" t="s">
        <v>1441</v>
      </c>
      <c r="C147" s="6"/>
      <c r="D147" s="464" t="s">
        <v>1125</v>
      </c>
      <c r="E147" s="464" t="s">
        <v>698</v>
      </c>
    </row>
    <row r="148" spans="1:5">
      <c r="A148" s="464" t="s">
        <v>462</v>
      </c>
      <c r="B148" s="464" t="s">
        <v>993</v>
      </c>
      <c r="C148" s="6"/>
      <c r="D148" s="464" t="s">
        <v>1126</v>
      </c>
      <c r="E148" s="464" t="s">
        <v>708</v>
      </c>
    </row>
    <row r="149" spans="1:5">
      <c r="A149" s="464" t="s">
        <v>463</v>
      </c>
      <c r="B149" s="464" t="s">
        <v>1119</v>
      </c>
      <c r="C149" s="6"/>
      <c r="D149" s="464" t="s">
        <v>1127</v>
      </c>
      <c r="E149" s="464" t="s">
        <v>716</v>
      </c>
    </row>
    <row r="150" spans="1:5">
      <c r="A150" s="464" t="s">
        <v>464</v>
      </c>
      <c r="B150" s="464" t="s">
        <v>1232</v>
      </c>
      <c r="C150" s="6"/>
      <c r="D150" s="464" t="s">
        <v>1128</v>
      </c>
      <c r="E150" s="464" t="s">
        <v>722</v>
      </c>
    </row>
    <row r="151" spans="1:5">
      <c r="A151" s="464" t="s">
        <v>465</v>
      </c>
      <c r="B151" s="464" t="s">
        <v>1277</v>
      </c>
      <c r="C151" s="6"/>
      <c r="D151" s="464" t="s">
        <v>1129</v>
      </c>
      <c r="E151" s="464" t="s">
        <v>728</v>
      </c>
    </row>
    <row r="152" spans="1:5">
      <c r="A152" s="464" t="s">
        <v>466</v>
      </c>
      <c r="B152" s="464" t="s">
        <v>1324</v>
      </c>
      <c r="C152" s="6"/>
      <c r="D152" s="464" t="s">
        <v>1130</v>
      </c>
      <c r="E152" s="464" t="s">
        <v>846</v>
      </c>
    </row>
    <row r="153" spans="1:5">
      <c r="A153" s="464" t="s">
        <v>467</v>
      </c>
      <c r="B153" s="464" t="s">
        <v>1397</v>
      </c>
      <c r="C153" s="6"/>
      <c r="D153" s="464" t="s">
        <v>1131</v>
      </c>
      <c r="E153" s="464" t="s">
        <v>331</v>
      </c>
    </row>
    <row r="154" spans="1:5">
      <c r="A154" s="464" t="s">
        <v>468</v>
      </c>
      <c r="B154" s="464" t="s">
        <v>1445</v>
      </c>
      <c r="C154" s="6"/>
      <c r="D154" s="464" t="s">
        <v>1132</v>
      </c>
      <c r="E154" s="464" t="s">
        <v>401</v>
      </c>
    </row>
    <row r="155" spans="1:5">
      <c r="A155" s="464" t="s">
        <v>469</v>
      </c>
      <c r="B155" s="464" t="s">
        <v>996</v>
      </c>
      <c r="C155" s="6"/>
      <c r="D155" s="464" t="s">
        <v>1133</v>
      </c>
      <c r="E155" s="464" t="s">
        <v>470</v>
      </c>
    </row>
    <row r="156" spans="1:5">
      <c r="A156" s="464" t="s">
        <v>470</v>
      </c>
      <c r="B156" s="464" t="s">
        <v>1133</v>
      </c>
      <c r="C156" s="6"/>
      <c r="D156" s="464" t="s">
        <v>1134</v>
      </c>
      <c r="E156" s="464" t="s">
        <v>536</v>
      </c>
    </row>
    <row r="157" spans="1:5">
      <c r="A157" s="464" t="s">
        <v>471</v>
      </c>
      <c r="B157" s="464" t="s">
        <v>1237</v>
      </c>
      <c r="C157" s="6"/>
      <c r="D157" s="464" t="s">
        <v>1135</v>
      </c>
      <c r="E157" s="464" t="s">
        <v>593</v>
      </c>
    </row>
    <row r="158" spans="1:5">
      <c r="A158" s="464" t="s">
        <v>472</v>
      </c>
      <c r="B158" s="464" t="s">
        <v>1283</v>
      </c>
      <c r="C158" s="6"/>
      <c r="D158" s="464" t="s">
        <v>1136</v>
      </c>
      <c r="E158" s="464" t="s">
        <v>663</v>
      </c>
    </row>
    <row r="159" spans="1:5">
      <c r="A159" s="464" t="s">
        <v>473</v>
      </c>
      <c r="B159" s="464" t="s">
        <v>1331</v>
      </c>
      <c r="C159" s="6"/>
      <c r="D159" s="464" t="s">
        <v>1137</v>
      </c>
      <c r="E159" s="464" t="s">
        <v>684</v>
      </c>
    </row>
    <row r="160" spans="1:5">
      <c r="A160" s="464" t="s">
        <v>474</v>
      </c>
      <c r="B160" s="464" t="s">
        <v>1403</v>
      </c>
      <c r="C160" s="6"/>
      <c r="D160" s="464" t="s">
        <v>1138</v>
      </c>
      <c r="E160" s="464" t="s">
        <v>338</v>
      </c>
    </row>
    <row r="161" spans="1:5">
      <c r="A161" s="464" t="s">
        <v>475</v>
      </c>
      <c r="B161" s="464" t="s">
        <v>1452</v>
      </c>
      <c r="C161" s="6"/>
      <c r="D161" s="464" t="s">
        <v>1139</v>
      </c>
      <c r="E161" s="464" t="s">
        <v>408</v>
      </c>
    </row>
    <row r="162" spans="1:5">
      <c r="A162" s="464" t="s">
        <v>476</v>
      </c>
      <c r="B162" s="464" t="s">
        <v>1009</v>
      </c>
      <c r="C162" s="6"/>
      <c r="D162" s="464" t="s">
        <v>1140</v>
      </c>
      <c r="E162" s="464" t="s">
        <v>477</v>
      </c>
    </row>
    <row r="163" spans="1:5">
      <c r="A163" s="464" t="s">
        <v>477</v>
      </c>
      <c r="B163" s="464" t="s">
        <v>1140</v>
      </c>
      <c r="C163" s="6"/>
      <c r="D163" s="464" t="s">
        <v>1141</v>
      </c>
      <c r="E163" s="464" t="s">
        <v>543</v>
      </c>
    </row>
    <row r="164" spans="1:5">
      <c r="A164" s="464" t="s">
        <v>478</v>
      </c>
      <c r="B164" s="464" t="s">
        <v>1245</v>
      </c>
      <c r="C164" s="6"/>
      <c r="D164" s="464" t="s">
        <v>1142</v>
      </c>
      <c r="E164" s="464" t="s">
        <v>345</v>
      </c>
    </row>
    <row r="165" spans="1:5">
      <c r="A165" s="464" t="s">
        <v>479</v>
      </c>
      <c r="B165" s="464" t="s">
        <v>1291</v>
      </c>
      <c r="C165" s="6"/>
      <c r="D165" s="464" t="s">
        <v>1143</v>
      </c>
      <c r="E165" s="464" t="s">
        <v>415</v>
      </c>
    </row>
    <row r="166" spans="1:5">
      <c r="A166" s="464" t="s">
        <v>480</v>
      </c>
      <c r="B166" s="464" t="s">
        <v>1340</v>
      </c>
      <c r="C166" s="6"/>
      <c r="D166" s="464" t="s">
        <v>1144</v>
      </c>
      <c r="E166" s="464" t="s">
        <v>484</v>
      </c>
    </row>
    <row r="167" spans="1:5">
      <c r="A167" s="464" t="s">
        <v>481</v>
      </c>
      <c r="B167" s="464" t="s">
        <v>1412</v>
      </c>
      <c r="C167" s="6"/>
      <c r="D167" s="464" t="s">
        <v>1145</v>
      </c>
      <c r="E167" s="464" t="s">
        <v>547</v>
      </c>
    </row>
    <row r="168" spans="1:5">
      <c r="A168" s="464" t="s">
        <v>482</v>
      </c>
      <c r="B168" s="464" t="s">
        <v>1459</v>
      </c>
      <c r="C168" s="6"/>
      <c r="D168" s="464" t="s">
        <v>1146</v>
      </c>
      <c r="E168" s="464" t="s">
        <v>601</v>
      </c>
    </row>
    <row r="169" spans="1:5">
      <c r="A169" s="464" t="s">
        <v>483</v>
      </c>
      <c r="B169" s="464" t="s">
        <v>1018</v>
      </c>
      <c r="C169" s="6"/>
      <c r="D169" s="464" t="s">
        <v>1147</v>
      </c>
      <c r="E169" s="464" t="s">
        <v>642</v>
      </c>
    </row>
    <row r="170" spans="1:5">
      <c r="A170" s="464" t="s">
        <v>484</v>
      </c>
      <c r="B170" s="464" t="s">
        <v>1144</v>
      </c>
      <c r="C170" s="6"/>
      <c r="D170" s="464" t="s">
        <v>1148</v>
      </c>
      <c r="E170" s="464" t="s">
        <v>669</v>
      </c>
    </row>
    <row r="171" spans="1:5">
      <c r="A171" s="464" t="s">
        <v>485</v>
      </c>
      <c r="B171" s="464" t="s">
        <v>1248</v>
      </c>
      <c r="C171" s="6"/>
      <c r="D171" s="464" t="s">
        <v>1149</v>
      </c>
      <c r="E171" s="464" t="s">
        <v>690</v>
      </c>
    </row>
    <row r="172" spans="1:5">
      <c r="A172" s="464" t="s">
        <v>486</v>
      </c>
      <c r="B172" s="464" t="s">
        <v>1297</v>
      </c>
      <c r="C172" s="6"/>
      <c r="D172" s="464" t="s">
        <v>1150</v>
      </c>
      <c r="E172" s="464" t="s">
        <v>352</v>
      </c>
    </row>
    <row r="173" spans="1:5">
      <c r="A173" s="464" t="s">
        <v>487</v>
      </c>
      <c r="B173" s="464" t="s">
        <v>1344</v>
      </c>
      <c r="C173" s="6"/>
      <c r="D173" s="464" t="s">
        <v>1151</v>
      </c>
      <c r="E173" s="464" t="s">
        <v>422</v>
      </c>
    </row>
    <row r="174" spans="1:5">
      <c r="A174" s="464" t="s">
        <v>488</v>
      </c>
      <c r="B174" s="464" t="s">
        <v>1415</v>
      </c>
      <c r="C174" s="6"/>
      <c r="D174" s="464" t="s">
        <v>1152</v>
      </c>
      <c r="E174" s="464" t="s">
        <v>491</v>
      </c>
    </row>
    <row r="175" spans="1:5">
      <c r="A175" s="464" t="s">
        <v>489</v>
      </c>
      <c r="B175" s="464" t="s">
        <v>1463</v>
      </c>
      <c r="C175" s="6"/>
      <c r="D175" s="464" t="s">
        <v>1153</v>
      </c>
      <c r="E175" s="464" t="s">
        <v>553</v>
      </c>
    </row>
    <row r="176" spans="1:5">
      <c r="A176" s="464" t="s">
        <v>490</v>
      </c>
      <c r="B176" s="464" t="s">
        <v>1021</v>
      </c>
      <c r="C176" s="6"/>
      <c r="D176" s="464" t="s">
        <v>1154</v>
      </c>
      <c r="E176" s="464" t="s">
        <v>606</v>
      </c>
    </row>
    <row r="177" spans="1:5">
      <c r="A177" s="464" t="s">
        <v>491</v>
      </c>
      <c r="B177" s="464" t="s">
        <v>1152</v>
      </c>
      <c r="C177" s="6"/>
      <c r="D177" s="464" t="s">
        <v>1155</v>
      </c>
      <c r="E177" s="464" t="s">
        <v>646</v>
      </c>
    </row>
    <row r="178" spans="1:5">
      <c r="A178" s="464" t="s">
        <v>492</v>
      </c>
      <c r="B178" s="464" t="s">
        <v>1260</v>
      </c>
      <c r="C178" s="6"/>
      <c r="D178" s="464" t="s">
        <v>1156</v>
      </c>
      <c r="E178" s="464" t="s">
        <v>672</v>
      </c>
    </row>
    <row r="179" spans="1:5">
      <c r="A179" s="464" t="s">
        <v>493</v>
      </c>
      <c r="B179" s="464" t="s">
        <v>1302</v>
      </c>
      <c r="C179" s="6"/>
      <c r="D179" s="464" t="s">
        <v>1157</v>
      </c>
      <c r="E179" s="464" t="s">
        <v>692</v>
      </c>
    </row>
    <row r="180" spans="1:5">
      <c r="A180" s="464" t="s">
        <v>494</v>
      </c>
      <c r="B180" s="464" t="s">
        <v>1348</v>
      </c>
      <c r="C180" s="6"/>
      <c r="D180" s="464" t="s">
        <v>1158</v>
      </c>
      <c r="E180" s="464" t="s">
        <v>359</v>
      </c>
    </row>
    <row r="181" spans="1:5">
      <c r="A181" s="464" t="s">
        <v>495</v>
      </c>
      <c r="B181" s="464" t="s">
        <v>1421</v>
      </c>
      <c r="C181" s="6"/>
      <c r="D181" s="464" t="s">
        <v>1159</v>
      </c>
      <c r="E181" s="464" t="s">
        <v>429</v>
      </c>
    </row>
    <row r="182" spans="1:5">
      <c r="A182" s="464" t="s">
        <v>496</v>
      </c>
      <c r="B182" s="464" t="s">
        <v>1466</v>
      </c>
      <c r="C182" s="6"/>
      <c r="D182" s="464" t="s">
        <v>1160</v>
      </c>
      <c r="E182" s="464" t="s">
        <v>498</v>
      </c>
    </row>
    <row r="183" spans="1:5">
      <c r="A183" s="464" t="s">
        <v>497</v>
      </c>
      <c r="B183" s="464" t="s">
        <v>1028</v>
      </c>
      <c r="C183" s="6"/>
      <c r="D183" s="464" t="s">
        <v>1161</v>
      </c>
      <c r="E183" s="464" t="s">
        <v>558</v>
      </c>
    </row>
    <row r="184" spans="1:5">
      <c r="A184" s="464" t="s">
        <v>498</v>
      </c>
      <c r="B184" s="464" t="s">
        <v>1160</v>
      </c>
      <c r="C184" s="6"/>
      <c r="D184" s="464" t="s">
        <v>1162</v>
      </c>
      <c r="E184" s="464" t="s">
        <v>610</v>
      </c>
    </row>
    <row r="185" spans="1:5">
      <c r="A185" s="464" t="s">
        <v>499</v>
      </c>
      <c r="B185" s="464" t="s">
        <v>1263</v>
      </c>
      <c r="C185" s="6"/>
      <c r="D185" s="464" t="s">
        <v>1163</v>
      </c>
      <c r="E185" s="464" t="s">
        <v>648</v>
      </c>
    </row>
    <row r="186" spans="1:5">
      <c r="A186" s="464" t="s">
        <v>500</v>
      </c>
      <c r="B186" s="464" t="s">
        <v>1306</v>
      </c>
      <c r="C186" s="6"/>
      <c r="D186" s="464" t="s">
        <v>1164</v>
      </c>
      <c r="E186" s="464" t="s">
        <v>673</v>
      </c>
    </row>
    <row r="187" spans="1:5">
      <c r="A187" s="464" t="s">
        <v>501</v>
      </c>
      <c r="B187" s="464" t="s">
        <v>1353</v>
      </c>
      <c r="C187" s="6"/>
      <c r="D187" s="464" t="s">
        <v>1165</v>
      </c>
      <c r="E187" s="464" t="s">
        <v>365</v>
      </c>
    </row>
    <row r="188" spans="1:5">
      <c r="A188" s="464" t="s">
        <v>502</v>
      </c>
      <c r="B188" s="464" t="s">
        <v>1424</v>
      </c>
      <c r="C188" s="6"/>
      <c r="D188" s="464" t="s">
        <v>1166</v>
      </c>
      <c r="E188" s="464" t="s">
        <v>435</v>
      </c>
    </row>
    <row r="189" spans="1:5">
      <c r="A189" s="464" t="s">
        <v>503</v>
      </c>
      <c r="B189" s="464" t="s">
        <v>1035</v>
      </c>
      <c r="C189" s="6"/>
      <c r="D189" s="464" t="s">
        <v>1167</v>
      </c>
      <c r="E189" s="464" t="s">
        <v>504</v>
      </c>
    </row>
    <row r="190" spans="1:5">
      <c r="A190" s="464" t="s">
        <v>504</v>
      </c>
      <c r="B190" s="464" t="s">
        <v>1167</v>
      </c>
      <c r="C190" s="6"/>
      <c r="D190" s="464" t="s">
        <v>1168</v>
      </c>
      <c r="E190" s="464" t="s">
        <v>563</v>
      </c>
    </row>
    <row r="191" spans="1:5">
      <c r="A191" s="464" t="s">
        <v>505</v>
      </c>
      <c r="B191" s="464" t="s">
        <v>1268</v>
      </c>
      <c r="C191" s="6"/>
      <c r="D191" s="464" t="s">
        <v>1169</v>
      </c>
      <c r="E191" s="464" t="s">
        <v>613</v>
      </c>
    </row>
    <row r="192" spans="1:5">
      <c r="A192" s="464" t="s">
        <v>506</v>
      </c>
      <c r="B192" s="464" t="s">
        <v>1309</v>
      </c>
      <c r="C192" s="6"/>
      <c r="D192" s="464" t="s">
        <v>1170</v>
      </c>
      <c r="E192" s="464" t="s">
        <v>371</v>
      </c>
    </row>
    <row r="193" spans="1:5">
      <c r="A193" s="464" t="s">
        <v>507</v>
      </c>
      <c r="B193" s="464" t="s">
        <v>1357</v>
      </c>
      <c r="C193" s="6"/>
      <c r="D193" s="464" t="s">
        <v>1171</v>
      </c>
      <c r="E193" s="464" t="s">
        <v>441</v>
      </c>
    </row>
    <row r="194" spans="1:5">
      <c r="A194" s="464" t="s">
        <v>508</v>
      </c>
      <c r="B194" s="464" t="s">
        <v>1428</v>
      </c>
      <c r="C194" s="6"/>
      <c r="D194" s="464" t="s">
        <v>1172</v>
      </c>
      <c r="E194" s="464" t="s">
        <v>510</v>
      </c>
    </row>
    <row r="195" spans="1:5">
      <c r="A195" s="464" t="s">
        <v>509</v>
      </c>
      <c r="B195" s="464" t="s">
        <v>1042</v>
      </c>
      <c r="C195" s="6"/>
      <c r="D195" s="464" t="s">
        <v>1173</v>
      </c>
      <c r="E195" s="464" t="s">
        <v>568</v>
      </c>
    </row>
    <row r="196" spans="1:5">
      <c r="A196" s="464" t="s">
        <v>510</v>
      </c>
      <c r="B196" s="464" t="s">
        <v>1172</v>
      </c>
      <c r="C196" s="6"/>
      <c r="D196" s="464" t="s">
        <v>1174</v>
      </c>
      <c r="E196" s="464" t="s">
        <v>617</v>
      </c>
    </row>
    <row r="197" spans="1:5">
      <c r="A197" s="464" t="s">
        <v>511</v>
      </c>
      <c r="B197" s="464" t="s">
        <v>1366</v>
      </c>
      <c r="C197" s="6"/>
      <c r="D197" s="464" t="s">
        <v>1175</v>
      </c>
      <c r="E197" s="464" t="s">
        <v>376</v>
      </c>
    </row>
    <row r="198" spans="1:5">
      <c r="A198" s="464" t="s">
        <v>512</v>
      </c>
      <c r="B198" s="464" t="s">
        <v>1048</v>
      </c>
      <c r="C198" s="6"/>
      <c r="D198" s="464" t="s">
        <v>1176</v>
      </c>
      <c r="E198" s="464" t="s">
        <v>445</v>
      </c>
    </row>
    <row r="199" spans="1:5">
      <c r="A199" s="464" t="s">
        <v>513</v>
      </c>
      <c r="B199" s="464" t="s">
        <v>1177</v>
      </c>
      <c r="C199" s="6"/>
      <c r="D199" s="464" t="s">
        <v>1177</v>
      </c>
      <c r="E199" s="464" t="s">
        <v>513</v>
      </c>
    </row>
    <row r="200" spans="1:5">
      <c r="A200" s="464" t="s">
        <v>514</v>
      </c>
      <c r="B200" s="464" t="s">
        <v>1314</v>
      </c>
      <c r="C200" s="6"/>
      <c r="D200" s="464" t="s">
        <v>1178</v>
      </c>
      <c r="E200" s="464" t="s">
        <v>571</v>
      </c>
    </row>
    <row r="201" spans="1:5">
      <c r="A201" s="464" t="s">
        <v>515</v>
      </c>
      <c r="B201" s="464" t="s">
        <v>1372</v>
      </c>
      <c r="C201" s="6"/>
      <c r="D201" s="464" t="s">
        <v>1179</v>
      </c>
      <c r="E201" s="464" t="s">
        <v>620</v>
      </c>
    </row>
    <row r="202" spans="1:5">
      <c r="A202" s="464" t="s">
        <v>516</v>
      </c>
      <c r="B202" s="464" t="s">
        <v>1435</v>
      </c>
      <c r="C202" s="6"/>
      <c r="D202" s="464" t="s">
        <v>1180</v>
      </c>
      <c r="E202" s="464" t="s">
        <v>653</v>
      </c>
    </row>
    <row r="203" spans="1:5">
      <c r="A203" s="464" t="s">
        <v>517</v>
      </c>
      <c r="B203" s="464" t="s">
        <v>1053</v>
      </c>
      <c r="C203" s="6"/>
      <c r="D203" s="464" t="s">
        <v>1181</v>
      </c>
      <c r="E203" s="464" t="s">
        <v>676</v>
      </c>
    </row>
    <row r="204" spans="1:5">
      <c r="A204" s="464" t="s">
        <v>518</v>
      </c>
      <c r="B204" s="464" t="s">
        <v>1190</v>
      </c>
      <c r="C204" s="6"/>
      <c r="D204" s="464" t="s">
        <v>1182</v>
      </c>
      <c r="E204" s="464" t="s">
        <v>693</v>
      </c>
    </row>
    <row r="205" spans="1:5">
      <c r="A205" s="464" t="s">
        <v>519</v>
      </c>
      <c r="B205" s="464" t="s">
        <v>1376</v>
      </c>
      <c r="C205" s="6"/>
      <c r="D205" s="464" t="s">
        <v>1183</v>
      </c>
      <c r="E205" s="464" t="s">
        <v>704</v>
      </c>
    </row>
    <row r="206" spans="1:5">
      <c r="A206" s="464" t="s">
        <v>520</v>
      </c>
      <c r="B206" s="464" t="s">
        <v>1058</v>
      </c>
      <c r="C206" s="6"/>
      <c r="D206" s="464" t="s">
        <v>1184</v>
      </c>
      <c r="E206" s="464" t="s">
        <v>711</v>
      </c>
    </row>
    <row r="207" spans="1:5">
      <c r="A207" s="464" t="s">
        <v>521</v>
      </c>
      <c r="B207" s="464" t="s">
        <v>1197</v>
      </c>
      <c r="C207" s="6"/>
      <c r="D207" s="464" t="s">
        <v>1185</v>
      </c>
      <c r="E207" s="464" t="s">
        <v>719</v>
      </c>
    </row>
    <row r="208" spans="1:5">
      <c r="A208" s="464" t="s">
        <v>522</v>
      </c>
      <c r="B208" s="464" t="s">
        <v>983</v>
      </c>
      <c r="C208" s="6"/>
      <c r="D208" s="464" t="s">
        <v>1186</v>
      </c>
      <c r="E208" s="464" t="s">
        <v>725</v>
      </c>
    </row>
    <row r="209" spans="1:5">
      <c r="A209" s="464" t="s">
        <v>523</v>
      </c>
      <c r="B209" s="464" t="s">
        <v>1106</v>
      </c>
      <c r="C209" s="6"/>
      <c r="D209" s="464" t="s">
        <v>1187</v>
      </c>
      <c r="E209" s="464" t="s">
        <v>730</v>
      </c>
    </row>
    <row r="210" spans="1:5">
      <c r="A210" s="464" t="s">
        <v>524</v>
      </c>
      <c r="B210" s="464" t="s">
        <v>1222</v>
      </c>
      <c r="C210" s="6"/>
      <c r="D210" s="464" t="s">
        <v>1188</v>
      </c>
      <c r="E210" s="464" t="s">
        <v>381</v>
      </c>
    </row>
    <row r="211" spans="1:5">
      <c r="A211" s="464" t="s">
        <v>525</v>
      </c>
      <c r="B211" s="464" t="s">
        <v>1273</v>
      </c>
      <c r="C211" s="6"/>
      <c r="D211" s="464" t="s">
        <v>1189</v>
      </c>
      <c r="E211" s="464" t="s">
        <v>450</v>
      </c>
    </row>
    <row r="212" spans="1:5">
      <c r="A212" s="464" t="s">
        <v>526</v>
      </c>
      <c r="B212" s="464" t="s">
        <v>1320</v>
      </c>
      <c r="C212" s="6"/>
      <c r="D212" s="464" t="s">
        <v>1190</v>
      </c>
      <c r="E212" s="464" t="s">
        <v>518</v>
      </c>
    </row>
    <row r="213" spans="1:5">
      <c r="A213" s="464" t="s">
        <v>527</v>
      </c>
      <c r="B213" s="464" t="s">
        <v>1382</v>
      </c>
      <c r="C213" s="6"/>
      <c r="D213" s="464" t="s">
        <v>1191</v>
      </c>
      <c r="E213" s="464" t="s">
        <v>576</v>
      </c>
    </row>
    <row r="214" spans="1:5">
      <c r="A214" s="464" t="s">
        <v>528</v>
      </c>
      <c r="B214" s="464" t="s">
        <v>1442</v>
      </c>
      <c r="C214" s="6"/>
      <c r="D214" s="464" t="s">
        <v>1192</v>
      </c>
      <c r="E214" s="464" t="s">
        <v>623</v>
      </c>
    </row>
    <row r="215" spans="1:5">
      <c r="A215" s="464" t="s">
        <v>529</v>
      </c>
      <c r="B215" s="464" t="s">
        <v>1120</v>
      </c>
      <c r="C215" s="6"/>
      <c r="D215" s="464" t="s">
        <v>1193</v>
      </c>
      <c r="E215" s="464" t="s">
        <v>654</v>
      </c>
    </row>
    <row r="216" spans="1:5">
      <c r="A216" s="464" t="s">
        <v>530</v>
      </c>
      <c r="B216" s="464" t="s">
        <v>1233</v>
      </c>
      <c r="C216" s="6"/>
      <c r="D216" s="464" t="s">
        <v>1194</v>
      </c>
      <c r="E216" s="464" t="s">
        <v>677</v>
      </c>
    </row>
    <row r="217" spans="1:5">
      <c r="A217" s="464" t="s">
        <v>531</v>
      </c>
      <c r="B217" s="464" t="s">
        <v>1278</v>
      </c>
      <c r="C217" s="6"/>
      <c r="D217" s="464" t="s">
        <v>1195</v>
      </c>
      <c r="E217" s="464" t="s">
        <v>385</v>
      </c>
    </row>
    <row r="218" spans="1:5">
      <c r="A218" s="464" t="s">
        <v>532</v>
      </c>
      <c r="B218" s="464" t="s">
        <v>1325</v>
      </c>
      <c r="C218" s="6"/>
      <c r="D218" s="464" t="s">
        <v>1196</v>
      </c>
      <c r="E218" s="464" t="s">
        <v>454</v>
      </c>
    </row>
    <row r="219" spans="1:5">
      <c r="A219" s="464" t="s">
        <v>533</v>
      </c>
      <c r="B219" s="464" t="s">
        <v>1398</v>
      </c>
      <c r="C219" s="6"/>
      <c r="D219" s="464" t="s">
        <v>1197</v>
      </c>
      <c r="E219" s="464" t="s">
        <v>521</v>
      </c>
    </row>
    <row r="220" spans="1:5">
      <c r="A220" s="464" t="s">
        <v>534</v>
      </c>
      <c r="B220" s="464" t="s">
        <v>1446</v>
      </c>
      <c r="C220" s="6"/>
      <c r="D220" s="464" t="s">
        <v>1198</v>
      </c>
      <c r="E220" s="464" t="s">
        <v>579</v>
      </c>
    </row>
    <row r="221" spans="1:5">
      <c r="A221" s="464" t="s">
        <v>535</v>
      </c>
      <c r="B221" s="464" t="s">
        <v>997</v>
      </c>
      <c r="C221" s="6"/>
      <c r="D221" s="464" t="s">
        <v>1199</v>
      </c>
      <c r="E221" s="464" t="s">
        <v>625</v>
      </c>
    </row>
    <row r="222" spans="1:5">
      <c r="A222" s="464" t="s">
        <v>536</v>
      </c>
      <c r="B222" s="464" t="s">
        <v>1134</v>
      </c>
      <c r="C222" s="6"/>
      <c r="D222" s="464" t="s">
        <v>1200</v>
      </c>
      <c r="E222" s="464" t="s">
        <v>776</v>
      </c>
    </row>
    <row r="223" spans="1:5">
      <c r="A223" s="464" t="s">
        <v>537</v>
      </c>
      <c r="B223" s="464" t="s">
        <v>1238</v>
      </c>
      <c r="C223" s="6"/>
      <c r="D223" s="464" t="s">
        <v>1201</v>
      </c>
      <c r="E223" s="464" t="s">
        <v>777</v>
      </c>
    </row>
    <row r="224" spans="1:5">
      <c r="A224" s="464" t="s">
        <v>538</v>
      </c>
      <c r="B224" s="464" t="s">
        <v>1284</v>
      </c>
      <c r="C224" s="6"/>
      <c r="D224" s="464" t="s">
        <v>1202</v>
      </c>
      <c r="E224" s="464" t="s">
        <v>778</v>
      </c>
    </row>
    <row r="225" spans="1:5">
      <c r="A225" s="464" t="s">
        <v>539</v>
      </c>
      <c r="B225" s="464" t="s">
        <v>1332</v>
      </c>
      <c r="C225" s="6"/>
      <c r="D225" s="464" t="s">
        <v>1203</v>
      </c>
      <c r="E225" s="464" t="s">
        <v>779</v>
      </c>
    </row>
    <row r="226" spans="1:5">
      <c r="A226" s="464" t="s">
        <v>540</v>
      </c>
      <c r="B226" s="464" t="s">
        <v>1404</v>
      </c>
      <c r="C226" s="6"/>
      <c r="D226" s="464" t="s">
        <v>1204</v>
      </c>
      <c r="E226" s="464" t="s">
        <v>780</v>
      </c>
    </row>
    <row r="227" spans="1:5">
      <c r="A227" s="464" t="s">
        <v>541</v>
      </c>
      <c r="B227" s="464" t="s">
        <v>1453</v>
      </c>
      <c r="C227" s="6"/>
      <c r="D227" s="464" t="s">
        <v>1205</v>
      </c>
      <c r="E227" s="464" t="s">
        <v>781</v>
      </c>
    </row>
    <row r="228" spans="1:5">
      <c r="A228" s="464" t="s">
        <v>542</v>
      </c>
      <c r="B228" s="464" t="s">
        <v>1010</v>
      </c>
      <c r="C228" s="6"/>
      <c r="D228" s="464" t="s">
        <v>1206</v>
      </c>
      <c r="E228" s="464" t="s">
        <v>782</v>
      </c>
    </row>
    <row r="229" spans="1:5">
      <c r="A229" s="464" t="s">
        <v>543</v>
      </c>
      <c r="B229" s="464" t="s">
        <v>1141</v>
      </c>
      <c r="C229" s="6"/>
      <c r="D229" s="464" t="s">
        <v>1207</v>
      </c>
      <c r="E229" s="464" t="s">
        <v>783</v>
      </c>
    </row>
    <row r="230" spans="1:5">
      <c r="A230" s="464" t="s">
        <v>544</v>
      </c>
      <c r="B230" s="464" t="s">
        <v>1292</v>
      </c>
      <c r="C230" s="6"/>
      <c r="D230" s="464" t="s">
        <v>1208</v>
      </c>
      <c r="E230" s="464" t="s">
        <v>784</v>
      </c>
    </row>
    <row r="231" spans="1:5">
      <c r="A231" s="464" t="s">
        <v>545</v>
      </c>
      <c r="B231" s="464" t="s">
        <v>1341</v>
      </c>
      <c r="C231" s="6"/>
      <c r="D231" s="464" t="s">
        <v>1209</v>
      </c>
      <c r="E231" s="464" t="s">
        <v>785</v>
      </c>
    </row>
    <row r="232" spans="1:5">
      <c r="A232" s="464" t="s">
        <v>546</v>
      </c>
      <c r="B232" s="464" t="s">
        <v>1460</v>
      </c>
      <c r="C232" s="6"/>
      <c r="D232" s="464" t="s">
        <v>1210</v>
      </c>
      <c r="E232" s="464" t="s">
        <v>786</v>
      </c>
    </row>
    <row r="233" spans="1:5">
      <c r="A233" s="464" t="s">
        <v>547</v>
      </c>
      <c r="B233" s="464" t="s">
        <v>1145</v>
      </c>
      <c r="C233" s="6"/>
      <c r="D233" s="464" t="s">
        <v>1211</v>
      </c>
      <c r="E233" s="464" t="s">
        <v>787</v>
      </c>
    </row>
    <row r="234" spans="1:5">
      <c r="A234" s="464" t="s">
        <v>548</v>
      </c>
      <c r="B234" s="464" t="s">
        <v>1249</v>
      </c>
      <c r="C234" s="6"/>
      <c r="D234" s="464" t="s">
        <v>1212</v>
      </c>
      <c r="E234" s="464" t="s">
        <v>788</v>
      </c>
    </row>
    <row r="235" spans="1:5">
      <c r="A235" s="464" t="s">
        <v>549</v>
      </c>
      <c r="B235" s="464" t="s">
        <v>1298</v>
      </c>
      <c r="C235" s="6"/>
      <c r="D235" s="464" t="s">
        <v>1213</v>
      </c>
      <c r="E235" s="464" t="s">
        <v>789</v>
      </c>
    </row>
    <row r="236" spans="1:5">
      <c r="A236" s="464" t="s">
        <v>550</v>
      </c>
      <c r="B236" s="464" t="s">
        <v>1345</v>
      </c>
      <c r="C236" s="6"/>
      <c r="D236" s="464" t="s">
        <v>1214</v>
      </c>
      <c r="E236" s="464" t="s">
        <v>790</v>
      </c>
    </row>
    <row r="237" spans="1:5">
      <c r="A237" s="464" t="s">
        <v>551</v>
      </c>
      <c r="B237" s="464" t="s">
        <v>1416</v>
      </c>
      <c r="C237" s="6"/>
      <c r="D237" s="464" t="s">
        <v>1215</v>
      </c>
      <c r="E237" s="464" t="s">
        <v>791</v>
      </c>
    </row>
    <row r="238" spans="1:5">
      <c r="A238" s="464" t="s">
        <v>552</v>
      </c>
      <c r="B238" s="464" t="s">
        <v>1022</v>
      </c>
      <c r="C238" s="6"/>
      <c r="D238" s="464" t="s">
        <v>1216</v>
      </c>
      <c r="E238" s="464" t="s">
        <v>874</v>
      </c>
    </row>
    <row r="239" spans="1:5">
      <c r="A239" s="464" t="s">
        <v>553</v>
      </c>
      <c r="B239" s="464" t="s">
        <v>1153</v>
      </c>
      <c r="C239" s="6"/>
      <c r="D239" s="464" t="s">
        <v>1217</v>
      </c>
      <c r="E239" s="464" t="s">
        <v>950</v>
      </c>
    </row>
    <row r="240" spans="1:5">
      <c r="A240" s="464" t="s">
        <v>554</v>
      </c>
      <c r="B240" s="464" t="s">
        <v>1303</v>
      </c>
      <c r="C240" s="6"/>
      <c r="D240" s="464" t="s">
        <v>1218</v>
      </c>
      <c r="E240" s="464" t="s">
        <v>951</v>
      </c>
    </row>
    <row r="241" spans="1:5">
      <c r="A241" s="464" t="s">
        <v>555</v>
      </c>
      <c r="B241" s="464" t="s">
        <v>1349</v>
      </c>
      <c r="C241" s="6"/>
      <c r="D241" s="464" t="s">
        <v>1219</v>
      </c>
      <c r="E241" s="464" t="s">
        <v>318</v>
      </c>
    </row>
    <row r="242" spans="1:5">
      <c r="A242" s="464" t="s">
        <v>556</v>
      </c>
      <c r="B242" s="464" t="s">
        <v>1467</v>
      </c>
      <c r="C242" s="6"/>
      <c r="D242" s="464" t="s">
        <v>1220</v>
      </c>
      <c r="E242" s="464" t="s">
        <v>388</v>
      </c>
    </row>
    <row r="243" spans="1:5">
      <c r="A243" s="464" t="s">
        <v>557</v>
      </c>
      <c r="B243" s="464" t="s">
        <v>1029</v>
      </c>
      <c r="C243" s="6"/>
      <c r="D243" s="464" t="s">
        <v>1221</v>
      </c>
      <c r="E243" s="464" t="s">
        <v>457</v>
      </c>
    </row>
    <row r="244" spans="1:5">
      <c r="A244" s="464" t="s">
        <v>558</v>
      </c>
      <c r="B244" s="464" t="s">
        <v>1161</v>
      </c>
      <c r="C244" s="6"/>
      <c r="D244" s="464" t="s">
        <v>1222</v>
      </c>
      <c r="E244" s="464" t="s">
        <v>524</v>
      </c>
    </row>
    <row r="245" spans="1:5">
      <c r="A245" s="464" t="s">
        <v>559</v>
      </c>
      <c r="B245" s="464" t="s">
        <v>1264</v>
      </c>
      <c r="C245" s="6"/>
      <c r="D245" s="464" t="s">
        <v>1223</v>
      </c>
      <c r="E245" s="464" t="s">
        <v>582</v>
      </c>
    </row>
    <row r="246" spans="1:5">
      <c r="A246" s="464" t="s">
        <v>560</v>
      </c>
      <c r="B246" s="464" t="s">
        <v>1354</v>
      </c>
      <c r="C246" s="6"/>
      <c r="D246" s="464" t="s">
        <v>1224</v>
      </c>
      <c r="E246" s="464" t="s">
        <v>628</v>
      </c>
    </row>
    <row r="247" spans="1:5">
      <c r="A247" s="464" t="s">
        <v>561</v>
      </c>
      <c r="B247" s="464" t="s">
        <v>1425</v>
      </c>
      <c r="C247" s="6"/>
      <c r="D247" s="464" t="s">
        <v>1225</v>
      </c>
      <c r="E247" s="464" t="s">
        <v>657</v>
      </c>
    </row>
    <row r="248" spans="1:5">
      <c r="A248" s="464" t="s">
        <v>562</v>
      </c>
      <c r="B248" s="464" t="s">
        <v>1036</v>
      </c>
      <c r="C248" s="6"/>
      <c r="D248" s="464" t="s">
        <v>1226</v>
      </c>
      <c r="E248" s="464" t="s">
        <v>680</v>
      </c>
    </row>
    <row r="249" spans="1:5">
      <c r="A249" s="464" t="s">
        <v>563</v>
      </c>
      <c r="B249" s="464" t="s">
        <v>1168</v>
      </c>
      <c r="C249" s="6"/>
      <c r="D249" s="464" t="s">
        <v>1227</v>
      </c>
      <c r="E249" s="464" t="s">
        <v>696</v>
      </c>
    </row>
    <row r="250" spans="1:5">
      <c r="A250" s="464" t="s">
        <v>564</v>
      </c>
      <c r="B250" s="464" t="s">
        <v>1269</v>
      </c>
      <c r="C250" s="6"/>
      <c r="D250" s="464" t="s">
        <v>1228</v>
      </c>
      <c r="E250" s="464" t="s">
        <v>707</v>
      </c>
    </row>
    <row r="251" spans="1:5">
      <c r="A251" s="464" t="s">
        <v>565</v>
      </c>
      <c r="B251" s="464" t="s">
        <v>1358</v>
      </c>
      <c r="C251" s="6"/>
      <c r="D251" s="464" t="s">
        <v>1229</v>
      </c>
      <c r="E251" s="464" t="s">
        <v>714</v>
      </c>
    </row>
    <row r="252" spans="1:5">
      <c r="A252" s="464" t="s">
        <v>566</v>
      </c>
      <c r="B252" s="464" t="s">
        <v>1429</v>
      </c>
      <c r="C252" s="6"/>
      <c r="D252" s="464" t="s">
        <v>1230</v>
      </c>
      <c r="E252" s="464" t="s">
        <v>325</v>
      </c>
    </row>
    <row r="253" spans="1:5">
      <c r="A253" s="464" t="s">
        <v>567</v>
      </c>
      <c r="B253" s="464" t="s">
        <v>1043</v>
      </c>
      <c r="C253" s="6"/>
      <c r="D253" s="464" t="s">
        <v>1231</v>
      </c>
      <c r="E253" s="464" t="s">
        <v>395</v>
      </c>
    </row>
    <row r="254" spans="1:5">
      <c r="A254" s="464" t="s">
        <v>568</v>
      </c>
      <c r="B254" s="464" t="s">
        <v>1173</v>
      </c>
      <c r="C254" s="6"/>
      <c r="D254" s="464" t="s">
        <v>1232</v>
      </c>
      <c r="E254" s="464" t="s">
        <v>464</v>
      </c>
    </row>
    <row r="255" spans="1:5">
      <c r="A255" s="464" t="s">
        <v>569</v>
      </c>
      <c r="B255" s="464" t="s">
        <v>1367</v>
      </c>
      <c r="C255" s="6"/>
      <c r="D255" s="464" t="s">
        <v>1233</v>
      </c>
      <c r="E255" s="464" t="s">
        <v>530</v>
      </c>
    </row>
    <row r="256" spans="1:5">
      <c r="A256" s="464" t="s">
        <v>570</v>
      </c>
      <c r="B256" s="464" t="s">
        <v>1049</v>
      </c>
      <c r="C256" s="6"/>
      <c r="D256" s="464" t="s">
        <v>1234</v>
      </c>
      <c r="E256" s="464" t="s">
        <v>587</v>
      </c>
    </row>
    <row r="257" spans="1:5">
      <c r="A257" s="464" t="s">
        <v>571</v>
      </c>
      <c r="B257" s="464" t="s">
        <v>1178</v>
      </c>
      <c r="C257" s="6"/>
      <c r="D257" s="464" t="s">
        <v>1235</v>
      </c>
      <c r="E257" s="464" t="s">
        <v>332</v>
      </c>
    </row>
    <row r="258" spans="1:5">
      <c r="A258" s="464" t="s">
        <v>572</v>
      </c>
      <c r="B258" s="464" t="s">
        <v>1315</v>
      </c>
      <c r="C258" s="6"/>
      <c r="D258" s="464" t="s">
        <v>1236</v>
      </c>
      <c r="E258" s="464" t="s">
        <v>402</v>
      </c>
    </row>
    <row r="259" spans="1:5">
      <c r="A259" s="464" t="s">
        <v>573</v>
      </c>
      <c r="B259" s="464" t="s">
        <v>1373</v>
      </c>
      <c r="C259" s="6"/>
      <c r="D259" s="464" t="s">
        <v>1237</v>
      </c>
      <c r="E259" s="464" t="s">
        <v>471</v>
      </c>
    </row>
    <row r="260" spans="1:5">
      <c r="A260" s="464" t="s">
        <v>574</v>
      </c>
      <c r="B260" s="464" t="s">
        <v>1436</v>
      </c>
      <c r="C260" s="6"/>
      <c r="D260" s="464" t="s">
        <v>1238</v>
      </c>
      <c r="E260" s="464" t="s">
        <v>537</v>
      </c>
    </row>
    <row r="261" spans="1:5">
      <c r="A261" s="464" t="s">
        <v>575</v>
      </c>
      <c r="B261" s="464" t="s">
        <v>1054</v>
      </c>
      <c r="C261" s="6"/>
      <c r="D261" s="464" t="s">
        <v>1239</v>
      </c>
      <c r="E261" s="464" t="s">
        <v>594</v>
      </c>
    </row>
    <row r="262" spans="1:5">
      <c r="A262" s="464" t="s">
        <v>576</v>
      </c>
      <c r="B262" s="464" t="s">
        <v>1191</v>
      </c>
      <c r="C262" s="6"/>
      <c r="D262" s="464" t="s">
        <v>1240</v>
      </c>
      <c r="E262" s="464" t="s">
        <v>635</v>
      </c>
    </row>
    <row r="263" spans="1:5">
      <c r="A263" s="464" t="s">
        <v>577</v>
      </c>
      <c r="B263" s="464" t="s">
        <v>1377</v>
      </c>
      <c r="C263" s="6"/>
      <c r="D263" s="464" t="s">
        <v>1241</v>
      </c>
      <c r="E263" s="464" t="s">
        <v>664</v>
      </c>
    </row>
    <row r="264" spans="1:5">
      <c r="A264" s="464" t="s">
        <v>578</v>
      </c>
      <c r="B264" s="464" t="s">
        <v>1059</v>
      </c>
      <c r="C264" s="6"/>
      <c r="D264" s="464" t="s">
        <v>1242</v>
      </c>
      <c r="E264" s="464" t="s">
        <v>685</v>
      </c>
    </row>
    <row r="265" spans="1:5">
      <c r="A265" s="464" t="s">
        <v>579</v>
      </c>
      <c r="B265" s="464" t="s">
        <v>1198</v>
      </c>
      <c r="C265" s="6"/>
      <c r="D265" s="464" t="s">
        <v>1243</v>
      </c>
      <c r="E265" s="464" t="s">
        <v>339</v>
      </c>
    </row>
    <row r="266" spans="1:5">
      <c r="A266" s="464" t="s">
        <v>580</v>
      </c>
      <c r="B266" s="464" t="s">
        <v>984</v>
      </c>
      <c r="C266" s="6"/>
      <c r="D266" s="464" t="s">
        <v>1244</v>
      </c>
      <c r="E266" s="464" t="s">
        <v>409</v>
      </c>
    </row>
    <row r="267" spans="1:5">
      <c r="A267" s="464" t="s">
        <v>581</v>
      </c>
      <c r="B267" s="464" t="s">
        <v>1107</v>
      </c>
      <c r="C267" s="6"/>
      <c r="D267" s="464" t="s">
        <v>1245</v>
      </c>
      <c r="E267" s="464" t="s">
        <v>478</v>
      </c>
    </row>
    <row r="268" spans="1:5">
      <c r="A268" s="464" t="s">
        <v>582</v>
      </c>
      <c r="B268" s="464" t="s">
        <v>1223</v>
      </c>
      <c r="C268" s="6"/>
      <c r="D268" s="464" t="s">
        <v>1246</v>
      </c>
      <c r="E268" s="464" t="s">
        <v>346</v>
      </c>
    </row>
    <row r="269" spans="1:5">
      <c r="A269" s="464" t="s">
        <v>583</v>
      </c>
      <c r="B269" s="464" t="s">
        <v>1274</v>
      </c>
      <c r="C269" s="6"/>
      <c r="D269" s="464" t="s">
        <v>1247</v>
      </c>
      <c r="E269" s="464" t="s">
        <v>416</v>
      </c>
    </row>
    <row r="270" spans="1:5">
      <c r="A270" s="464" t="s">
        <v>584</v>
      </c>
      <c r="B270" s="464" t="s">
        <v>1321</v>
      </c>
      <c r="C270" s="6"/>
      <c r="D270" s="464" t="s">
        <v>1248</v>
      </c>
      <c r="E270" s="464" t="s">
        <v>485</v>
      </c>
    </row>
    <row r="271" spans="1:5">
      <c r="A271" s="464" t="s">
        <v>585</v>
      </c>
      <c r="B271" s="464" t="s">
        <v>1383</v>
      </c>
      <c r="C271" s="6"/>
      <c r="D271" s="464" t="s">
        <v>1249</v>
      </c>
      <c r="E271" s="464" t="s">
        <v>548</v>
      </c>
    </row>
    <row r="272" spans="1:5">
      <c r="A272" s="464" t="s">
        <v>586</v>
      </c>
      <c r="B272" s="464" t="s">
        <v>1121</v>
      </c>
      <c r="C272" s="6"/>
      <c r="D272" s="464" t="s">
        <v>1250</v>
      </c>
      <c r="E272" s="464" t="s">
        <v>602</v>
      </c>
    </row>
    <row r="273" spans="1:5">
      <c r="A273" s="464" t="s">
        <v>587</v>
      </c>
      <c r="B273" s="464" t="s">
        <v>1234</v>
      </c>
      <c r="C273" s="6"/>
      <c r="D273" s="464" t="s">
        <v>1251</v>
      </c>
      <c r="E273" s="464" t="s">
        <v>643</v>
      </c>
    </row>
    <row r="274" spans="1:5">
      <c r="A274" s="464" t="s">
        <v>588</v>
      </c>
      <c r="B274" s="464" t="s">
        <v>1279</v>
      </c>
      <c r="C274" s="6"/>
      <c r="D274" s="464" t="s">
        <v>1252</v>
      </c>
      <c r="E274" s="464" t="s">
        <v>670</v>
      </c>
    </row>
    <row r="275" spans="1:5">
      <c r="A275" s="464" t="s">
        <v>589</v>
      </c>
      <c r="B275" s="464" t="s">
        <v>1326</v>
      </c>
      <c r="C275" s="6"/>
      <c r="D275" s="464" t="s">
        <v>1253</v>
      </c>
      <c r="E275" s="464" t="s">
        <v>691</v>
      </c>
    </row>
    <row r="276" spans="1:5">
      <c r="A276" s="464" t="s">
        <v>590</v>
      </c>
      <c r="B276" s="464" t="s">
        <v>1399</v>
      </c>
      <c r="C276" s="6"/>
      <c r="D276" s="464" t="s">
        <v>1254</v>
      </c>
      <c r="E276" s="464" t="s">
        <v>703</v>
      </c>
    </row>
    <row r="277" spans="1:5">
      <c r="A277" s="464" t="s">
        <v>591</v>
      </c>
      <c r="B277" s="464" t="s">
        <v>1447</v>
      </c>
      <c r="C277" s="6"/>
      <c r="D277" s="464" t="s">
        <v>1255</v>
      </c>
      <c r="E277" s="464" t="s">
        <v>710</v>
      </c>
    </row>
    <row r="278" spans="1:5">
      <c r="A278" s="464" t="s">
        <v>592</v>
      </c>
      <c r="B278" s="464" t="s">
        <v>998</v>
      </c>
      <c r="C278" s="6"/>
      <c r="D278" s="464" t="s">
        <v>1256</v>
      </c>
      <c r="E278" s="464" t="s">
        <v>718</v>
      </c>
    </row>
    <row r="279" spans="1:5">
      <c r="A279" s="464" t="s">
        <v>593</v>
      </c>
      <c r="B279" s="464" t="s">
        <v>1135</v>
      </c>
      <c r="C279" s="6"/>
      <c r="D279" s="464" t="s">
        <v>1257</v>
      </c>
      <c r="E279" s="464" t="s">
        <v>724</v>
      </c>
    </row>
    <row r="280" spans="1:5">
      <c r="A280" s="464" t="s">
        <v>594</v>
      </c>
      <c r="B280" s="464" t="s">
        <v>1239</v>
      </c>
      <c r="C280" s="6"/>
      <c r="D280" s="464" t="s">
        <v>1258</v>
      </c>
      <c r="E280" s="464" t="s">
        <v>353</v>
      </c>
    </row>
    <row r="281" spans="1:5">
      <c r="A281" s="464" t="s">
        <v>595</v>
      </c>
      <c r="B281" s="464" t="s">
        <v>1285</v>
      </c>
      <c r="C281" s="6"/>
      <c r="D281" s="464" t="s">
        <v>1259</v>
      </c>
      <c r="E281" s="464" t="s">
        <v>423</v>
      </c>
    </row>
    <row r="282" spans="1:5">
      <c r="A282" s="464" t="s">
        <v>596</v>
      </c>
      <c r="B282" s="464" t="s">
        <v>1333</v>
      </c>
      <c r="C282" s="6"/>
      <c r="D282" s="464" t="s">
        <v>1260</v>
      </c>
      <c r="E282" s="464" t="s">
        <v>492</v>
      </c>
    </row>
    <row r="283" spans="1:5">
      <c r="A283" s="464" t="s">
        <v>597</v>
      </c>
      <c r="B283" s="464" t="s">
        <v>1405</v>
      </c>
      <c r="C283" s="6"/>
      <c r="D283" s="464" t="s">
        <v>1261</v>
      </c>
      <c r="E283" s="464" t="s">
        <v>360</v>
      </c>
    </row>
    <row r="284" spans="1:5">
      <c r="A284" s="464" t="s">
        <v>598</v>
      </c>
      <c r="B284" s="464" t="s">
        <v>1454</v>
      </c>
      <c r="C284" s="6"/>
      <c r="D284" s="464" t="s">
        <v>1262</v>
      </c>
      <c r="E284" s="464" t="s">
        <v>430</v>
      </c>
    </row>
    <row r="285" spans="1:5">
      <c r="A285" s="464" t="s">
        <v>599</v>
      </c>
      <c r="B285" s="464" t="s">
        <v>1011</v>
      </c>
      <c r="C285" s="6"/>
      <c r="D285" s="464" t="s">
        <v>1263</v>
      </c>
      <c r="E285" s="464" t="s">
        <v>499</v>
      </c>
    </row>
    <row r="286" spans="1:5">
      <c r="A286" s="464" t="s">
        <v>600</v>
      </c>
      <c r="B286" s="464" t="s">
        <v>1293</v>
      </c>
      <c r="C286" s="6"/>
      <c r="D286" s="464" t="s">
        <v>1264</v>
      </c>
      <c r="E286" s="464" t="s">
        <v>559</v>
      </c>
    </row>
    <row r="287" spans="1:5">
      <c r="A287" s="464" t="s">
        <v>601</v>
      </c>
      <c r="B287" s="464" t="s">
        <v>1146</v>
      </c>
      <c r="C287" s="6"/>
      <c r="D287" s="464" t="s">
        <v>1265</v>
      </c>
      <c r="E287" s="464" t="s">
        <v>611</v>
      </c>
    </row>
    <row r="288" spans="1:5">
      <c r="A288" s="464" t="s">
        <v>602</v>
      </c>
      <c r="B288" s="464" t="s">
        <v>1250</v>
      </c>
      <c r="C288" s="6"/>
      <c r="D288" s="464" t="s">
        <v>1266</v>
      </c>
      <c r="E288" s="464" t="s">
        <v>366</v>
      </c>
    </row>
    <row r="289" spans="1:5">
      <c r="A289" s="464" t="s">
        <v>603</v>
      </c>
      <c r="B289" s="464" t="s">
        <v>1299</v>
      </c>
      <c r="C289" s="6"/>
      <c r="D289" s="464" t="s">
        <v>1267</v>
      </c>
      <c r="E289" s="464" t="s">
        <v>436</v>
      </c>
    </row>
    <row r="290" spans="1:5">
      <c r="A290" s="464" t="s">
        <v>604</v>
      </c>
      <c r="B290" s="464" t="s">
        <v>1417</v>
      </c>
      <c r="C290" s="6"/>
      <c r="D290" s="464" t="s">
        <v>1268</v>
      </c>
      <c r="E290" s="464" t="s">
        <v>505</v>
      </c>
    </row>
    <row r="291" spans="1:5">
      <c r="A291" s="464" t="s">
        <v>605</v>
      </c>
      <c r="B291" s="464" t="s">
        <v>1023</v>
      </c>
      <c r="C291" s="6"/>
      <c r="D291" s="464" t="s">
        <v>1269</v>
      </c>
      <c r="E291" s="464" t="s">
        <v>564</v>
      </c>
    </row>
    <row r="292" spans="1:5">
      <c r="A292" s="464" t="s">
        <v>606</v>
      </c>
      <c r="B292" s="464" t="s">
        <v>1154</v>
      </c>
      <c r="C292" s="6"/>
      <c r="D292" s="464" t="s">
        <v>1270</v>
      </c>
      <c r="E292" s="464" t="s">
        <v>319</v>
      </c>
    </row>
    <row r="293" spans="1:5">
      <c r="A293" s="464" t="s">
        <v>607</v>
      </c>
      <c r="B293" s="464" t="s">
        <v>1350</v>
      </c>
      <c r="C293" s="6"/>
      <c r="D293" s="464" t="s">
        <v>1271</v>
      </c>
      <c r="E293" s="464" t="s">
        <v>389</v>
      </c>
    </row>
    <row r="294" spans="1:5">
      <c r="A294" s="464" t="s">
        <v>608</v>
      </c>
      <c r="B294" s="464" t="s">
        <v>1468</v>
      </c>
      <c r="C294" s="6"/>
      <c r="D294" s="464" t="s">
        <v>1272</v>
      </c>
      <c r="E294" s="464" t="s">
        <v>458</v>
      </c>
    </row>
    <row r="295" spans="1:5">
      <c r="A295" s="464" t="s">
        <v>609</v>
      </c>
      <c r="B295" s="464" t="s">
        <v>1030</v>
      </c>
      <c r="C295" s="6"/>
      <c r="D295" s="464" t="s">
        <v>1273</v>
      </c>
      <c r="E295" s="464" t="s">
        <v>525</v>
      </c>
    </row>
    <row r="296" spans="1:5">
      <c r="A296" s="464" t="s">
        <v>610</v>
      </c>
      <c r="B296" s="464" t="s">
        <v>1162</v>
      </c>
      <c r="C296" s="6"/>
      <c r="D296" s="464" t="s">
        <v>1274</v>
      </c>
      <c r="E296" s="464" t="s">
        <v>583</v>
      </c>
    </row>
    <row r="297" spans="1:5">
      <c r="A297" s="464" t="s">
        <v>611</v>
      </c>
      <c r="B297" s="464" t="s">
        <v>1265</v>
      </c>
      <c r="C297" s="6"/>
      <c r="D297" s="464" t="s">
        <v>1275</v>
      </c>
      <c r="E297" s="464" t="s">
        <v>326</v>
      </c>
    </row>
    <row r="298" spans="1:5">
      <c r="A298" s="464" t="s">
        <v>612</v>
      </c>
      <c r="B298" s="464" t="s">
        <v>1037</v>
      </c>
      <c r="C298" s="6"/>
      <c r="D298" s="464" t="s">
        <v>1276</v>
      </c>
      <c r="E298" s="464" t="s">
        <v>396</v>
      </c>
    </row>
    <row r="299" spans="1:5">
      <c r="A299" s="464" t="s">
        <v>613</v>
      </c>
      <c r="B299" s="464" t="s">
        <v>1169</v>
      </c>
      <c r="C299" s="6"/>
      <c r="D299" s="464" t="s">
        <v>1277</v>
      </c>
      <c r="E299" s="464" t="s">
        <v>465</v>
      </c>
    </row>
    <row r="300" spans="1:5">
      <c r="A300" s="464" t="s">
        <v>614</v>
      </c>
      <c r="B300" s="464" t="s">
        <v>1359</v>
      </c>
      <c r="C300" s="6"/>
      <c r="D300" s="464" t="s">
        <v>1278</v>
      </c>
      <c r="E300" s="464" t="s">
        <v>531</v>
      </c>
    </row>
    <row r="301" spans="1:5">
      <c r="A301" s="464" t="s">
        <v>615</v>
      </c>
      <c r="B301" s="464" t="s">
        <v>1430</v>
      </c>
      <c r="C301" s="6"/>
      <c r="D301" s="464" t="s">
        <v>1279</v>
      </c>
      <c r="E301" s="464" t="s">
        <v>588</v>
      </c>
    </row>
    <row r="302" spans="1:5">
      <c r="A302" s="464" t="s">
        <v>616</v>
      </c>
      <c r="B302" s="464" t="s">
        <v>1044</v>
      </c>
      <c r="C302" s="6"/>
      <c r="D302" s="464" t="s">
        <v>1280</v>
      </c>
      <c r="E302" s="464" t="s">
        <v>631</v>
      </c>
    </row>
    <row r="303" spans="1:5">
      <c r="A303" s="464" t="s">
        <v>617</v>
      </c>
      <c r="B303" s="464" t="s">
        <v>1174</v>
      </c>
      <c r="C303" s="6"/>
      <c r="D303" s="464" t="s">
        <v>1281</v>
      </c>
      <c r="E303" s="464" t="s">
        <v>333</v>
      </c>
    </row>
    <row r="304" spans="1:5">
      <c r="A304" s="464" t="s">
        <v>618</v>
      </c>
      <c r="B304" s="464" t="s">
        <v>1368</v>
      </c>
      <c r="C304" s="6"/>
      <c r="D304" s="464" t="s">
        <v>1282</v>
      </c>
      <c r="E304" s="464" t="s">
        <v>403</v>
      </c>
    </row>
    <row r="305" spans="1:5">
      <c r="A305" s="464" t="s">
        <v>619</v>
      </c>
      <c r="B305" s="464" t="s">
        <v>1050</v>
      </c>
      <c r="C305" s="6"/>
      <c r="D305" s="464" t="s">
        <v>1283</v>
      </c>
      <c r="E305" s="464" t="s">
        <v>472</v>
      </c>
    </row>
    <row r="306" spans="1:5">
      <c r="A306" s="464" t="s">
        <v>620</v>
      </c>
      <c r="B306" s="464" t="s">
        <v>1179</v>
      </c>
      <c r="C306" s="6"/>
      <c r="D306" s="464" t="s">
        <v>1284</v>
      </c>
      <c r="E306" s="464" t="s">
        <v>538</v>
      </c>
    </row>
    <row r="307" spans="1:5">
      <c r="A307" s="464" t="s">
        <v>621</v>
      </c>
      <c r="B307" s="464" t="s">
        <v>1316</v>
      </c>
      <c r="C307" s="6"/>
      <c r="D307" s="464" t="s">
        <v>1285</v>
      </c>
      <c r="E307" s="464" t="s">
        <v>595</v>
      </c>
    </row>
    <row r="308" spans="1:5">
      <c r="A308" s="464" t="s">
        <v>622</v>
      </c>
      <c r="B308" s="464" t="s">
        <v>1055</v>
      </c>
      <c r="C308" s="6"/>
      <c r="D308" s="464" t="s">
        <v>1286</v>
      </c>
      <c r="E308" s="464" t="s">
        <v>636</v>
      </c>
    </row>
    <row r="309" spans="1:5">
      <c r="A309" s="464" t="s">
        <v>623</v>
      </c>
      <c r="B309" s="464" t="s">
        <v>1192</v>
      </c>
      <c r="C309" s="6"/>
      <c r="D309" s="464" t="s">
        <v>1287</v>
      </c>
      <c r="E309" s="464" t="s">
        <v>665</v>
      </c>
    </row>
    <row r="310" spans="1:5">
      <c r="A310" s="464" t="s">
        <v>899</v>
      </c>
      <c r="B310" s="464" t="s">
        <v>1378</v>
      </c>
      <c r="C310" s="6"/>
      <c r="D310" s="464" t="s">
        <v>1288</v>
      </c>
      <c r="E310" s="464" t="s">
        <v>686</v>
      </c>
    </row>
    <row r="311" spans="1:5">
      <c r="A311" s="464" t="s">
        <v>624</v>
      </c>
      <c r="B311" s="464" t="s">
        <v>1060</v>
      </c>
      <c r="C311" s="6"/>
      <c r="D311" s="464" t="s">
        <v>1289</v>
      </c>
      <c r="E311" s="464" t="s">
        <v>340</v>
      </c>
    </row>
    <row r="312" spans="1:5">
      <c r="A312" s="464" t="s">
        <v>625</v>
      </c>
      <c r="B312" s="464" t="s">
        <v>1199</v>
      </c>
      <c r="C312" s="6"/>
      <c r="D312" s="464" t="s">
        <v>1290</v>
      </c>
      <c r="E312" s="464" t="s">
        <v>410</v>
      </c>
    </row>
    <row r="313" spans="1:5">
      <c r="A313" s="464" t="s">
        <v>626</v>
      </c>
      <c r="B313" s="464" t="s">
        <v>985</v>
      </c>
      <c r="C313" s="6"/>
      <c r="D313" s="464" t="s">
        <v>1291</v>
      </c>
      <c r="E313" s="464" t="s">
        <v>479</v>
      </c>
    </row>
    <row r="314" spans="1:5">
      <c r="A314" s="464" t="s">
        <v>627</v>
      </c>
      <c r="B314" s="464" t="s">
        <v>1108</v>
      </c>
      <c r="C314" s="6"/>
      <c r="D314" s="464" t="s">
        <v>1292</v>
      </c>
      <c r="E314" s="464" t="s">
        <v>544</v>
      </c>
    </row>
    <row r="315" spans="1:5">
      <c r="A315" s="464" t="s">
        <v>628</v>
      </c>
      <c r="B315" s="464" t="s">
        <v>1224</v>
      </c>
      <c r="C315" s="6"/>
      <c r="D315" s="464" t="s">
        <v>1293</v>
      </c>
      <c r="E315" s="464" t="s">
        <v>600</v>
      </c>
    </row>
    <row r="316" spans="1:5">
      <c r="A316" s="464" t="s">
        <v>629</v>
      </c>
      <c r="B316" s="464" t="s">
        <v>1384</v>
      </c>
      <c r="C316" s="6"/>
      <c r="D316" s="464" t="s">
        <v>1294</v>
      </c>
      <c r="E316" s="464" t="s">
        <v>641</v>
      </c>
    </row>
    <row r="317" spans="1:5">
      <c r="A317" s="464" t="s">
        <v>630</v>
      </c>
      <c r="B317" s="464" t="s">
        <v>1122</v>
      </c>
      <c r="C317" s="6"/>
      <c r="D317" s="464" t="s">
        <v>1295</v>
      </c>
      <c r="E317" s="464" t="s">
        <v>347</v>
      </c>
    </row>
    <row r="318" spans="1:5">
      <c r="A318" s="464" t="s">
        <v>631</v>
      </c>
      <c r="B318" s="464" t="s">
        <v>1280</v>
      </c>
      <c r="C318" s="6"/>
      <c r="D318" s="464" t="s">
        <v>1296</v>
      </c>
      <c r="E318" s="464" t="s">
        <v>417</v>
      </c>
    </row>
    <row r="319" spans="1:5">
      <c r="A319" s="464" t="s">
        <v>632</v>
      </c>
      <c r="B319" s="464" t="s">
        <v>1327</v>
      </c>
      <c r="C319" s="6"/>
      <c r="D319" s="464" t="s">
        <v>1297</v>
      </c>
      <c r="E319" s="464" t="s">
        <v>486</v>
      </c>
    </row>
    <row r="320" spans="1:5">
      <c r="A320" s="464" t="s">
        <v>848</v>
      </c>
      <c r="B320" s="464" t="s">
        <v>1400</v>
      </c>
      <c r="C320" s="6"/>
      <c r="D320" s="464" t="s">
        <v>1298</v>
      </c>
      <c r="E320" s="464" t="s">
        <v>549</v>
      </c>
    </row>
    <row r="321" spans="1:5">
      <c r="A321" s="464" t="s">
        <v>633</v>
      </c>
      <c r="B321" s="464" t="s">
        <v>1448</v>
      </c>
      <c r="C321" s="6"/>
      <c r="D321" s="464" t="s">
        <v>1299</v>
      </c>
      <c r="E321" s="464" t="s">
        <v>603</v>
      </c>
    </row>
    <row r="322" spans="1:5">
      <c r="A322" s="464" t="s">
        <v>634</v>
      </c>
      <c r="B322" s="464" t="s">
        <v>999</v>
      </c>
      <c r="C322" s="6"/>
      <c r="D322" s="464" t="s">
        <v>1300</v>
      </c>
      <c r="E322" s="464" t="s">
        <v>354</v>
      </c>
    </row>
    <row r="323" spans="1:5">
      <c r="A323" s="464" t="s">
        <v>635</v>
      </c>
      <c r="B323" s="464" t="s">
        <v>1240</v>
      </c>
      <c r="C323" s="6"/>
      <c r="D323" s="464" t="s">
        <v>1301</v>
      </c>
      <c r="E323" s="464" t="s">
        <v>424</v>
      </c>
    </row>
    <row r="324" spans="1:5">
      <c r="A324" s="464" t="s">
        <v>636</v>
      </c>
      <c r="B324" s="464" t="s">
        <v>1286</v>
      </c>
      <c r="C324" s="6"/>
      <c r="D324" s="464" t="s">
        <v>1302</v>
      </c>
      <c r="E324" s="464" t="s">
        <v>493</v>
      </c>
    </row>
    <row r="325" spans="1:5">
      <c r="A325" s="464" t="s">
        <v>637</v>
      </c>
      <c r="B325" s="464" t="s">
        <v>1334</v>
      </c>
      <c r="C325" s="6"/>
      <c r="D325" s="464" t="s">
        <v>1303</v>
      </c>
      <c r="E325" s="464" t="s">
        <v>554</v>
      </c>
    </row>
    <row r="326" spans="1:5">
      <c r="A326" s="464" t="s">
        <v>638</v>
      </c>
      <c r="B326" s="464" t="s">
        <v>1406</v>
      </c>
      <c r="C326" s="6"/>
      <c r="D326" s="464" t="s">
        <v>1304</v>
      </c>
      <c r="E326" s="464" t="s">
        <v>361</v>
      </c>
    </row>
    <row r="327" spans="1:5">
      <c r="A327" s="464" t="s">
        <v>639</v>
      </c>
      <c r="B327" s="464" t="s">
        <v>1455</v>
      </c>
      <c r="C327" s="6"/>
      <c r="D327" s="464" t="s">
        <v>1305</v>
      </c>
      <c r="E327" s="464" t="s">
        <v>431</v>
      </c>
    </row>
    <row r="328" spans="1:5">
      <c r="A328" s="464" t="s">
        <v>640</v>
      </c>
      <c r="B328" s="464" t="s">
        <v>1012</v>
      </c>
      <c r="C328" s="6"/>
      <c r="D328" s="464" t="s">
        <v>1306</v>
      </c>
      <c r="E328" s="464" t="s">
        <v>500</v>
      </c>
    </row>
    <row r="329" spans="1:5">
      <c r="A329" s="464" t="s">
        <v>641</v>
      </c>
      <c r="B329" s="464" t="s">
        <v>1294</v>
      </c>
      <c r="C329" s="6"/>
      <c r="D329" s="464" t="s">
        <v>1307</v>
      </c>
      <c r="E329" s="464" t="s">
        <v>367</v>
      </c>
    </row>
    <row r="330" spans="1:5">
      <c r="A330" s="464" t="s">
        <v>642</v>
      </c>
      <c r="B330" s="464" t="s">
        <v>1147</v>
      </c>
      <c r="C330" s="6"/>
      <c r="D330" s="464" t="s">
        <v>1308</v>
      </c>
      <c r="E330" s="464" t="s">
        <v>437</v>
      </c>
    </row>
    <row r="331" spans="1:5">
      <c r="A331" s="464" t="s">
        <v>643</v>
      </c>
      <c r="B331" s="464" t="s">
        <v>1251</v>
      </c>
      <c r="C331" s="6"/>
      <c r="D331" s="464" t="s">
        <v>1309</v>
      </c>
      <c r="E331" s="464" t="s">
        <v>506</v>
      </c>
    </row>
    <row r="332" spans="1:5">
      <c r="A332" s="464" t="s">
        <v>644</v>
      </c>
      <c r="B332" s="464" t="s">
        <v>1418</v>
      </c>
      <c r="C332" s="6"/>
      <c r="D332" s="464" t="s">
        <v>1310</v>
      </c>
      <c r="E332" s="464" t="s">
        <v>372</v>
      </c>
    </row>
    <row r="333" spans="1:5">
      <c r="A333" s="464" t="s">
        <v>645</v>
      </c>
      <c r="B333" s="464" t="s">
        <v>1024</v>
      </c>
      <c r="C333" s="6"/>
      <c r="D333" s="464" t="s">
        <v>1311</v>
      </c>
      <c r="E333" s="464" t="s">
        <v>442</v>
      </c>
    </row>
    <row r="334" spans="1:5">
      <c r="A334" s="464" t="s">
        <v>646</v>
      </c>
      <c r="B334" s="464" t="s">
        <v>1155</v>
      </c>
      <c r="C334" s="6"/>
      <c r="D334" s="464" t="s">
        <v>1312</v>
      </c>
      <c r="E334" s="464" t="s">
        <v>377</v>
      </c>
    </row>
    <row r="335" spans="1:5">
      <c r="A335" s="464" t="s">
        <v>647</v>
      </c>
      <c r="B335" s="464" t="s">
        <v>1031</v>
      </c>
      <c r="C335" s="6"/>
      <c r="D335" s="464" t="s">
        <v>1313</v>
      </c>
      <c r="E335" s="464" t="s">
        <v>446</v>
      </c>
    </row>
    <row r="336" spans="1:5">
      <c r="A336" s="464" t="s">
        <v>648</v>
      </c>
      <c r="B336" s="464" t="s">
        <v>1163</v>
      </c>
      <c r="C336" s="6"/>
      <c r="D336" s="464" t="s">
        <v>1314</v>
      </c>
      <c r="E336" s="464" t="s">
        <v>514</v>
      </c>
    </row>
    <row r="337" spans="1:5">
      <c r="A337" s="464" t="s">
        <v>649</v>
      </c>
      <c r="B337" s="464" t="s">
        <v>1038</v>
      </c>
      <c r="C337" s="6"/>
      <c r="D337" s="464" t="s">
        <v>1315</v>
      </c>
      <c r="E337" s="464" t="s">
        <v>572</v>
      </c>
    </row>
    <row r="338" spans="1:5">
      <c r="A338" s="464" t="s">
        <v>650</v>
      </c>
      <c r="B338" s="464" t="s">
        <v>1360</v>
      </c>
      <c r="C338" s="6"/>
      <c r="D338" s="464" t="s">
        <v>1316</v>
      </c>
      <c r="E338" s="464" t="s">
        <v>621</v>
      </c>
    </row>
    <row r="339" spans="1:5">
      <c r="A339" s="464" t="s">
        <v>847</v>
      </c>
      <c r="B339" s="464" t="s">
        <v>1431</v>
      </c>
      <c r="C339" s="6"/>
      <c r="D339" s="464" t="s">
        <v>1317</v>
      </c>
      <c r="E339" s="464" t="s">
        <v>320</v>
      </c>
    </row>
    <row r="340" spans="1:5">
      <c r="A340" s="464" t="s">
        <v>651</v>
      </c>
      <c r="B340" s="464" t="s">
        <v>1045</v>
      </c>
      <c r="C340" s="6"/>
      <c r="D340" s="464" t="s">
        <v>1318</v>
      </c>
      <c r="E340" s="464" t="s">
        <v>390</v>
      </c>
    </row>
    <row r="341" spans="1:5">
      <c r="A341" s="464" t="s">
        <v>652</v>
      </c>
      <c r="B341" s="464" t="s">
        <v>1369</v>
      </c>
      <c r="C341" s="6"/>
      <c r="D341" s="464" t="s">
        <v>1319</v>
      </c>
      <c r="E341" s="464" t="s">
        <v>459</v>
      </c>
    </row>
    <row r="342" spans="1:5">
      <c r="A342" s="464" t="s">
        <v>653</v>
      </c>
      <c r="B342" s="464" t="s">
        <v>1180</v>
      </c>
      <c r="C342" s="6"/>
      <c r="D342" s="464" t="s">
        <v>1320</v>
      </c>
      <c r="E342" s="464" t="s">
        <v>526</v>
      </c>
    </row>
    <row r="343" spans="1:5">
      <c r="A343" s="464" t="s">
        <v>654</v>
      </c>
      <c r="B343" s="464" t="s">
        <v>1193</v>
      </c>
      <c r="C343" s="6"/>
      <c r="D343" s="464" t="s">
        <v>1321</v>
      </c>
      <c r="E343" s="464" t="s">
        <v>584</v>
      </c>
    </row>
    <row r="344" spans="1:5">
      <c r="A344" s="464" t="s">
        <v>655</v>
      </c>
      <c r="B344" s="464" t="s">
        <v>986</v>
      </c>
      <c r="C344" s="6"/>
      <c r="D344" s="464" t="s">
        <v>1322</v>
      </c>
      <c r="E344" s="464" t="s">
        <v>327</v>
      </c>
    </row>
    <row r="345" spans="1:5">
      <c r="A345" s="464" t="s">
        <v>656</v>
      </c>
      <c r="B345" s="464" t="s">
        <v>1109</v>
      </c>
      <c r="C345" s="6"/>
      <c r="D345" s="464" t="s">
        <v>1323</v>
      </c>
      <c r="E345" s="464" t="s">
        <v>397</v>
      </c>
    </row>
    <row r="346" spans="1:5">
      <c r="A346" s="464" t="s">
        <v>657</v>
      </c>
      <c r="B346" s="464" t="s">
        <v>1225</v>
      </c>
      <c r="C346" s="6"/>
      <c r="D346" s="464" t="s">
        <v>1324</v>
      </c>
      <c r="E346" s="464" t="s">
        <v>466</v>
      </c>
    </row>
    <row r="347" spans="1:5">
      <c r="A347" s="464" t="s">
        <v>658</v>
      </c>
      <c r="B347" s="464" t="s">
        <v>1385</v>
      </c>
      <c r="C347" s="6"/>
      <c r="D347" s="464" t="s">
        <v>1325</v>
      </c>
      <c r="E347" s="464" t="s">
        <v>532</v>
      </c>
    </row>
    <row r="348" spans="1:5">
      <c r="A348" s="464" t="s">
        <v>659</v>
      </c>
      <c r="B348" s="464" t="s">
        <v>1123</v>
      </c>
      <c r="C348" s="6"/>
      <c r="D348" s="464" t="s">
        <v>1326</v>
      </c>
      <c r="E348" s="464" t="s">
        <v>589</v>
      </c>
    </row>
    <row r="349" spans="1:5">
      <c r="A349" s="464" t="s">
        <v>660</v>
      </c>
      <c r="B349" s="464" t="s">
        <v>1328</v>
      </c>
      <c r="C349" s="6"/>
      <c r="D349" s="464" t="s">
        <v>1327</v>
      </c>
      <c r="E349" s="464" t="s">
        <v>632</v>
      </c>
    </row>
    <row r="350" spans="1:5">
      <c r="A350" s="464" t="s">
        <v>661</v>
      </c>
      <c r="B350" s="464" t="s">
        <v>1449</v>
      </c>
      <c r="C350" s="6"/>
      <c r="D350" s="464" t="s">
        <v>1328</v>
      </c>
      <c r="E350" s="464" t="s">
        <v>660</v>
      </c>
    </row>
    <row r="351" spans="1:5">
      <c r="A351" s="464" t="s">
        <v>662</v>
      </c>
      <c r="B351" s="464" t="s">
        <v>1000</v>
      </c>
      <c r="C351" s="6"/>
      <c r="D351" s="464" t="s">
        <v>1329</v>
      </c>
      <c r="E351" s="464" t="s">
        <v>334</v>
      </c>
    </row>
    <row r="352" spans="1:5">
      <c r="A352" s="464" t="s">
        <v>663</v>
      </c>
      <c r="B352" s="464" t="s">
        <v>1136</v>
      </c>
      <c r="C352" s="6"/>
      <c r="D352" s="464" t="s">
        <v>1330</v>
      </c>
      <c r="E352" s="464" t="s">
        <v>404</v>
      </c>
    </row>
    <row r="353" spans="1:5">
      <c r="A353" s="464" t="s">
        <v>664</v>
      </c>
      <c r="B353" s="464" t="s">
        <v>1241</v>
      </c>
      <c r="C353" s="6"/>
      <c r="D353" s="464" t="s">
        <v>1331</v>
      </c>
      <c r="E353" s="464" t="s">
        <v>473</v>
      </c>
    </row>
    <row r="354" spans="1:5">
      <c r="A354" s="464" t="s">
        <v>665</v>
      </c>
      <c r="B354" s="464" t="s">
        <v>1287</v>
      </c>
      <c r="C354" s="6"/>
      <c r="D354" s="464" t="s">
        <v>1332</v>
      </c>
      <c r="E354" s="464" t="s">
        <v>539</v>
      </c>
    </row>
    <row r="355" spans="1:5">
      <c r="A355" s="464" t="s">
        <v>666</v>
      </c>
      <c r="B355" s="464" t="s">
        <v>1335</v>
      </c>
      <c r="C355" s="6"/>
      <c r="D355" s="464" t="s">
        <v>1333</v>
      </c>
      <c r="E355" s="464" t="s">
        <v>596</v>
      </c>
    </row>
    <row r="356" spans="1:5">
      <c r="A356" s="464" t="s">
        <v>667</v>
      </c>
      <c r="B356" s="464" t="s">
        <v>1407</v>
      </c>
      <c r="C356" s="6"/>
      <c r="D356" s="464" t="s">
        <v>1334</v>
      </c>
      <c r="E356" s="464" t="s">
        <v>637</v>
      </c>
    </row>
    <row r="357" spans="1:5">
      <c r="A357" s="464" t="s">
        <v>946</v>
      </c>
      <c r="B357" s="464" t="s">
        <v>1456</v>
      </c>
      <c r="C357" s="6"/>
      <c r="D357" s="464" t="s">
        <v>1335</v>
      </c>
      <c r="E357" s="464" t="s">
        <v>666</v>
      </c>
    </row>
    <row r="358" spans="1:5">
      <c r="A358" s="464" t="s">
        <v>668</v>
      </c>
      <c r="B358" s="464" t="s">
        <v>1013</v>
      </c>
      <c r="C358" s="6"/>
      <c r="D358" s="464" t="s">
        <v>1336</v>
      </c>
      <c r="E358" s="464" t="s">
        <v>687</v>
      </c>
    </row>
    <row r="359" spans="1:5">
      <c r="A359" s="464" t="s">
        <v>669</v>
      </c>
      <c r="B359" s="464" t="s">
        <v>1148</v>
      </c>
      <c r="C359" s="6"/>
      <c r="D359" s="464" t="s">
        <v>1337</v>
      </c>
      <c r="E359" s="464" t="s">
        <v>700</v>
      </c>
    </row>
    <row r="360" spans="1:5">
      <c r="A360" s="464" t="s">
        <v>670</v>
      </c>
      <c r="B360" s="464" t="s">
        <v>1252</v>
      </c>
      <c r="C360" s="6"/>
      <c r="D360" s="464" t="s">
        <v>1338</v>
      </c>
      <c r="E360" s="464" t="s">
        <v>341</v>
      </c>
    </row>
    <row r="361" spans="1:5">
      <c r="A361" s="464" t="s">
        <v>671</v>
      </c>
      <c r="B361" s="464" t="s">
        <v>1025</v>
      </c>
      <c r="C361" s="6"/>
      <c r="D361" s="464" t="s">
        <v>1339</v>
      </c>
      <c r="E361" s="464" t="s">
        <v>411</v>
      </c>
    </row>
    <row r="362" spans="1:5">
      <c r="A362" s="464" t="s">
        <v>672</v>
      </c>
      <c r="B362" s="464" t="s">
        <v>1156</v>
      </c>
      <c r="C362" s="6"/>
      <c r="D362" s="464" t="s">
        <v>1340</v>
      </c>
      <c r="E362" s="464" t="s">
        <v>480</v>
      </c>
    </row>
    <row r="363" spans="1:5">
      <c r="A363" s="464" t="s">
        <v>849</v>
      </c>
      <c r="B363" s="464" t="s">
        <v>1032</v>
      </c>
      <c r="C363" s="6"/>
      <c r="D363" s="464" t="s">
        <v>1341</v>
      </c>
      <c r="E363" s="464" t="s">
        <v>545</v>
      </c>
    </row>
    <row r="364" spans="1:5">
      <c r="A364" s="464" t="s">
        <v>673</v>
      </c>
      <c r="B364" s="464" t="s">
        <v>1164</v>
      </c>
      <c r="C364" s="6"/>
      <c r="D364" s="464" t="s">
        <v>1342</v>
      </c>
      <c r="E364" s="464" t="s">
        <v>348</v>
      </c>
    </row>
    <row r="365" spans="1:5">
      <c r="A365" s="464" t="s">
        <v>674</v>
      </c>
      <c r="B365" s="464" t="s">
        <v>1039</v>
      </c>
      <c r="C365" s="6"/>
      <c r="D365" s="464" t="s">
        <v>1343</v>
      </c>
      <c r="E365" s="464" t="s">
        <v>418</v>
      </c>
    </row>
    <row r="366" spans="1:5">
      <c r="A366" s="464" t="s">
        <v>675</v>
      </c>
      <c r="B366" s="464" t="s">
        <v>1361</v>
      </c>
      <c r="C366" s="6"/>
      <c r="D366" s="464" t="s">
        <v>1344</v>
      </c>
      <c r="E366" s="464" t="s">
        <v>487</v>
      </c>
    </row>
    <row r="367" spans="1:5">
      <c r="A367" s="464" t="s">
        <v>676</v>
      </c>
      <c r="B367" s="464" t="s">
        <v>1181</v>
      </c>
      <c r="C367" s="6"/>
      <c r="D367" s="464" t="s">
        <v>1345</v>
      </c>
      <c r="E367" s="464" t="s">
        <v>550</v>
      </c>
    </row>
    <row r="368" spans="1:5">
      <c r="A368" s="464" t="s">
        <v>677</v>
      </c>
      <c r="B368" s="464" t="s">
        <v>1194</v>
      </c>
      <c r="C368" s="6"/>
      <c r="D368" s="464" t="s">
        <v>1346</v>
      </c>
      <c r="E368" s="464" t="s">
        <v>355</v>
      </c>
    </row>
    <row r="369" spans="1:5">
      <c r="A369" s="464" t="s">
        <v>678</v>
      </c>
      <c r="B369" s="464" t="s">
        <v>987</v>
      </c>
      <c r="C369" s="6"/>
      <c r="D369" s="464" t="s">
        <v>1347</v>
      </c>
      <c r="E369" s="464" t="s">
        <v>425</v>
      </c>
    </row>
    <row r="370" spans="1:5">
      <c r="A370" s="464" t="s">
        <v>679</v>
      </c>
      <c r="B370" s="464" t="s">
        <v>1110</v>
      </c>
      <c r="C370" s="6"/>
      <c r="D370" s="464" t="s">
        <v>1348</v>
      </c>
      <c r="E370" s="464" t="s">
        <v>494</v>
      </c>
    </row>
    <row r="371" spans="1:5">
      <c r="A371" s="464" t="s">
        <v>680</v>
      </c>
      <c r="B371" s="464" t="s">
        <v>1226</v>
      </c>
      <c r="C371" s="6"/>
      <c r="D371" s="464" t="s">
        <v>1349</v>
      </c>
      <c r="E371" s="464" t="s">
        <v>555</v>
      </c>
    </row>
    <row r="372" spans="1:5">
      <c r="A372" s="464" t="s">
        <v>681</v>
      </c>
      <c r="B372" s="464" t="s">
        <v>1386</v>
      </c>
      <c r="C372" s="6"/>
      <c r="D372" s="464" t="s">
        <v>1350</v>
      </c>
      <c r="E372" s="464" t="s">
        <v>607</v>
      </c>
    </row>
    <row r="373" spans="1:5">
      <c r="A373" s="464" t="s">
        <v>682</v>
      </c>
      <c r="B373" s="464" t="s">
        <v>1124</v>
      </c>
      <c r="C373" s="6"/>
      <c r="D373" s="464" t="s">
        <v>1351</v>
      </c>
      <c r="E373" s="464" t="s">
        <v>362</v>
      </c>
    </row>
    <row r="374" spans="1:5">
      <c r="A374" s="464" t="s">
        <v>683</v>
      </c>
      <c r="B374" s="464" t="s">
        <v>1001</v>
      </c>
      <c r="C374" s="6"/>
      <c r="D374" s="464" t="s">
        <v>1352</v>
      </c>
      <c r="E374" s="464" t="s">
        <v>432</v>
      </c>
    </row>
    <row r="375" spans="1:5">
      <c r="A375" s="464" t="s">
        <v>684</v>
      </c>
      <c r="B375" s="464" t="s">
        <v>1137</v>
      </c>
      <c r="C375" s="6"/>
      <c r="D375" s="464" t="s">
        <v>1353</v>
      </c>
      <c r="E375" s="464" t="s">
        <v>501</v>
      </c>
    </row>
    <row r="376" spans="1:5">
      <c r="A376" s="464" t="s">
        <v>685</v>
      </c>
      <c r="B376" s="464" t="s">
        <v>1242</v>
      </c>
      <c r="C376" s="6"/>
      <c r="D376" s="464" t="s">
        <v>1354</v>
      </c>
      <c r="E376" s="464" t="s">
        <v>560</v>
      </c>
    </row>
    <row r="377" spans="1:5">
      <c r="A377" s="464" t="s">
        <v>686</v>
      </c>
      <c r="B377" s="464" t="s">
        <v>1288</v>
      </c>
      <c r="C377" s="6"/>
      <c r="D377" s="464" t="s">
        <v>1355</v>
      </c>
      <c r="E377" s="464" t="s">
        <v>368</v>
      </c>
    </row>
    <row r="378" spans="1:5">
      <c r="A378" s="464" t="s">
        <v>687</v>
      </c>
      <c r="B378" s="464" t="s">
        <v>1336</v>
      </c>
      <c r="C378" s="6"/>
      <c r="D378" s="464" t="s">
        <v>1356</v>
      </c>
      <c r="E378" s="464" t="s">
        <v>438</v>
      </c>
    </row>
    <row r="379" spans="1:5">
      <c r="A379" s="464" t="s">
        <v>688</v>
      </c>
      <c r="B379" s="464" t="s">
        <v>1408</v>
      </c>
      <c r="C379" s="6"/>
      <c r="D379" s="464" t="s">
        <v>1357</v>
      </c>
      <c r="E379" s="464" t="s">
        <v>507</v>
      </c>
    </row>
    <row r="380" spans="1:5">
      <c r="A380" s="464" t="s">
        <v>689</v>
      </c>
      <c r="B380" s="464" t="s">
        <v>1014</v>
      </c>
      <c r="C380" s="6"/>
      <c r="D380" s="464" t="s">
        <v>1358</v>
      </c>
      <c r="E380" s="464" t="s">
        <v>565</v>
      </c>
    </row>
    <row r="381" spans="1:5">
      <c r="A381" s="464" t="s">
        <v>690</v>
      </c>
      <c r="B381" s="464" t="s">
        <v>1149</v>
      </c>
      <c r="C381" s="6"/>
      <c r="D381" s="464" t="s">
        <v>1359</v>
      </c>
      <c r="E381" s="464" t="s">
        <v>614</v>
      </c>
    </row>
    <row r="382" spans="1:5">
      <c r="A382" s="464" t="s">
        <v>691</v>
      </c>
      <c r="B382" s="464" t="s">
        <v>1253</v>
      </c>
      <c r="C382" s="6"/>
      <c r="D382" s="464" t="s">
        <v>1360</v>
      </c>
      <c r="E382" s="464" t="s">
        <v>650</v>
      </c>
    </row>
    <row r="383" spans="1:5">
      <c r="A383" s="464" t="s">
        <v>692</v>
      </c>
      <c r="B383" s="464" t="s">
        <v>1157</v>
      </c>
      <c r="C383" s="6"/>
      <c r="D383" s="464" t="s">
        <v>1361</v>
      </c>
      <c r="E383" s="464" t="s">
        <v>675</v>
      </c>
    </row>
    <row r="384" spans="1:5">
      <c r="A384" s="465" t="s">
        <v>1363</v>
      </c>
      <c r="B384" s="465" t="s">
        <v>1362</v>
      </c>
      <c r="C384" s="6"/>
      <c r="D384" s="465" t="s">
        <v>1362</v>
      </c>
      <c r="E384" s="465" t="s">
        <v>1363</v>
      </c>
    </row>
    <row r="385" spans="1:5">
      <c r="A385" s="464" t="s">
        <v>693</v>
      </c>
      <c r="B385" s="464" t="s">
        <v>1182</v>
      </c>
      <c r="C385" s="6"/>
      <c r="D385" s="464" t="s">
        <v>1364</v>
      </c>
      <c r="E385" s="464" t="s">
        <v>373</v>
      </c>
    </row>
    <row r="386" spans="1:5">
      <c r="A386" s="464" t="s">
        <v>694</v>
      </c>
      <c r="B386" s="464" t="s">
        <v>988</v>
      </c>
      <c r="C386" s="6"/>
      <c r="D386" s="464" t="s">
        <v>1365</v>
      </c>
      <c r="E386" s="464" t="s">
        <v>443</v>
      </c>
    </row>
    <row r="387" spans="1:5">
      <c r="A387" s="464" t="s">
        <v>695</v>
      </c>
      <c r="B387" s="464" t="s">
        <v>1111</v>
      </c>
      <c r="C387" s="6"/>
      <c r="D387" s="464" t="s">
        <v>1366</v>
      </c>
      <c r="E387" s="464" t="s">
        <v>511</v>
      </c>
    </row>
    <row r="388" spans="1:5">
      <c r="A388" s="464" t="s">
        <v>696</v>
      </c>
      <c r="B388" s="464" t="s">
        <v>1227</v>
      </c>
      <c r="C388" s="6"/>
      <c r="D388" s="464" t="s">
        <v>1367</v>
      </c>
      <c r="E388" s="464" t="s">
        <v>569</v>
      </c>
    </row>
    <row r="389" spans="1:5">
      <c r="A389" s="464" t="s">
        <v>697</v>
      </c>
      <c r="B389" s="464" t="s">
        <v>1387</v>
      </c>
      <c r="C389" s="6"/>
      <c r="D389" s="464" t="s">
        <v>1368</v>
      </c>
      <c r="E389" s="464" t="s">
        <v>618</v>
      </c>
    </row>
    <row r="390" spans="1:5">
      <c r="A390" s="464" t="s">
        <v>698</v>
      </c>
      <c r="B390" s="464" t="s">
        <v>1125</v>
      </c>
      <c r="C390" s="6"/>
      <c r="D390" s="464" t="s">
        <v>1369</v>
      </c>
      <c r="E390" s="464" t="s">
        <v>652</v>
      </c>
    </row>
    <row r="391" spans="1:5">
      <c r="A391" s="464" t="s">
        <v>699</v>
      </c>
      <c r="B391" s="464" t="s">
        <v>1002</v>
      </c>
      <c r="C391" s="6"/>
      <c r="D391" s="464" t="s">
        <v>1370</v>
      </c>
      <c r="E391" s="464" t="s">
        <v>378</v>
      </c>
    </row>
    <row r="392" spans="1:5">
      <c r="A392" s="464" t="s">
        <v>700</v>
      </c>
      <c r="B392" s="464" t="s">
        <v>1337</v>
      </c>
      <c r="C392" s="6"/>
      <c r="D392" s="464" t="s">
        <v>1371</v>
      </c>
      <c r="E392" s="464" t="s">
        <v>447</v>
      </c>
    </row>
    <row r="393" spans="1:5">
      <c r="A393" s="464" t="s">
        <v>701</v>
      </c>
      <c r="B393" s="464" t="s">
        <v>1409</v>
      </c>
      <c r="C393" s="6"/>
      <c r="D393" s="464" t="s">
        <v>1372</v>
      </c>
      <c r="E393" s="464" t="s">
        <v>515</v>
      </c>
    </row>
    <row r="394" spans="1:5">
      <c r="A394" s="464" t="s">
        <v>702</v>
      </c>
      <c r="B394" s="464" t="s">
        <v>1015</v>
      </c>
      <c r="C394" s="6"/>
      <c r="D394" s="464" t="s">
        <v>1373</v>
      </c>
      <c r="E394" s="464" t="s">
        <v>573</v>
      </c>
    </row>
    <row r="395" spans="1:5">
      <c r="A395" s="464" t="s">
        <v>703</v>
      </c>
      <c r="B395" s="464" t="s">
        <v>1254</v>
      </c>
      <c r="C395" s="6"/>
      <c r="D395" s="464" t="s">
        <v>1374</v>
      </c>
      <c r="E395" s="464" t="s">
        <v>382</v>
      </c>
    </row>
    <row r="396" spans="1:5">
      <c r="A396" s="464" t="s">
        <v>704</v>
      </c>
      <c r="B396" s="464" t="s">
        <v>1183</v>
      </c>
      <c r="C396" s="6"/>
      <c r="D396" s="464" t="s">
        <v>1375</v>
      </c>
      <c r="E396" s="464" t="s">
        <v>451</v>
      </c>
    </row>
    <row r="397" spans="1:5">
      <c r="A397" s="464" t="s">
        <v>705</v>
      </c>
      <c r="B397" s="464" t="s">
        <v>989</v>
      </c>
      <c r="C397" s="6"/>
      <c r="D397" s="464" t="s">
        <v>1376</v>
      </c>
      <c r="E397" s="464" t="s">
        <v>519</v>
      </c>
    </row>
    <row r="398" spans="1:5">
      <c r="A398" s="464" t="s">
        <v>706</v>
      </c>
      <c r="B398" s="464" t="s">
        <v>1112</v>
      </c>
      <c r="C398" s="6"/>
      <c r="D398" s="464" t="s">
        <v>1377</v>
      </c>
      <c r="E398" s="464" t="s">
        <v>577</v>
      </c>
    </row>
    <row r="399" spans="1:5">
      <c r="A399" s="464" t="s">
        <v>707</v>
      </c>
      <c r="B399" s="464" t="s">
        <v>1228</v>
      </c>
      <c r="C399" s="6"/>
      <c r="D399" s="464" t="s">
        <v>1378</v>
      </c>
      <c r="E399" s="464" t="s">
        <v>899</v>
      </c>
    </row>
    <row r="400" spans="1:5">
      <c r="A400" s="464" t="s">
        <v>875</v>
      </c>
      <c r="B400" s="464" t="s">
        <v>1388</v>
      </c>
      <c r="C400" s="6"/>
      <c r="D400" s="464" t="s">
        <v>1379</v>
      </c>
      <c r="E400" s="464" t="s">
        <v>321</v>
      </c>
    </row>
    <row r="401" spans="1:5">
      <c r="A401" s="464" t="s">
        <v>708</v>
      </c>
      <c r="B401" s="464" t="s">
        <v>1126</v>
      </c>
      <c r="C401" s="6"/>
      <c r="D401" s="464" t="s">
        <v>1380</v>
      </c>
      <c r="E401" s="464" t="s">
        <v>391</v>
      </c>
    </row>
    <row r="402" spans="1:5">
      <c r="A402" s="464" t="s">
        <v>709</v>
      </c>
      <c r="B402" s="464" t="s">
        <v>1003</v>
      </c>
      <c r="C402" s="6"/>
      <c r="D402" s="464" t="s">
        <v>1381</v>
      </c>
      <c r="E402" s="464" t="s">
        <v>460</v>
      </c>
    </row>
    <row r="403" spans="1:5">
      <c r="A403" s="464" t="s">
        <v>710</v>
      </c>
      <c r="B403" s="464" t="s">
        <v>1255</v>
      </c>
      <c r="C403" s="6"/>
      <c r="D403" s="464" t="s">
        <v>1382</v>
      </c>
      <c r="E403" s="464" t="s">
        <v>527</v>
      </c>
    </row>
    <row r="404" spans="1:5">
      <c r="A404" s="464" t="s">
        <v>711</v>
      </c>
      <c r="B404" s="464" t="s">
        <v>1184</v>
      </c>
      <c r="C404" s="6"/>
      <c r="D404" s="464" t="s">
        <v>1383</v>
      </c>
      <c r="E404" s="464" t="s">
        <v>585</v>
      </c>
    </row>
    <row r="405" spans="1:5">
      <c r="A405" s="464" t="s">
        <v>712</v>
      </c>
      <c r="B405" s="464" t="s">
        <v>990</v>
      </c>
      <c r="C405" s="6"/>
      <c r="D405" s="464" t="s">
        <v>1384</v>
      </c>
      <c r="E405" s="464" t="s">
        <v>629</v>
      </c>
    </row>
    <row r="406" spans="1:5">
      <c r="A406" s="464" t="s">
        <v>713</v>
      </c>
      <c r="B406" s="464" t="s">
        <v>1113</v>
      </c>
      <c r="C406" s="6"/>
      <c r="D406" s="464" t="s">
        <v>1385</v>
      </c>
      <c r="E406" s="464" t="s">
        <v>658</v>
      </c>
    </row>
    <row r="407" spans="1:5">
      <c r="A407" s="464" t="s">
        <v>714</v>
      </c>
      <c r="B407" s="464" t="s">
        <v>1229</v>
      </c>
      <c r="C407" s="6"/>
      <c r="D407" s="464" t="s">
        <v>1386</v>
      </c>
      <c r="E407" s="464" t="s">
        <v>681</v>
      </c>
    </row>
    <row r="408" spans="1:5">
      <c r="A408" s="464" t="s">
        <v>715</v>
      </c>
      <c r="B408" s="464" t="s">
        <v>1389</v>
      </c>
      <c r="C408" s="6"/>
      <c r="D408" s="464" t="s">
        <v>1387</v>
      </c>
      <c r="E408" s="464" t="s">
        <v>697</v>
      </c>
    </row>
    <row r="409" spans="1:5">
      <c r="A409" s="464" t="s">
        <v>716</v>
      </c>
      <c r="B409" s="464" t="s">
        <v>1127</v>
      </c>
      <c r="C409" s="6"/>
      <c r="D409" s="464" t="s">
        <v>1388</v>
      </c>
      <c r="E409" s="464" t="s">
        <v>875</v>
      </c>
    </row>
    <row r="410" spans="1:5">
      <c r="A410" s="464" t="s">
        <v>717</v>
      </c>
      <c r="B410" s="464" t="s">
        <v>1004</v>
      </c>
      <c r="C410" s="6"/>
      <c r="D410" s="464" t="s">
        <v>1389</v>
      </c>
      <c r="E410" s="464" t="s">
        <v>715</v>
      </c>
    </row>
    <row r="411" spans="1:5">
      <c r="A411" s="464" t="s">
        <v>718</v>
      </c>
      <c r="B411" s="464" t="s">
        <v>1256</v>
      </c>
      <c r="C411" s="6"/>
      <c r="D411" s="464" t="s">
        <v>1390</v>
      </c>
      <c r="E411" s="464" t="s">
        <v>721</v>
      </c>
    </row>
    <row r="412" spans="1:5">
      <c r="A412" s="464" t="s">
        <v>719</v>
      </c>
      <c r="B412" s="464" t="s">
        <v>1185</v>
      </c>
      <c r="C412" s="6"/>
      <c r="D412" s="464" t="s">
        <v>1391</v>
      </c>
      <c r="E412" s="464" t="s">
        <v>727</v>
      </c>
    </row>
    <row r="413" spans="1:5">
      <c r="A413" s="464" t="s">
        <v>720</v>
      </c>
      <c r="B413" s="464" t="s">
        <v>1114</v>
      </c>
      <c r="C413" s="6"/>
      <c r="D413" s="464" t="s">
        <v>1392</v>
      </c>
      <c r="E413" s="464" t="s">
        <v>732</v>
      </c>
    </row>
    <row r="414" spans="1:5">
      <c r="A414" s="464" t="s">
        <v>721</v>
      </c>
      <c r="B414" s="464" t="s">
        <v>1390</v>
      </c>
      <c r="C414" s="6"/>
      <c r="D414" s="464" t="s">
        <v>1393</v>
      </c>
      <c r="E414" s="464" t="s">
        <v>733</v>
      </c>
    </row>
    <row r="415" spans="1:5">
      <c r="A415" s="464" t="s">
        <v>722</v>
      </c>
      <c r="B415" s="464" t="s">
        <v>1128</v>
      </c>
      <c r="C415" s="6"/>
      <c r="D415" s="464" t="s">
        <v>1394</v>
      </c>
      <c r="E415" s="464" t="s">
        <v>734</v>
      </c>
    </row>
    <row r="416" spans="1:5">
      <c r="A416" s="464" t="s">
        <v>723</v>
      </c>
      <c r="B416" s="464" t="s">
        <v>1005</v>
      </c>
      <c r="C416" s="6"/>
      <c r="D416" s="464" t="s">
        <v>1395</v>
      </c>
      <c r="E416" s="464" t="s">
        <v>328</v>
      </c>
    </row>
    <row r="417" spans="1:5">
      <c r="A417" s="464" t="s">
        <v>724</v>
      </c>
      <c r="B417" s="464" t="s">
        <v>1257</v>
      </c>
      <c r="C417" s="6"/>
      <c r="D417" s="464" t="s">
        <v>1396</v>
      </c>
      <c r="E417" s="464" t="s">
        <v>398</v>
      </c>
    </row>
    <row r="418" spans="1:5">
      <c r="A418" s="464" t="s">
        <v>725</v>
      </c>
      <c r="B418" s="464" t="s">
        <v>1186</v>
      </c>
      <c r="C418" s="6"/>
      <c r="D418" s="464" t="s">
        <v>1397</v>
      </c>
      <c r="E418" s="464" t="s">
        <v>467</v>
      </c>
    </row>
    <row r="419" spans="1:5">
      <c r="A419" s="464" t="s">
        <v>726</v>
      </c>
      <c r="B419" s="464" t="s">
        <v>1115</v>
      </c>
      <c r="C419" s="6"/>
      <c r="D419" s="464" t="s">
        <v>1398</v>
      </c>
      <c r="E419" s="464" t="s">
        <v>533</v>
      </c>
    </row>
    <row r="420" spans="1:5">
      <c r="A420" s="464" t="s">
        <v>727</v>
      </c>
      <c r="B420" s="464" t="s">
        <v>1391</v>
      </c>
      <c r="C420" s="6"/>
      <c r="D420" s="464" t="s">
        <v>1399</v>
      </c>
      <c r="E420" s="464" t="s">
        <v>590</v>
      </c>
    </row>
    <row r="421" spans="1:5">
      <c r="A421" s="464" t="s">
        <v>728</v>
      </c>
      <c r="B421" s="464" t="s">
        <v>1129</v>
      </c>
      <c r="C421" s="6"/>
      <c r="D421" s="464" t="s">
        <v>1400</v>
      </c>
      <c r="E421" s="464" t="s">
        <v>848</v>
      </c>
    </row>
    <row r="422" spans="1:5">
      <c r="A422" s="464" t="s">
        <v>729</v>
      </c>
      <c r="B422" s="464" t="s">
        <v>1006</v>
      </c>
      <c r="C422" s="6"/>
      <c r="D422" s="464" t="s">
        <v>1401</v>
      </c>
      <c r="E422" s="464" t="s">
        <v>335</v>
      </c>
    </row>
    <row r="423" spans="1:5">
      <c r="A423" s="464" t="s">
        <v>730</v>
      </c>
      <c r="B423" s="464" t="s">
        <v>1187</v>
      </c>
      <c r="C423" s="6"/>
      <c r="D423" s="464" t="s">
        <v>1402</v>
      </c>
      <c r="E423" s="464" t="s">
        <v>405</v>
      </c>
    </row>
    <row r="424" spans="1:5">
      <c r="A424" s="464" t="s">
        <v>731</v>
      </c>
      <c r="B424" s="464" t="s">
        <v>1116</v>
      </c>
      <c r="C424" s="6"/>
      <c r="D424" s="464" t="s">
        <v>1403</v>
      </c>
      <c r="E424" s="464" t="s">
        <v>474</v>
      </c>
    </row>
    <row r="425" spans="1:5">
      <c r="A425" s="464" t="s">
        <v>732</v>
      </c>
      <c r="B425" s="464" t="s">
        <v>1392</v>
      </c>
      <c r="C425" s="6"/>
      <c r="D425" s="464" t="s">
        <v>1404</v>
      </c>
      <c r="E425" s="464" t="s">
        <v>540</v>
      </c>
    </row>
    <row r="426" spans="1:5">
      <c r="A426" s="464" t="s">
        <v>846</v>
      </c>
      <c r="B426" s="464" t="s">
        <v>1130</v>
      </c>
      <c r="C426" s="6"/>
      <c r="D426" s="464" t="s">
        <v>1405</v>
      </c>
      <c r="E426" s="464" t="s">
        <v>597</v>
      </c>
    </row>
    <row r="427" spans="1:5">
      <c r="A427" s="464" t="s">
        <v>733</v>
      </c>
      <c r="B427" s="464" t="s">
        <v>1393</v>
      </c>
      <c r="C427" s="6"/>
      <c r="D427" s="464" t="s">
        <v>1406</v>
      </c>
      <c r="E427" s="464" t="s">
        <v>638</v>
      </c>
    </row>
    <row r="428" spans="1:5">
      <c r="A428" s="464" t="s">
        <v>734</v>
      </c>
      <c r="B428" s="464" t="s">
        <v>1394</v>
      </c>
      <c r="C428" s="6"/>
      <c r="D428" s="464" t="s">
        <v>1407</v>
      </c>
      <c r="E428" s="464" t="s">
        <v>667</v>
      </c>
    </row>
    <row r="429" spans="1:5">
      <c r="A429" s="464" t="s">
        <v>735</v>
      </c>
      <c r="B429" s="464" t="s">
        <v>1061</v>
      </c>
      <c r="C429" s="6"/>
      <c r="D429" s="464" t="s">
        <v>1408</v>
      </c>
      <c r="E429" s="464" t="s">
        <v>688</v>
      </c>
    </row>
    <row r="430" spans="1:5">
      <c r="A430" s="464" t="s">
        <v>736</v>
      </c>
      <c r="B430" s="464" t="s">
        <v>1062</v>
      </c>
      <c r="C430" s="6"/>
      <c r="D430" s="464" t="s">
        <v>1409</v>
      </c>
      <c r="E430" s="464" t="s">
        <v>701</v>
      </c>
    </row>
    <row r="431" spans="1:5">
      <c r="A431" s="464" t="s">
        <v>737</v>
      </c>
      <c r="B431" s="464" t="s">
        <v>1063</v>
      </c>
      <c r="C431" s="6"/>
      <c r="D431" s="464" t="s">
        <v>1410</v>
      </c>
      <c r="E431" s="464" t="s">
        <v>342</v>
      </c>
    </row>
    <row r="432" spans="1:5">
      <c r="A432" s="464" t="s">
        <v>738</v>
      </c>
      <c r="B432" s="464" t="s">
        <v>1064</v>
      </c>
      <c r="C432" s="6"/>
      <c r="D432" s="464" t="s">
        <v>1411</v>
      </c>
      <c r="E432" s="464" t="s">
        <v>412</v>
      </c>
    </row>
    <row r="433" spans="1:5">
      <c r="A433" s="464" t="s">
        <v>739</v>
      </c>
      <c r="B433" s="464" t="s">
        <v>1065</v>
      </c>
      <c r="C433" s="6"/>
      <c r="D433" s="464" t="s">
        <v>1412</v>
      </c>
      <c r="E433" s="464" t="s">
        <v>481</v>
      </c>
    </row>
    <row r="434" spans="1:5">
      <c r="A434" s="464" t="s">
        <v>740</v>
      </c>
      <c r="B434" s="464" t="s">
        <v>1066</v>
      </c>
      <c r="C434" s="6"/>
      <c r="D434" s="464" t="s">
        <v>1413</v>
      </c>
      <c r="E434" s="464" t="s">
        <v>349</v>
      </c>
    </row>
    <row r="435" spans="1:5">
      <c r="A435" s="464" t="s">
        <v>741</v>
      </c>
      <c r="B435" s="464" t="s">
        <v>1067</v>
      </c>
      <c r="C435" s="6"/>
      <c r="D435" s="464" t="s">
        <v>1414</v>
      </c>
      <c r="E435" s="464" t="s">
        <v>419</v>
      </c>
    </row>
    <row r="436" spans="1:5">
      <c r="A436" s="464" t="s">
        <v>742</v>
      </c>
      <c r="B436" s="464" t="s">
        <v>1068</v>
      </c>
      <c r="C436" s="6"/>
      <c r="D436" s="464" t="s">
        <v>1415</v>
      </c>
      <c r="E436" s="464" t="s">
        <v>488</v>
      </c>
    </row>
    <row r="437" spans="1:5">
      <c r="A437" s="464" t="s">
        <v>743</v>
      </c>
      <c r="B437" s="464" t="s">
        <v>1069</v>
      </c>
      <c r="C437" s="6"/>
      <c r="D437" s="464" t="s">
        <v>1416</v>
      </c>
      <c r="E437" s="464" t="s">
        <v>551</v>
      </c>
    </row>
    <row r="438" spans="1:5">
      <c r="A438" s="464" t="s">
        <v>744</v>
      </c>
      <c r="B438" s="464" t="s">
        <v>1070</v>
      </c>
      <c r="C438" s="6"/>
      <c r="D438" s="464" t="s">
        <v>1417</v>
      </c>
      <c r="E438" s="464" t="s">
        <v>604</v>
      </c>
    </row>
    <row r="439" spans="1:5">
      <c r="A439" s="464" t="s">
        <v>745</v>
      </c>
      <c r="B439" s="464" t="s">
        <v>1071</v>
      </c>
      <c r="C439" s="6"/>
      <c r="D439" s="464" t="s">
        <v>1418</v>
      </c>
      <c r="E439" s="464" t="s">
        <v>644</v>
      </c>
    </row>
    <row r="440" spans="1:5">
      <c r="A440" s="464" t="s">
        <v>746</v>
      </c>
      <c r="B440" s="464" t="s">
        <v>1072</v>
      </c>
      <c r="C440" s="6"/>
      <c r="D440" s="464" t="s">
        <v>1419</v>
      </c>
      <c r="E440" s="464" t="s">
        <v>356</v>
      </c>
    </row>
    <row r="441" spans="1:5">
      <c r="A441" s="464" t="s">
        <v>747</v>
      </c>
      <c r="B441" s="464" t="s">
        <v>1073</v>
      </c>
      <c r="C441" s="6"/>
      <c r="D441" s="464" t="s">
        <v>1420</v>
      </c>
      <c r="E441" s="464" t="s">
        <v>426</v>
      </c>
    </row>
    <row r="442" spans="1:5">
      <c r="A442" s="464" t="s">
        <v>748</v>
      </c>
      <c r="B442" s="464" t="s">
        <v>1074</v>
      </c>
      <c r="C442" s="6"/>
      <c r="D442" s="464" t="s">
        <v>1421</v>
      </c>
      <c r="E442" s="464" t="s">
        <v>495</v>
      </c>
    </row>
    <row r="443" spans="1:5">
      <c r="A443" s="464" t="s">
        <v>749</v>
      </c>
      <c r="B443" s="464" t="s">
        <v>1075</v>
      </c>
      <c r="C443" s="6"/>
      <c r="D443" s="464" t="s">
        <v>1422</v>
      </c>
      <c r="E443" s="464" t="s">
        <v>363</v>
      </c>
    </row>
    <row r="444" spans="1:5">
      <c r="A444" s="464" t="s">
        <v>750</v>
      </c>
      <c r="B444" s="464" t="s">
        <v>1076</v>
      </c>
      <c r="C444" s="6"/>
      <c r="D444" s="464" t="s">
        <v>1423</v>
      </c>
      <c r="E444" s="464" t="s">
        <v>433</v>
      </c>
    </row>
    <row r="445" spans="1:5">
      <c r="A445" s="464" t="s">
        <v>751</v>
      </c>
      <c r="B445" s="464" t="s">
        <v>1077</v>
      </c>
      <c r="C445" s="6"/>
      <c r="D445" s="464" t="s">
        <v>1424</v>
      </c>
      <c r="E445" s="464" t="s">
        <v>502</v>
      </c>
    </row>
    <row r="446" spans="1:5">
      <c r="A446" s="464" t="s">
        <v>752</v>
      </c>
      <c r="B446" s="464" t="s">
        <v>1078</v>
      </c>
      <c r="C446" s="6"/>
      <c r="D446" s="464" t="s">
        <v>1425</v>
      </c>
      <c r="E446" s="464" t="s">
        <v>561</v>
      </c>
    </row>
    <row r="447" spans="1:5">
      <c r="A447" s="464" t="s">
        <v>753</v>
      </c>
      <c r="B447" s="464" t="s">
        <v>1079</v>
      </c>
      <c r="C447" s="6"/>
      <c r="D447" s="464" t="s">
        <v>1426</v>
      </c>
      <c r="E447" s="464" t="s">
        <v>369</v>
      </c>
    </row>
    <row r="448" spans="1:5">
      <c r="A448" s="464" t="s">
        <v>754</v>
      </c>
      <c r="B448" s="464" t="s">
        <v>1080</v>
      </c>
      <c r="C448" s="6"/>
      <c r="D448" s="464" t="s">
        <v>1427</v>
      </c>
      <c r="E448" s="464" t="s">
        <v>439</v>
      </c>
    </row>
    <row r="449" spans="1:5">
      <c r="A449" s="464" t="s">
        <v>755</v>
      </c>
      <c r="B449" s="464" t="s">
        <v>1081</v>
      </c>
      <c r="C449" s="6"/>
      <c r="D449" s="464" t="s">
        <v>1428</v>
      </c>
      <c r="E449" s="464" t="s">
        <v>508</v>
      </c>
    </row>
    <row r="450" spans="1:5">
      <c r="A450" s="464" t="s">
        <v>756</v>
      </c>
      <c r="B450" s="464" t="s">
        <v>1082</v>
      </c>
      <c r="C450" s="6"/>
      <c r="D450" s="464" t="s">
        <v>1429</v>
      </c>
      <c r="E450" s="464" t="s">
        <v>566</v>
      </c>
    </row>
    <row r="451" spans="1:5">
      <c r="A451" s="464" t="s">
        <v>757</v>
      </c>
      <c r="B451" s="464" t="s">
        <v>1083</v>
      </c>
      <c r="C451" s="6"/>
      <c r="D451" s="464" t="s">
        <v>1430</v>
      </c>
      <c r="E451" s="464" t="s">
        <v>615</v>
      </c>
    </row>
    <row r="452" spans="1:5">
      <c r="A452" s="464" t="s">
        <v>758</v>
      </c>
      <c r="B452" s="464" t="s">
        <v>1084</v>
      </c>
      <c r="C452" s="6"/>
      <c r="D452" s="464" t="s">
        <v>1431</v>
      </c>
      <c r="E452" s="464" t="s">
        <v>847</v>
      </c>
    </row>
    <row r="453" spans="1:5">
      <c r="A453" s="464" t="s">
        <v>759</v>
      </c>
      <c r="B453" s="464" t="s">
        <v>1085</v>
      </c>
      <c r="C453" s="6"/>
      <c r="D453" s="464" t="s">
        <v>1432</v>
      </c>
      <c r="E453" s="464" t="s">
        <v>374</v>
      </c>
    </row>
    <row r="454" spans="1:5">
      <c r="A454" s="464" t="s">
        <v>760</v>
      </c>
      <c r="B454" s="464" t="s">
        <v>1086</v>
      </c>
      <c r="C454" s="6"/>
      <c r="D454" s="464" t="s">
        <v>1433</v>
      </c>
      <c r="E454" s="464" t="s">
        <v>379</v>
      </c>
    </row>
    <row r="455" spans="1:5">
      <c r="A455" s="464" t="s">
        <v>761</v>
      </c>
      <c r="B455" s="464" t="s">
        <v>1087</v>
      </c>
      <c r="C455" s="6"/>
      <c r="D455" s="464" t="s">
        <v>1434</v>
      </c>
      <c r="E455" s="464" t="s">
        <v>448</v>
      </c>
    </row>
    <row r="456" spans="1:5">
      <c r="A456" s="464" t="s">
        <v>762</v>
      </c>
      <c r="B456" s="464" t="s">
        <v>1088</v>
      </c>
      <c r="C456" s="6"/>
      <c r="D456" s="464" t="s">
        <v>1435</v>
      </c>
      <c r="E456" s="464" t="s">
        <v>516</v>
      </c>
    </row>
    <row r="457" spans="1:5">
      <c r="A457" s="464" t="s">
        <v>763</v>
      </c>
      <c r="B457" s="464" t="s">
        <v>1089</v>
      </c>
      <c r="C457" s="6"/>
      <c r="D457" s="464" t="s">
        <v>1436</v>
      </c>
      <c r="E457" s="464" t="s">
        <v>574</v>
      </c>
    </row>
    <row r="458" spans="1:5">
      <c r="A458" s="464" t="s">
        <v>764</v>
      </c>
      <c r="B458" s="464" t="s">
        <v>1090</v>
      </c>
      <c r="C458" s="6"/>
      <c r="D458" s="464" t="s">
        <v>1437</v>
      </c>
      <c r="E458" s="464" t="s">
        <v>383</v>
      </c>
    </row>
    <row r="459" spans="1:5">
      <c r="A459" s="464" t="s">
        <v>765</v>
      </c>
      <c r="B459" s="464" t="s">
        <v>1091</v>
      </c>
      <c r="C459" s="6"/>
      <c r="D459" s="464" t="s">
        <v>1438</v>
      </c>
      <c r="E459" s="464" t="s">
        <v>452</v>
      </c>
    </row>
    <row r="460" spans="1:5">
      <c r="A460" s="464" t="s">
        <v>766</v>
      </c>
      <c r="B460" s="464" t="s">
        <v>1092</v>
      </c>
      <c r="C460" s="6"/>
      <c r="D460" s="464" t="s">
        <v>1439</v>
      </c>
      <c r="E460" s="464" t="s">
        <v>322</v>
      </c>
    </row>
    <row r="461" spans="1:5">
      <c r="A461" s="464" t="s">
        <v>767</v>
      </c>
      <c r="B461" s="464" t="s">
        <v>1093</v>
      </c>
      <c r="C461" s="6"/>
      <c r="D461" s="464" t="s">
        <v>1440</v>
      </c>
      <c r="E461" s="464" t="s">
        <v>392</v>
      </c>
    </row>
    <row r="462" spans="1:5">
      <c r="A462" s="464" t="s">
        <v>768</v>
      </c>
      <c r="B462" s="464" t="s">
        <v>1094</v>
      </c>
      <c r="C462" s="6"/>
      <c r="D462" s="464" t="s">
        <v>1441</v>
      </c>
      <c r="E462" s="464" t="s">
        <v>461</v>
      </c>
    </row>
    <row r="463" spans="1:5">
      <c r="A463" s="464" t="s">
        <v>769</v>
      </c>
      <c r="B463" s="464" t="s">
        <v>1095</v>
      </c>
      <c r="C463" s="6"/>
      <c r="D463" s="464" t="s">
        <v>1442</v>
      </c>
      <c r="E463" s="464" t="s">
        <v>528</v>
      </c>
    </row>
    <row r="464" spans="1:5">
      <c r="A464" s="464" t="s">
        <v>850</v>
      </c>
      <c r="B464" s="464" t="s">
        <v>1096</v>
      </c>
      <c r="C464" s="6"/>
      <c r="D464" s="464" t="s">
        <v>1443</v>
      </c>
      <c r="E464" s="464" t="s">
        <v>329</v>
      </c>
    </row>
    <row r="465" spans="1:5">
      <c r="A465" s="464" t="s">
        <v>770</v>
      </c>
      <c r="B465" s="464" t="s">
        <v>1097</v>
      </c>
      <c r="C465" s="6"/>
      <c r="D465" s="464" t="s">
        <v>1444</v>
      </c>
      <c r="E465" s="464" t="s">
        <v>399</v>
      </c>
    </row>
    <row r="466" spans="1:5">
      <c r="A466" s="464" t="s">
        <v>771</v>
      </c>
      <c r="B466" s="464" t="s">
        <v>1098</v>
      </c>
      <c r="C466" s="6"/>
      <c r="D466" s="464" t="s">
        <v>1445</v>
      </c>
      <c r="E466" s="464" t="s">
        <v>468</v>
      </c>
    </row>
    <row r="467" spans="1:5">
      <c r="A467" s="464" t="s">
        <v>772</v>
      </c>
      <c r="B467" s="464" t="s">
        <v>1099</v>
      </c>
      <c r="C467" s="6"/>
      <c r="D467" s="464" t="s">
        <v>1446</v>
      </c>
      <c r="E467" s="464" t="s">
        <v>534</v>
      </c>
    </row>
    <row r="468" spans="1:5">
      <c r="A468" s="464" t="s">
        <v>773</v>
      </c>
      <c r="B468" s="464" t="s">
        <v>1100</v>
      </c>
      <c r="C468" s="6"/>
      <c r="D468" s="464" t="s">
        <v>1447</v>
      </c>
      <c r="E468" s="464" t="s">
        <v>591</v>
      </c>
    </row>
    <row r="469" spans="1:5">
      <c r="A469" s="464" t="s">
        <v>774</v>
      </c>
      <c r="B469" s="464" t="s">
        <v>1101</v>
      </c>
      <c r="C469" s="6"/>
      <c r="D469" s="464" t="s">
        <v>1448</v>
      </c>
      <c r="E469" s="464" t="s">
        <v>633</v>
      </c>
    </row>
    <row r="470" spans="1:5">
      <c r="A470" s="464" t="s">
        <v>775</v>
      </c>
      <c r="B470" s="464" t="s">
        <v>1102</v>
      </c>
      <c r="C470" s="6"/>
      <c r="D470" s="464" t="s">
        <v>1449</v>
      </c>
      <c r="E470" s="464" t="s">
        <v>661</v>
      </c>
    </row>
    <row r="471" spans="1:5">
      <c r="A471" s="464" t="s">
        <v>776</v>
      </c>
      <c r="B471" s="464" t="s">
        <v>1200</v>
      </c>
      <c r="C471" s="6"/>
      <c r="D471" s="464" t="s">
        <v>1450</v>
      </c>
      <c r="E471" s="464" t="s">
        <v>336</v>
      </c>
    </row>
    <row r="472" spans="1:5">
      <c r="A472" s="464" t="s">
        <v>777</v>
      </c>
      <c r="B472" s="464" t="s">
        <v>1201</v>
      </c>
      <c r="C472" s="6"/>
      <c r="D472" s="464" t="s">
        <v>1451</v>
      </c>
      <c r="E472" s="464" t="s">
        <v>406</v>
      </c>
    </row>
    <row r="473" spans="1:5">
      <c r="A473" s="464" t="s">
        <v>778</v>
      </c>
      <c r="B473" s="464" t="s">
        <v>1202</v>
      </c>
      <c r="C473" s="6"/>
      <c r="D473" s="464" t="s">
        <v>1452</v>
      </c>
      <c r="E473" s="464" t="s">
        <v>475</v>
      </c>
    </row>
    <row r="474" spans="1:5">
      <c r="A474" s="464" t="s">
        <v>779</v>
      </c>
      <c r="B474" s="464" t="s">
        <v>1203</v>
      </c>
      <c r="C474" s="6"/>
      <c r="D474" s="464" t="s">
        <v>1453</v>
      </c>
      <c r="E474" s="464" t="s">
        <v>541</v>
      </c>
    </row>
    <row r="475" spans="1:5">
      <c r="A475" s="464" t="s">
        <v>780</v>
      </c>
      <c r="B475" s="464" t="s">
        <v>1204</v>
      </c>
      <c r="C475" s="6"/>
      <c r="D475" s="464" t="s">
        <v>1454</v>
      </c>
      <c r="E475" s="464" t="s">
        <v>598</v>
      </c>
    </row>
    <row r="476" spans="1:5">
      <c r="A476" s="464" t="s">
        <v>781</v>
      </c>
      <c r="B476" s="464" t="s">
        <v>1205</v>
      </c>
      <c r="C476" s="6"/>
      <c r="D476" s="464" t="s">
        <v>1455</v>
      </c>
      <c r="E476" s="464" t="s">
        <v>639</v>
      </c>
    </row>
    <row r="477" spans="1:5">
      <c r="A477" s="464" t="s">
        <v>782</v>
      </c>
      <c r="B477" s="464" t="s">
        <v>1206</v>
      </c>
      <c r="C477" s="6"/>
      <c r="D477" s="464" t="s">
        <v>1456</v>
      </c>
      <c r="E477" s="464" t="s">
        <v>946</v>
      </c>
    </row>
    <row r="478" spans="1:5">
      <c r="A478" s="464" t="s">
        <v>783</v>
      </c>
      <c r="B478" s="464" t="s">
        <v>1207</v>
      </c>
      <c r="C478" s="6"/>
      <c r="D478" s="464" t="s">
        <v>1457</v>
      </c>
      <c r="E478" s="464" t="s">
        <v>343</v>
      </c>
    </row>
    <row r="479" spans="1:5">
      <c r="A479" s="464" t="s">
        <v>784</v>
      </c>
      <c r="B479" s="464" t="s">
        <v>1208</v>
      </c>
      <c r="C479" s="6"/>
      <c r="D479" s="464" t="s">
        <v>1458</v>
      </c>
      <c r="E479" s="464" t="s">
        <v>413</v>
      </c>
    </row>
    <row r="480" spans="1:5">
      <c r="A480" s="464" t="s">
        <v>785</v>
      </c>
      <c r="B480" s="464" t="s">
        <v>1209</v>
      </c>
      <c r="C480" s="6"/>
      <c r="D480" s="464" t="s">
        <v>1459</v>
      </c>
      <c r="E480" s="464" t="s">
        <v>482</v>
      </c>
    </row>
    <row r="481" spans="1:5">
      <c r="A481" s="464" t="s">
        <v>786</v>
      </c>
      <c r="B481" s="464" t="s">
        <v>1210</v>
      </c>
      <c r="C481" s="6"/>
      <c r="D481" s="464" t="s">
        <v>1460</v>
      </c>
      <c r="E481" s="464" t="s">
        <v>546</v>
      </c>
    </row>
    <row r="482" spans="1:5">
      <c r="A482" s="464" t="s">
        <v>787</v>
      </c>
      <c r="B482" s="464" t="s">
        <v>1211</v>
      </c>
      <c r="C482" s="6"/>
      <c r="D482" s="464" t="s">
        <v>1461</v>
      </c>
      <c r="E482" s="464" t="s">
        <v>350</v>
      </c>
    </row>
    <row r="483" spans="1:5">
      <c r="A483" s="464" t="s">
        <v>788</v>
      </c>
      <c r="B483" s="464" t="s">
        <v>1212</v>
      </c>
      <c r="C483" s="6"/>
      <c r="D483" s="464" t="s">
        <v>1462</v>
      </c>
      <c r="E483" s="464" t="s">
        <v>420</v>
      </c>
    </row>
    <row r="484" spans="1:5">
      <c r="A484" s="464" t="s">
        <v>789</v>
      </c>
      <c r="B484" s="464" t="s">
        <v>1213</v>
      </c>
      <c r="C484" s="6"/>
      <c r="D484" s="464" t="s">
        <v>1463</v>
      </c>
      <c r="E484" s="464" t="s">
        <v>489</v>
      </c>
    </row>
    <row r="485" spans="1:5">
      <c r="A485" s="464" t="s">
        <v>790</v>
      </c>
      <c r="B485" s="464" t="s">
        <v>1214</v>
      </c>
      <c r="C485" s="6"/>
      <c r="D485" s="464" t="s">
        <v>1464</v>
      </c>
      <c r="E485" s="464" t="s">
        <v>357</v>
      </c>
    </row>
    <row r="486" spans="1:5">
      <c r="A486" s="464" t="s">
        <v>791</v>
      </c>
      <c r="B486" s="464" t="s">
        <v>1215</v>
      </c>
      <c r="C486" s="6"/>
      <c r="D486" s="464" t="s">
        <v>1465</v>
      </c>
      <c r="E486" s="464" t="s">
        <v>427</v>
      </c>
    </row>
    <row r="487" spans="1:5">
      <c r="A487" s="464" t="s">
        <v>874</v>
      </c>
      <c r="B487" s="464" t="s">
        <v>1216</v>
      </c>
      <c r="C487" s="6"/>
      <c r="D487" s="464" t="s">
        <v>1466</v>
      </c>
      <c r="E487" s="464" t="s">
        <v>496</v>
      </c>
    </row>
    <row r="488" spans="1:5">
      <c r="A488" s="464" t="s">
        <v>950</v>
      </c>
      <c r="B488" s="464" t="s">
        <v>1217</v>
      </c>
      <c r="C488" s="6"/>
      <c r="D488" s="464" t="s">
        <v>1467</v>
      </c>
      <c r="E488" s="464" t="s">
        <v>556</v>
      </c>
    </row>
    <row r="489" spans="1:5">
      <c r="A489" s="464" t="s">
        <v>951</v>
      </c>
      <c r="B489" s="464" t="s">
        <v>1218</v>
      </c>
      <c r="C489" s="6"/>
      <c r="D489" s="464" t="s">
        <v>1468</v>
      </c>
      <c r="E489" s="464" t="s">
        <v>608</v>
      </c>
    </row>
  </sheetData>
  <sheetProtection algorithmName="SHA-512" hashValue="RnVru+qlNs7VVWs9q/tj0+K403VEm7uga6fQiv5ZEGyoPy3JH7yYCHv/DKtGeon+6HjnmpQ6oU9nPiy29GBfmg==" saltValue="SlUhCcvG9q0Y6HNaWL8Wvg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L38"/>
  <sheetViews>
    <sheetView showGridLines="0" zoomScale="90" zoomScaleNormal="90" workbookViewId="0"/>
  </sheetViews>
  <sheetFormatPr baseColWidth="10" defaultRowHeight="14.25"/>
  <cols>
    <col min="1" max="1" width="4.140625" style="17" customWidth="1"/>
    <col min="2" max="2" width="47.7109375" style="17" customWidth="1"/>
    <col min="3" max="3" width="5.7109375" style="63" customWidth="1"/>
    <col min="4" max="7" width="9.28515625" style="17" customWidth="1"/>
    <col min="8" max="8" width="9.28515625" style="41" customWidth="1"/>
    <col min="9" max="12" width="9.28515625" style="17" customWidth="1"/>
    <col min="13" max="16384" width="11.42578125" style="17"/>
  </cols>
  <sheetData>
    <row r="1" spans="2:12" s="41" customFormat="1" ht="18">
      <c r="B1" s="48" t="s">
        <v>801</v>
      </c>
      <c r="C1" s="160"/>
      <c r="D1" s="160"/>
      <c r="H1" s="470"/>
      <c r="I1" s="470"/>
      <c r="J1" s="470"/>
      <c r="K1" s="550" t="str">
        <f>+Portada!$K$2</f>
        <v/>
      </c>
      <c r="L1" s="551"/>
    </row>
    <row r="2" spans="2:12" ht="18.75" thickBot="1">
      <c r="B2" s="428" t="s">
        <v>308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2:12" s="163" customFormat="1" ht="22.5" customHeight="1" thickTop="1">
      <c r="B3" s="590" t="s">
        <v>236</v>
      </c>
      <c r="C3" s="162"/>
      <c r="D3" s="592" t="s">
        <v>0</v>
      </c>
      <c r="E3" s="596" t="s">
        <v>832</v>
      </c>
      <c r="F3" s="596" t="s">
        <v>833</v>
      </c>
      <c r="G3" s="596" t="s">
        <v>834</v>
      </c>
      <c r="H3" s="596" t="s">
        <v>835</v>
      </c>
      <c r="I3" s="596" t="s">
        <v>836</v>
      </c>
      <c r="J3" s="596" t="s">
        <v>837</v>
      </c>
      <c r="K3" s="594" t="s">
        <v>266</v>
      </c>
      <c r="L3" s="588" t="s">
        <v>265</v>
      </c>
    </row>
    <row r="4" spans="2:12" s="41" customFormat="1" ht="22.5" customHeight="1" thickBot="1">
      <c r="B4" s="591"/>
      <c r="C4" s="164"/>
      <c r="D4" s="593"/>
      <c r="E4" s="597"/>
      <c r="F4" s="597"/>
      <c r="G4" s="597"/>
      <c r="H4" s="597"/>
      <c r="I4" s="597"/>
      <c r="J4" s="597"/>
      <c r="K4" s="595"/>
      <c r="L4" s="589"/>
    </row>
    <row r="5" spans="2:12" s="41" customFormat="1" ht="24.75" customHeight="1" thickTop="1" thickBot="1">
      <c r="B5" s="598" t="s">
        <v>309</v>
      </c>
      <c r="C5" s="599"/>
      <c r="D5" s="165">
        <f t="shared" ref="D5:L5" si="0">+D6+D17</f>
        <v>0</v>
      </c>
      <c r="E5" s="166">
        <f t="shared" si="0"/>
        <v>0</v>
      </c>
      <c r="F5" s="166">
        <f t="shared" si="0"/>
        <v>0</v>
      </c>
      <c r="G5" s="166">
        <f t="shared" si="0"/>
        <v>0</v>
      </c>
      <c r="H5" s="167">
        <f t="shared" si="0"/>
        <v>0</v>
      </c>
      <c r="I5" s="166">
        <f t="shared" si="0"/>
        <v>0</v>
      </c>
      <c r="J5" s="166">
        <f t="shared" si="0"/>
        <v>0</v>
      </c>
      <c r="K5" s="168">
        <f t="shared" si="0"/>
        <v>0</v>
      </c>
      <c r="L5" s="169">
        <f t="shared" si="0"/>
        <v>0</v>
      </c>
    </row>
    <row r="6" spans="2:12" s="41" customFormat="1" ht="22.5" customHeight="1">
      <c r="B6" s="170" t="s">
        <v>251</v>
      </c>
      <c r="C6" s="170"/>
      <c r="D6" s="171">
        <f t="shared" ref="D6:L6" si="1">SUM(D7:D16)</f>
        <v>0</v>
      </c>
      <c r="E6" s="172">
        <f t="shared" si="1"/>
        <v>0</v>
      </c>
      <c r="F6" s="172">
        <f t="shared" si="1"/>
        <v>0</v>
      </c>
      <c r="G6" s="172">
        <f t="shared" si="1"/>
        <v>0</v>
      </c>
      <c r="H6" s="173">
        <f t="shared" si="1"/>
        <v>0</v>
      </c>
      <c r="I6" s="172">
        <f t="shared" si="1"/>
        <v>0</v>
      </c>
      <c r="J6" s="172">
        <f t="shared" si="1"/>
        <v>0</v>
      </c>
      <c r="K6" s="174">
        <f t="shared" si="1"/>
        <v>0</v>
      </c>
      <c r="L6" s="175">
        <f t="shared" si="1"/>
        <v>0</v>
      </c>
    </row>
    <row r="7" spans="2:12" s="41" customFormat="1" ht="22.5" customHeight="1">
      <c r="B7" s="176" t="s">
        <v>267</v>
      </c>
      <c r="C7" s="177" t="str">
        <f>IF(AND(D7&lt;&gt;'CUADRO 6'!C16),"**","")</f>
        <v/>
      </c>
      <c r="D7" s="178">
        <f t="shared" ref="D7:D16" si="2">SUM(E7:L7)</f>
        <v>0</v>
      </c>
      <c r="E7" s="179"/>
      <c r="F7" s="179"/>
      <c r="G7" s="179"/>
      <c r="H7" s="180"/>
      <c r="I7" s="179"/>
      <c r="J7" s="179"/>
      <c r="K7" s="179"/>
      <c r="L7" s="181"/>
    </row>
    <row r="8" spans="2:12" s="41" customFormat="1" ht="22.5" customHeight="1">
      <c r="B8" s="176" t="s">
        <v>268</v>
      </c>
      <c r="C8" s="177" t="str">
        <f>IF(AND(D8&lt;&gt;'CUADRO 6'!C17),"**","")</f>
        <v/>
      </c>
      <c r="D8" s="178">
        <f t="shared" si="2"/>
        <v>0</v>
      </c>
      <c r="E8" s="179"/>
      <c r="F8" s="179"/>
      <c r="G8" s="179"/>
      <c r="H8" s="180"/>
      <c r="I8" s="179"/>
      <c r="J8" s="179"/>
      <c r="K8" s="179"/>
      <c r="L8" s="181"/>
    </row>
    <row r="9" spans="2:12" s="41" customFormat="1" ht="22.5" customHeight="1">
      <c r="B9" s="176" t="s">
        <v>253</v>
      </c>
      <c r="C9" s="177" t="str">
        <f>IF(AND(D9&lt;&gt;'CUADRO 6'!C18),"**","")</f>
        <v/>
      </c>
      <c r="D9" s="178">
        <f t="shared" si="2"/>
        <v>0</v>
      </c>
      <c r="E9" s="179"/>
      <c r="F9" s="179"/>
      <c r="G9" s="179"/>
      <c r="H9" s="180"/>
      <c r="I9" s="179"/>
      <c r="J9" s="179"/>
      <c r="K9" s="179"/>
      <c r="L9" s="181"/>
    </row>
    <row r="10" spans="2:12" s="41" customFormat="1" ht="22.5" customHeight="1">
      <c r="B10" s="176" t="s">
        <v>269</v>
      </c>
      <c r="C10" s="177" t="str">
        <f>IF(AND(D10&lt;&gt;'CUADRO 6'!C19),"**","")</f>
        <v/>
      </c>
      <c r="D10" s="178">
        <f t="shared" si="2"/>
        <v>0</v>
      </c>
      <c r="E10" s="179"/>
      <c r="F10" s="179"/>
      <c r="G10" s="179"/>
      <c r="H10" s="180"/>
      <c r="I10" s="179"/>
      <c r="J10" s="179"/>
      <c r="K10" s="179"/>
      <c r="L10" s="181"/>
    </row>
    <row r="11" spans="2:12" s="41" customFormat="1" ht="22.5" customHeight="1">
      <c r="B11" s="176" t="s">
        <v>270</v>
      </c>
      <c r="C11" s="177" t="str">
        <f>IF(AND(D11&lt;&gt;'CUADRO 6'!C20),"**","")</f>
        <v/>
      </c>
      <c r="D11" s="178">
        <f t="shared" si="2"/>
        <v>0</v>
      </c>
      <c r="E11" s="179"/>
      <c r="F11" s="179"/>
      <c r="G11" s="179"/>
      <c r="H11" s="180"/>
      <c r="I11" s="179"/>
      <c r="J11" s="179"/>
      <c r="K11" s="179"/>
      <c r="L11" s="181"/>
    </row>
    <row r="12" spans="2:12" s="41" customFormat="1" ht="22.5" customHeight="1">
      <c r="B12" s="176" t="s">
        <v>255</v>
      </c>
      <c r="C12" s="177" t="str">
        <f>IF(AND(D12&lt;&gt;'CUADRO 6'!C21),"**","")</f>
        <v/>
      </c>
      <c r="D12" s="178">
        <f t="shared" si="2"/>
        <v>0</v>
      </c>
      <c r="E12" s="179"/>
      <c r="F12" s="179"/>
      <c r="G12" s="179"/>
      <c r="H12" s="180"/>
      <c r="I12" s="179"/>
      <c r="J12" s="179"/>
      <c r="K12" s="179"/>
      <c r="L12" s="181"/>
    </row>
    <row r="13" spans="2:12" s="41" customFormat="1" ht="22.5" customHeight="1">
      <c r="B13" s="176" t="s">
        <v>256</v>
      </c>
      <c r="C13" s="177" t="str">
        <f>IF(AND(D13&lt;&gt;'CUADRO 6'!C22),"**","")</f>
        <v/>
      </c>
      <c r="D13" s="178">
        <f t="shared" si="2"/>
        <v>0</v>
      </c>
      <c r="E13" s="179"/>
      <c r="F13" s="179"/>
      <c r="G13" s="179"/>
      <c r="H13" s="180"/>
      <c r="I13" s="179"/>
      <c r="J13" s="179"/>
      <c r="K13" s="179"/>
      <c r="L13" s="181"/>
    </row>
    <row r="14" spans="2:12" s="41" customFormat="1" ht="22.5" customHeight="1">
      <c r="B14" s="176" t="s">
        <v>945</v>
      </c>
      <c r="C14" s="177" t="str">
        <f>IF(AND(D14&lt;&gt;'CUADRO 6'!C23),"**","")</f>
        <v/>
      </c>
      <c r="D14" s="178">
        <f t="shared" si="2"/>
        <v>0</v>
      </c>
      <c r="E14" s="179"/>
      <c r="F14" s="179"/>
      <c r="G14" s="179"/>
      <c r="H14" s="182"/>
      <c r="I14" s="179"/>
      <c r="J14" s="179"/>
      <c r="K14" s="179"/>
      <c r="L14" s="183"/>
    </row>
    <row r="15" spans="2:12" s="41" customFormat="1" ht="22.5" customHeight="1">
      <c r="B15" s="184" t="s">
        <v>826</v>
      </c>
      <c r="C15" s="177" t="str">
        <f>IF(AND(D15&lt;&gt;'CUADRO 6'!C24),"**","")</f>
        <v/>
      </c>
      <c r="D15" s="178">
        <f t="shared" si="2"/>
        <v>0</v>
      </c>
      <c r="E15" s="179"/>
      <c r="F15" s="179"/>
      <c r="G15" s="179"/>
      <c r="H15" s="180"/>
      <c r="I15" s="179"/>
      <c r="J15" s="179"/>
      <c r="K15" s="179"/>
      <c r="L15" s="181"/>
    </row>
    <row r="16" spans="2:12" s="41" customFormat="1" ht="22.5" customHeight="1">
      <c r="B16" s="185" t="s">
        <v>258</v>
      </c>
      <c r="C16" s="186" t="str">
        <f>IF(AND(D16&lt;&gt;'CUADRO 6'!C25),"**","")</f>
        <v/>
      </c>
      <c r="D16" s="187">
        <f t="shared" si="2"/>
        <v>0</v>
      </c>
      <c r="E16" s="188"/>
      <c r="F16" s="188"/>
      <c r="G16" s="188"/>
      <c r="H16" s="189"/>
      <c r="I16" s="188"/>
      <c r="J16" s="188"/>
      <c r="K16" s="188"/>
      <c r="L16" s="190"/>
    </row>
    <row r="17" spans="2:12" s="41" customFormat="1" ht="22.5" customHeight="1">
      <c r="B17" s="191" t="s">
        <v>260</v>
      </c>
      <c r="C17" s="191"/>
      <c r="D17" s="192">
        <f t="shared" ref="D17:L17" si="3">SUM(D18:D27)</f>
        <v>0</v>
      </c>
      <c r="E17" s="172">
        <f t="shared" si="3"/>
        <v>0</v>
      </c>
      <c r="F17" s="172">
        <f t="shared" si="3"/>
        <v>0</v>
      </c>
      <c r="G17" s="172">
        <f t="shared" si="3"/>
        <v>0</v>
      </c>
      <c r="H17" s="173">
        <f t="shared" si="3"/>
        <v>0</v>
      </c>
      <c r="I17" s="172">
        <f t="shared" si="3"/>
        <v>0</v>
      </c>
      <c r="J17" s="172">
        <f t="shared" si="3"/>
        <v>0</v>
      </c>
      <c r="K17" s="172">
        <f t="shared" si="3"/>
        <v>0</v>
      </c>
      <c r="L17" s="175">
        <f t="shared" si="3"/>
        <v>0</v>
      </c>
    </row>
    <row r="18" spans="2:12" s="41" customFormat="1" ht="22.5" customHeight="1">
      <c r="B18" s="176" t="s">
        <v>262</v>
      </c>
      <c r="C18" s="177" t="str">
        <f>IF(AND(D18&lt;&gt;'CUADRO 6'!C27),"**","")</f>
        <v/>
      </c>
      <c r="D18" s="178">
        <f t="shared" ref="D18:D27" si="4">SUM(E18:L18)</f>
        <v>0</v>
      </c>
      <c r="E18" s="179"/>
      <c r="F18" s="179"/>
      <c r="G18" s="179"/>
      <c r="H18" s="180"/>
      <c r="I18" s="179"/>
      <c r="J18" s="179"/>
      <c r="K18" s="179"/>
      <c r="L18" s="181"/>
    </row>
    <row r="19" spans="2:12" s="41" customFormat="1" ht="22.5" customHeight="1">
      <c r="B19" s="176" t="s">
        <v>103</v>
      </c>
      <c r="C19" s="177" t="str">
        <f>IF(AND(D19&lt;&gt;'CUADRO 6'!H4),"**","")</f>
        <v/>
      </c>
      <c r="D19" s="178">
        <f t="shared" si="4"/>
        <v>0</v>
      </c>
      <c r="E19" s="179"/>
      <c r="F19" s="179"/>
      <c r="G19" s="179"/>
      <c r="H19" s="180"/>
      <c r="I19" s="179"/>
      <c r="J19" s="179"/>
      <c r="K19" s="179"/>
      <c r="L19" s="181"/>
    </row>
    <row r="20" spans="2:12" s="41" customFormat="1" ht="22.5" customHeight="1">
      <c r="B20" s="176" t="s">
        <v>104</v>
      </c>
      <c r="C20" s="177" t="str">
        <f>IF(AND(D20&lt;&gt;'CUADRO 6'!H5),"**","")</f>
        <v/>
      </c>
      <c r="D20" s="178">
        <f t="shared" si="4"/>
        <v>0</v>
      </c>
      <c r="E20" s="179"/>
      <c r="F20" s="179"/>
      <c r="G20" s="179"/>
      <c r="H20" s="180"/>
      <c r="I20" s="179"/>
      <c r="J20" s="179"/>
      <c r="K20" s="179"/>
      <c r="L20" s="181"/>
    </row>
    <row r="21" spans="2:12" s="41" customFormat="1" ht="22.5" customHeight="1">
      <c r="B21" s="193" t="s">
        <v>931</v>
      </c>
      <c r="C21" s="177" t="str">
        <f>IF(AND(D21&lt;&gt;'CUADRO 6'!H6),"**","")</f>
        <v/>
      </c>
      <c r="D21" s="178">
        <f t="shared" si="4"/>
        <v>0</v>
      </c>
      <c r="E21" s="179"/>
      <c r="F21" s="179"/>
      <c r="G21" s="179"/>
      <c r="H21" s="180"/>
      <c r="I21" s="179"/>
      <c r="J21" s="179"/>
      <c r="K21" s="179"/>
      <c r="L21" s="181"/>
    </row>
    <row r="22" spans="2:12" s="41" customFormat="1" ht="22.5" customHeight="1">
      <c r="B22" s="176" t="s">
        <v>237</v>
      </c>
      <c r="C22" s="177" t="str">
        <f>IF(AND(D22&lt;&gt;'CUADRO 6'!H7),"**","")</f>
        <v/>
      </c>
      <c r="D22" s="178">
        <f t="shared" si="4"/>
        <v>0</v>
      </c>
      <c r="E22" s="179"/>
      <c r="F22" s="179"/>
      <c r="G22" s="179"/>
      <c r="H22" s="180"/>
      <c r="I22" s="179"/>
      <c r="J22" s="179"/>
      <c r="K22" s="179"/>
      <c r="L22" s="181"/>
    </row>
    <row r="23" spans="2:12" s="41" customFormat="1" ht="22.5" customHeight="1">
      <c r="B23" s="176" t="s">
        <v>239</v>
      </c>
      <c r="C23" s="177" t="str">
        <f>IF(AND(D23&lt;&gt;'CUADRO 6'!H8),"**","")</f>
        <v/>
      </c>
      <c r="D23" s="178">
        <f t="shared" si="4"/>
        <v>0</v>
      </c>
      <c r="E23" s="179"/>
      <c r="F23" s="179"/>
      <c r="G23" s="179"/>
      <c r="H23" s="180"/>
      <c r="I23" s="179"/>
      <c r="J23" s="179"/>
      <c r="K23" s="179"/>
      <c r="L23" s="181"/>
    </row>
    <row r="24" spans="2:12" s="41" customFormat="1" ht="22.5" customHeight="1">
      <c r="B24" s="176" t="s">
        <v>241</v>
      </c>
      <c r="C24" s="177" t="str">
        <f>IF(AND(D24&lt;&gt;'CUADRO 6'!H9),"**","")</f>
        <v/>
      </c>
      <c r="D24" s="178">
        <f t="shared" si="4"/>
        <v>0</v>
      </c>
      <c r="E24" s="179"/>
      <c r="F24" s="179"/>
      <c r="G24" s="179"/>
      <c r="H24" s="180"/>
      <c r="I24" s="179"/>
      <c r="J24" s="179"/>
      <c r="K24" s="179"/>
      <c r="L24" s="181"/>
    </row>
    <row r="25" spans="2:12" s="41" customFormat="1" ht="22.5" customHeight="1">
      <c r="B25" s="176" t="s">
        <v>243</v>
      </c>
      <c r="C25" s="177" t="str">
        <f>IF(AND(D25&lt;&gt;'CUADRO 6'!H10),"**","")</f>
        <v/>
      </c>
      <c r="D25" s="178">
        <f t="shared" si="4"/>
        <v>0</v>
      </c>
      <c r="E25" s="179"/>
      <c r="F25" s="179"/>
      <c r="G25" s="179"/>
      <c r="H25" s="180"/>
      <c r="I25" s="179"/>
      <c r="J25" s="179"/>
      <c r="K25" s="179"/>
      <c r="L25" s="181"/>
    </row>
    <row r="26" spans="2:12" s="41" customFormat="1" ht="22.5" customHeight="1">
      <c r="B26" s="176" t="s">
        <v>825</v>
      </c>
      <c r="C26" s="177" t="str">
        <f>IF(AND(D26&lt;&gt;'CUADRO 6'!H11),"**","")</f>
        <v/>
      </c>
      <c r="D26" s="178">
        <f t="shared" si="4"/>
        <v>0</v>
      </c>
      <c r="E26" s="179"/>
      <c r="F26" s="179"/>
      <c r="G26" s="179"/>
      <c r="H26" s="180"/>
      <c r="I26" s="179"/>
      <c r="J26" s="179"/>
      <c r="K26" s="179"/>
      <c r="L26" s="181"/>
    </row>
    <row r="27" spans="2:12" s="41" customFormat="1" ht="22.5" customHeight="1" thickBot="1">
      <c r="B27" s="194" t="s">
        <v>246</v>
      </c>
      <c r="C27" s="195" t="str">
        <f>IF(AND(D27&lt;&gt;'CUADRO 6'!H12),"**","")</f>
        <v/>
      </c>
      <c r="D27" s="196">
        <f t="shared" si="4"/>
        <v>0</v>
      </c>
      <c r="E27" s="197"/>
      <c r="F27" s="197"/>
      <c r="G27" s="197"/>
      <c r="H27" s="198"/>
      <c r="I27" s="197"/>
      <c r="J27" s="197"/>
      <c r="K27" s="197"/>
      <c r="L27" s="199"/>
    </row>
    <row r="28" spans="2:12" s="163" customFormat="1" ht="15.75" customHeight="1" thickTop="1">
      <c r="B28" s="200"/>
      <c r="C28" s="122"/>
      <c r="D28" s="201" t="str">
        <f>IF(OR(D7&lt;&gt;'CUADRO 6'!C16,D8&lt;&gt;'CUADRO 6'!C17,D9&lt;&gt;'CUADRO 6'!C18,D10&lt;&gt;'CUADRO 6'!C19,D11&lt;&gt;'CUADRO 6'!C20,D12&lt;&gt;'CUADRO 6'!C21,D13&lt;&gt;'CUADRO 6'!C22,D14&lt;&gt;'CUADRO 6'!C23,D15&lt;&gt;'CUADRO 6'!C24,D16&lt;&gt;'CUADRO 6'!C25,D18&lt;&gt;'CUADRO 6'!C27,D19&lt;&gt;'CUADRO 6'!H4,D20&lt;&gt;'CUADRO 6'!H5,D21&lt;&gt;'CUADRO 6'!H6,D22&lt;&gt;'CUADRO 6'!H7,D23&lt;&gt;'CUADRO 6'!H8,D24&lt;&gt;'CUADRO 6'!H9,D25&lt;&gt;'CUADRO 6'!H10,D26&lt;&gt;'CUADRO 6'!H11,D27&lt;&gt;'CUADRO 6'!H12),"**","")</f>
        <v/>
      </c>
      <c r="E28" s="585" t="str">
        <f>IF(D28="**","** ¡VERIFICAR!.  La cifra digitada en alguno de los Cargos es diferente a la que se reportó en el Cuadro 6.","")</f>
        <v/>
      </c>
      <c r="F28" s="585"/>
      <c r="G28" s="585"/>
      <c r="H28" s="585"/>
      <c r="I28" s="585"/>
      <c r="J28" s="585"/>
      <c r="K28" s="585"/>
      <c r="L28" s="585"/>
    </row>
    <row r="29" spans="2:12" s="163" customFormat="1" ht="17.25" customHeight="1">
      <c r="B29" s="202"/>
      <c r="C29" s="203"/>
      <c r="D29" s="204"/>
      <c r="E29" s="586"/>
      <c r="F29" s="586"/>
      <c r="G29" s="586"/>
      <c r="H29" s="586"/>
      <c r="I29" s="586"/>
      <c r="J29" s="586"/>
      <c r="K29" s="586"/>
      <c r="L29" s="586"/>
    </row>
    <row r="30" spans="2:12" s="41" customFormat="1" ht="24.75" customHeight="1">
      <c r="B30" s="205" t="s">
        <v>178</v>
      </c>
      <c r="C30" s="206"/>
      <c r="D30" s="16"/>
      <c r="E30" s="587"/>
      <c r="F30" s="587"/>
      <c r="G30" s="587"/>
      <c r="H30" s="587"/>
      <c r="I30" s="587"/>
      <c r="J30" s="587"/>
      <c r="K30" s="587"/>
      <c r="L30" s="587"/>
    </row>
    <row r="31" spans="2:12" s="41" customFormat="1" ht="26.25" customHeight="1">
      <c r="B31" s="574"/>
      <c r="C31" s="575"/>
      <c r="D31" s="575"/>
      <c r="E31" s="575"/>
      <c r="F31" s="575"/>
      <c r="G31" s="575"/>
      <c r="H31" s="575"/>
      <c r="I31" s="575"/>
      <c r="J31" s="575"/>
      <c r="K31" s="575"/>
      <c r="L31" s="576"/>
    </row>
    <row r="32" spans="2:12" s="41" customFormat="1" ht="26.25" customHeight="1">
      <c r="B32" s="577"/>
      <c r="C32" s="578"/>
      <c r="D32" s="578"/>
      <c r="E32" s="578"/>
      <c r="F32" s="578"/>
      <c r="G32" s="578"/>
      <c r="H32" s="578"/>
      <c r="I32" s="578"/>
      <c r="J32" s="578"/>
      <c r="K32" s="578"/>
      <c r="L32" s="579"/>
    </row>
    <row r="33" spans="2:12" s="41" customFormat="1" ht="26.25" customHeight="1">
      <c r="B33" s="577"/>
      <c r="C33" s="578"/>
      <c r="D33" s="578"/>
      <c r="E33" s="578"/>
      <c r="F33" s="578"/>
      <c r="G33" s="578"/>
      <c r="H33" s="578"/>
      <c r="I33" s="578"/>
      <c r="J33" s="578"/>
      <c r="K33" s="578"/>
      <c r="L33" s="579"/>
    </row>
    <row r="34" spans="2:12" s="41" customFormat="1" ht="26.25" customHeight="1">
      <c r="B34" s="580"/>
      <c r="C34" s="581"/>
      <c r="D34" s="581"/>
      <c r="E34" s="581"/>
      <c r="F34" s="581"/>
      <c r="G34" s="581"/>
      <c r="H34" s="581"/>
      <c r="I34" s="581"/>
      <c r="J34" s="581"/>
      <c r="K34" s="581"/>
      <c r="L34" s="582"/>
    </row>
    <row r="35" spans="2:12" s="41" customFormat="1">
      <c r="B35" s="17"/>
      <c r="C35" s="63"/>
      <c r="D35" s="17"/>
      <c r="E35" s="17"/>
      <c r="F35" s="17"/>
      <c r="G35" s="17"/>
      <c r="I35" s="17"/>
      <c r="J35" s="17"/>
      <c r="K35" s="17"/>
    </row>
    <row r="36" spans="2:12" s="41" customFormat="1">
      <c r="B36" s="17"/>
      <c r="C36" s="63"/>
      <c r="D36" s="17"/>
      <c r="E36" s="17"/>
      <c r="F36" s="17"/>
      <c r="G36" s="17"/>
      <c r="I36" s="17"/>
      <c r="J36" s="17"/>
      <c r="K36" s="17"/>
    </row>
    <row r="37" spans="2:12" s="41" customFormat="1">
      <c r="B37" s="17"/>
      <c r="C37" s="63"/>
      <c r="D37" s="17"/>
      <c r="E37" s="17"/>
      <c r="F37" s="17"/>
      <c r="G37" s="17"/>
      <c r="I37" s="17"/>
      <c r="J37" s="17"/>
      <c r="K37" s="17"/>
    </row>
    <row r="38" spans="2:12" s="41" customFormat="1">
      <c r="B38" s="17"/>
      <c r="C38" s="63"/>
      <c r="D38" s="17"/>
      <c r="E38" s="17"/>
      <c r="F38" s="17"/>
      <c r="G38" s="17"/>
      <c r="I38" s="17"/>
      <c r="J38" s="17"/>
      <c r="K38" s="17"/>
    </row>
  </sheetData>
  <sheetProtection algorithmName="SHA-512" hashValue="mGYoF3OP8N7tABqSrKJcS9N6Sgtn37hEuOcPVbt6DbwyKFFyoW1nRJSRrKNXbnSeGafZ5/qGFCXj2Fp5r0bKOw==" saltValue="Ztn0qCeDe3ICFiWX+RncwQ==" spinCount="100000" sheet="1" objects="1" scenarios="1"/>
  <mergeCells count="14">
    <mergeCell ref="K1:L1"/>
    <mergeCell ref="E28:L30"/>
    <mergeCell ref="L3:L4"/>
    <mergeCell ref="B31:L34"/>
    <mergeCell ref="B3:B4"/>
    <mergeCell ref="D3:D4"/>
    <mergeCell ref="K3:K4"/>
    <mergeCell ref="E3:E4"/>
    <mergeCell ref="F3:F4"/>
    <mergeCell ref="G3:G4"/>
    <mergeCell ref="H3:H4"/>
    <mergeCell ref="I3:I4"/>
    <mergeCell ref="J3:J4"/>
    <mergeCell ref="B5:C5"/>
  </mergeCells>
  <conditionalFormatting sqref="D5:D9 H17 H5:H6 F17 F5:F6 D12:D27 J17:L17 J5:L6">
    <cfRule type="cellIs" dxfId="14" priority="9" operator="equal">
      <formula>0</formula>
    </cfRule>
  </conditionalFormatting>
  <conditionalFormatting sqref="I17 I5:I6">
    <cfRule type="cellIs" dxfId="13" priority="8" operator="equal">
      <formula>0</formula>
    </cfRule>
  </conditionalFormatting>
  <conditionalFormatting sqref="G17 G5:G6">
    <cfRule type="cellIs" dxfId="12" priority="7" operator="equal">
      <formula>0</formula>
    </cfRule>
  </conditionalFormatting>
  <conditionalFormatting sqref="D10:D11">
    <cfRule type="cellIs" dxfId="11" priority="5" operator="equal">
      <formula>0</formula>
    </cfRule>
  </conditionalFormatting>
  <conditionalFormatting sqref="E17 E5:E6">
    <cfRule type="cellIs" dxfId="10" priority="4" operator="equal">
      <formula>0</formula>
    </cfRule>
  </conditionalFormatting>
  <dataValidations count="1">
    <dataValidation type="whole" operator="greaterThanOrEqual" allowBlank="1" showInputMessage="1" showErrorMessage="1" sqref="D5:L27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73" orientation="landscape" r:id="rId1"/>
  <headerFooter scaleWithDoc="0">
    <oddFooter>&amp;R&amp;"Goudy,Negrita Cursiva"C.E.E.&amp;"Goudy,Cursiva", página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1:R51"/>
  <sheetViews>
    <sheetView showGridLines="0" showRuler="0" topLeftCell="H1" zoomScale="90" zoomScaleNormal="90" zoomScaleSheetLayoutView="90" zoomScalePageLayoutView="86" workbookViewId="0"/>
  </sheetViews>
  <sheetFormatPr baseColWidth="10" defaultRowHeight="14.25"/>
  <cols>
    <col min="1" max="1" width="1.7109375" style="17" customWidth="1"/>
    <col min="2" max="2" width="6" style="17" customWidth="1"/>
    <col min="3" max="3" width="5" style="47" customWidth="1"/>
    <col min="4" max="4" width="6.85546875" style="47" customWidth="1"/>
    <col min="5" max="5" width="11.5703125" style="47" customWidth="1"/>
    <col min="6" max="6" width="12.42578125" style="47" customWidth="1"/>
    <col min="7" max="7" width="11.42578125" style="47" customWidth="1"/>
    <col min="8" max="10" width="11.42578125" style="17" customWidth="1"/>
    <col min="11" max="11" width="11.7109375" style="17" customWidth="1"/>
    <col min="12" max="12" width="5.28515625" style="17" customWidth="1"/>
    <col min="13" max="13" width="58.7109375" style="17" customWidth="1"/>
    <col min="14" max="14" width="7.5703125" style="17" customWidth="1"/>
    <col min="15" max="15" width="12.42578125" style="90" customWidth="1"/>
    <col min="16" max="16" width="12.42578125" style="17" customWidth="1"/>
    <col min="17" max="17" width="26.28515625" style="63" customWidth="1"/>
    <col min="18" max="16384" width="11.42578125" style="17"/>
  </cols>
  <sheetData>
    <row r="1" spans="2:18" ht="18">
      <c r="B1" s="48" t="s">
        <v>871</v>
      </c>
      <c r="H1" s="21"/>
      <c r="M1" s="470"/>
      <c r="N1" s="470"/>
      <c r="O1" s="550" t="str">
        <f>+Portada!$K$2</f>
        <v/>
      </c>
      <c r="P1" s="551"/>
      <c r="Q1" s="17"/>
    </row>
    <row r="2" spans="2:18" s="63" customFormat="1" ht="18">
      <c r="B2" s="604" t="s">
        <v>1483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100"/>
    </row>
    <row r="3" spans="2:18" s="63" customFormat="1" ht="25.5" customHeight="1">
      <c r="B3" s="59" t="s">
        <v>908</v>
      </c>
      <c r="C3" s="60"/>
      <c r="D3" s="60"/>
      <c r="E3" s="60"/>
      <c r="F3" s="60"/>
      <c r="G3" s="60"/>
      <c r="H3" s="49"/>
      <c r="I3" s="49"/>
      <c r="J3" s="49"/>
      <c r="K3" s="49"/>
      <c r="L3" s="60"/>
      <c r="M3" s="61"/>
      <c r="N3" s="61"/>
      <c r="O3" s="61"/>
      <c r="P3" s="61"/>
      <c r="Q3" s="61"/>
    </row>
    <row r="4" spans="2:18" s="41" customFormat="1" ht="18.75" thickBot="1">
      <c r="B4" s="101"/>
      <c r="C4" s="63"/>
      <c r="D4" s="63"/>
      <c r="E4" s="63"/>
      <c r="F4" s="63"/>
      <c r="G4" s="63"/>
      <c r="H4" s="21"/>
      <c r="I4" s="21"/>
      <c r="J4" s="21"/>
      <c r="K4" s="21"/>
      <c r="L4" s="102" t="s">
        <v>118</v>
      </c>
      <c r="M4" s="103" t="s">
        <v>909</v>
      </c>
      <c r="N4" s="103"/>
      <c r="O4" s="104"/>
      <c r="P4" s="105"/>
      <c r="Q4" s="21"/>
    </row>
    <row r="5" spans="2:18" ht="18.75" customHeight="1" thickTop="1">
      <c r="B5" s="106" t="s">
        <v>944</v>
      </c>
      <c r="C5" s="603" t="s">
        <v>943</v>
      </c>
      <c r="D5" s="603"/>
      <c r="E5" s="603"/>
      <c r="F5" s="603"/>
      <c r="G5" s="603"/>
      <c r="H5" s="603"/>
      <c r="I5" s="603"/>
      <c r="J5" s="603"/>
      <c r="K5" s="21"/>
      <c r="M5" s="605" t="s">
        <v>910</v>
      </c>
      <c r="N5" s="447"/>
      <c r="O5" s="607" t="s">
        <v>271</v>
      </c>
      <c r="P5" s="609" t="s">
        <v>272</v>
      </c>
      <c r="Q5" s="21"/>
    </row>
    <row r="6" spans="2:18" ht="18.75" customHeight="1" thickBot="1">
      <c r="B6" s="107"/>
      <c r="C6" s="603"/>
      <c r="D6" s="603"/>
      <c r="E6" s="603"/>
      <c r="F6" s="603"/>
      <c r="G6" s="603"/>
      <c r="H6" s="603"/>
      <c r="I6" s="603"/>
      <c r="J6" s="603"/>
      <c r="K6" s="21"/>
      <c r="M6" s="606"/>
      <c r="N6" s="448"/>
      <c r="O6" s="608"/>
      <c r="P6" s="602"/>
    </row>
    <row r="7" spans="2:18" ht="18.75" customHeight="1" thickTop="1">
      <c r="B7" s="107"/>
      <c r="C7" s="603"/>
      <c r="D7" s="603"/>
      <c r="E7" s="603"/>
      <c r="F7" s="603"/>
      <c r="G7" s="603"/>
      <c r="H7" s="603"/>
      <c r="I7" s="603"/>
      <c r="J7" s="603"/>
      <c r="K7" s="21"/>
      <c r="M7" s="108" t="s">
        <v>838</v>
      </c>
      <c r="N7" s="108"/>
      <c r="O7" s="109">
        <f>+O8+O9</f>
        <v>0</v>
      </c>
      <c r="P7" s="110">
        <f>+P8+P9</f>
        <v>0</v>
      </c>
      <c r="Q7" s="111"/>
    </row>
    <row r="8" spans="2:18" ht="18.75" customHeight="1">
      <c r="B8" s="107"/>
      <c r="C8" s="603"/>
      <c r="D8" s="603"/>
      <c r="E8" s="603"/>
      <c r="F8" s="603"/>
      <c r="G8" s="603"/>
      <c r="H8" s="603"/>
      <c r="I8" s="603"/>
      <c r="J8" s="603"/>
      <c r="K8" s="21"/>
      <c r="M8" s="451" t="s">
        <v>932</v>
      </c>
      <c r="N8" s="112"/>
      <c r="O8" s="113"/>
      <c r="P8" s="72"/>
      <c r="Q8" s="114" t="str">
        <f>IF(AND(OR(O8&gt;0),AND(P8="")),"¿Nada en buen estado?",IF(AND(OR(O8&gt;=0),AND(P8&gt;O8)),"Verifique la cantidad total",""))</f>
        <v/>
      </c>
    </row>
    <row r="9" spans="2:18" ht="18.75" customHeight="1">
      <c r="B9" s="102"/>
      <c r="C9" s="51" t="str">
        <f>IF((D9="Sí"),"1",(IF(D9="No","2","")))</f>
        <v/>
      </c>
      <c r="D9" s="54"/>
      <c r="E9" s="115"/>
      <c r="F9" s="115"/>
      <c r="G9" s="115"/>
      <c r="H9" s="21"/>
      <c r="I9" s="21"/>
      <c r="J9" s="21"/>
      <c r="K9" s="21"/>
      <c r="M9" s="116" t="s">
        <v>803</v>
      </c>
      <c r="N9" s="116"/>
      <c r="O9" s="117">
        <f>+O10+O11+O12</f>
        <v>0</v>
      </c>
      <c r="P9" s="118">
        <f>+P10+P11+P12</f>
        <v>0</v>
      </c>
      <c r="Q9" s="114"/>
    </row>
    <row r="10" spans="2:18" ht="19.5" customHeight="1">
      <c r="C10" s="115"/>
      <c r="D10" s="115"/>
      <c r="E10" s="115"/>
      <c r="F10" s="115"/>
      <c r="G10" s="115"/>
      <c r="H10" s="21"/>
      <c r="I10" s="21"/>
      <c r="J10" s="21"/>
      <c r="K10" s="21"/>
      <c r="M10" s="119"/>
      <c r="N10" s="119"/>
      <c r="O10" s="120"/>
      <c r="P10" s="121"/>
      <c r="Q10" s="114" t="str">
        <f t="shared" ref="Q10:Q27" si="0">IF(AND(OR(O10&gt;0),AND(P10="")),"¿Nada en buen estado?",IF(AND(OR(O10&gt;=0),AND(P10&gt;O10)),"Verifique la cantidad total",""))</f>
        <v/>
      </c>
    </row>
    <row r="11" spans="2:18" ht="18.75" customHeight="1">
      <c r="B11" s="102" t="s">
        <v>115</v>
      </c>
      <c r="C11" s="122" t="s">
        <v>911</v>
      </c>
      <c r="D11" s="123"/>
      <c r="E11" s="64"/>
      <c r="F11" s="64"/>
      <c r="G11" s="64"/>
      <c r="H11" s="21"/>
      <c r="I11" s="21"/>
      <c r="J11" s="21"/>
      <c r="K11" s="21"/>
      <c r="M11" s="119"/>
      <c r="N11" s="119"/>
      <c r="O11" s="120"/>
      <c r="P11" s="121"/>
      <c r="Q11" s="114" t="str">
        <f t="shared" si="0"/>
        <v/>
      </c>
    </row>
    <row r="12" spans="2:18" ht="18.75" customHeight="1">
      <c r="B12" s="124"/>
      <c r="C12" s="51" t="str">
        <f>IF((D12="Sí"),"1",(IF(D12="No","2","")))</f>
        <v/>
      </c>
      <c r="D12" s="54"/>
      <c r="E12" s="55" t="s">
        <v>306</v>
      </c>
      <c r="F12" s="55"/>
      <c r="G12" s="63"/>
      <c r="H12" s="21"/>
      <c r="I12" s="21"/>
      <c r="J12" s="21"/>
      <c r="K12" s="21"/>
      <c r="L12" s="41"/>
      <c r="M12" s="119"/>
      <c r="N12" s="119"/>
      <c r="O12" s="120"/>
      <c r="P12" s="121"/>
      <c r="Q12" s="114" t="str">
        <f t="shared" si="0"/>
        <v/>
      </c>
      <c r="R12" s="41"/>
    </row>
    <row r="13" spans="2:18" ht="18.75" customHeight="1">
      <c r="B13" s="51"/>
      <c r="C13" s="51" t="str">
        <f>IF((D13="Sí"),"1",(IF(D13="No","2","")))</f>
        <v/>
      </c>
      <c r="D13" s="54"/>
      <c r="E13" s="56" t="s">
        <v>900</v>
      </c>
      <c r="F13" s="56"/>
      <c r="G13" s="63"/>
      <c r="H13" s="21"/>
      <c r="I13" s="21"/>
      <c r="J13" s="21"/>
      <c r="K13" s="21"/>
      <c r="M13" s="125" t="s">
        <v>273</v>
      </c>
      <c r="N13" s="125"/>
      <c r="O13" s="120"/>
      <c r="P13" s="126"/>
      <c r="Q13" s="114" t="str">
        <f t="shared" si="0"/>
        <v/>
      </c>
    </row>
    <row r="14" spans="2:18" ht="18.75" customHeight="1">
      <c r="B14" s="22"/>
      <c r="C14" s="51" t="str">
        <f>IF((D14="Sí"),"1",(IF(D14="No","2","")))</f>
        <v/>
      </c>
      <c r="D14" s="54"/>
      <c r="E14" s="56" t="s">
        <v>307</v>
      </c>
      <c r="F14" s="56"/>
      <c r="G14" s="63"/>
      <c r="M14" s="127" t="s">
        <v>275</v>
      </c>
      <c r="N14" s="127"/>
      <c r="O14" s="120"/>
      <c r="P14" s="126"/>
      <c r="Q14" s="114" t="str">
        <f t="shared" si="0"/>
        <v/>
      </c>
    </row>
    <row r="15" spans="2:18" s="41" customFormat="1" ht="18.75" customHeight="1">
      <c r="B15" s="61"/>
      <c r="C15" s="51" t="str">
        <f>IF((D15="Sí"),"1",(IF(D15="No","2","")))</f>
        <v/>
      </c>
      <c r="D15" s="54"/>
      <c r="E15" s="56" t="s">
        <v>866</v>
      </c>
      <c r="F15" s="56"/>
      <c r="G15" s="63"/>
      <c r="H15" s="17"/>
      <c r="I15" s="17"/>
      <c r="J15" s="17"/>
      <c r="K15" s="17"/>
      <c r="L15" s="17"/>
      <c r="M15" s="127" t="s">
        <v>804</v>
      </c>
      <c r="N15" s="127"/>
      <c r="O15" s="120"/>
      <c r="P15" s="126"/>
      <c r="Q15" s="114" t="str">
        <f t="shared" si="0"/>
        <v/>
      </c>
      <c r="R15" s="17"/>
    </row>
    <row r="16" spans="2:18" ht="18.75" customHeight="1">
      <c r="C16" s="63"/>
      <c r="D16" s="63"/>
      <c r="E16" s="63"/>
      <c r="F16" s="63"/>
      <c r="G16" s="63"/>
      <c r="M16" s="125" t="s">
        <v>912</v>
      </c>
      <c r="N16" s="125"/>
      <c r="O16" s="120"/>
      <c r="P16" s="126"/>
      <c r="Q16" s="114" t="str">
        <f t="shared" si="0"/>
        <v/>
      </c>
    </row>
    <row r="17" spans="2:18" ht="18.75" customHeight="1" thickBot="1">
      <c r="B17" s="102" t="s">
        <v>116</v>
      </c>
      <c r="C17" s="103" t="s">
        <v>913</v>
      </c>
      <c r="D17" s="103"/>
      <c r="E17" s="103"/>
      <c r="F17" s="103"/>
      <c r="G17" s="128"/>
      <c r="H17" s="128"/>
      <c r="I17" s="128"/>
      <c r="K17" s="21"/>
      <c r="L17" s="21"/>
      <c r="M17" s="127" t="s">
        <v>277</v>
      </c>
      <c r="N17" s="127"/>
      <c r="O17" s="120"/>
      <c r="P17" s="126"/>
      <c r="Q17" s="114" t="str">
        <f t="shared" si="0"/>
        <v/>
      </c>
      <c r="R17" s="21"/>
    </row>
    <row r="18" spans="2:18" ht="18.75" customHeight="1" thickTop="1">
      <c r="B18" s="61"/>
      <c r="C18" s="619" t="s">
        <v>293</v>
      </c>
      <c r="D18" s="619"/>
      <c r="E18" s="619"/>
      <c r="F18" s="620"/>
      <c r="G18" s="625" t="s">
        <v>294</v>
      </c>
      <c r="H18" s="626"/>
      <c r="I18" s="628" t="s">
        <v>295</v>
      </c>
      <c r="J18" s="629"/>
      <c r="K18" s="21"/>
      <c r="L18" s="21"/>
      <c r="M18" s="127" t="s">
        <v>279</v>
      </c>
      <c r="N18" s="127"/>
      <c r="O18" s="120"/>
      <c r="P18" s="126"/>
      <c r="Q18" s="114" t="str">
        <f t="shared" si="0"/>
        <v/>
      </c>
      <c r="R18" s="21"/>
    </row>
    <row r="19" spans="2:18" ht="18.75" customHeight="1">
      <c r="B19" s="61"/>
      <c r="C19" s="621"/>
      <c r="D19" s="621"/>
      <c r="E19" s="621"/>
      <c r="F19" s="622"/>
      <c r="G19" s="555"/>
      <c r="H19" s="627"/>
      <c r="I19" s="630"/>
      <c r="J19" s="556"/>
      <c r="K19" s="21"/>
      <c r="L19" s="21"/>
      <c r="M19" s="125" t="s">
        <v>281</v>
      </c>
      <c r="N19" s="453" t="str">
        <f>IF(AND(D12="Sí",OR(O19="",O19=0)),"**","")</f>
        <v/>
      </c>
      <c r="O19" s="120"/>
      <c r="P19" s="126"/>
      <c r="Q19" s="114" t="str">
        <f t="shared" si="0"/>
        <v/>
      </c>
      <c r="R19" s="21"/>
    </row>
    <row r="20" spans="2:18" s="21" customFormat="1" ht="18.75" customHeight="1">
      <c r="B20" s="61"/>
      <c r="C20" s="621"/>
      <c r="D20" s="621"/>
      <c r="E20" s="621"/>
      <c r="F20" s="622"/>
      <c r="G20" s="631" t="s">
        <v>297</v>
      </c>
      <c r="H20" s="634" t="s">
        <v>298</v>
      </c>
      <c r="I20" s="637" t="s">
        <v>297</v>
      </c>
      <c r="J20" s="600" t="s">
        <v>298</v>
      </c>
      <c r="M20" s="127" t="s">
        <v>282</v>
      </c>
      <c r="N20" s="127"/>
      <c r="O20" s="120"/>
      <c r="P20" s="126"/>
      <c r="Q20" s="114" t="str">
        <f t="shared" si="0"/>
        <v/>
      </c>
    </row>
    <row r="21" spans="2:18" s="21" customFormat="1" ht="18.75" customHeight="1">
      <c r="B21" s="61"/>
      <c r="C21" s="621"/>
      <c r="D21" s="621"/>
      <c r="E21" s="621"/>
      <c r="F21" s="622"/>
      <c r="G21" s="632"/>
      <c r="H21" s="635"/>
      <c r="I21" s="638"/>
      <c r="J21" s="601"/>
      <c r="M21" s="127" t="s">
        <v>839</v>
      </c>
      <c r="N21" s="127"/>
      <c r="O21" s="120"/>
      <c r="P21" s="126"/>
      <c r="Q21" s="114" t="str">
        <f t="shared" si="0"/>
        <v/>
      </c>
    </row>
    <row r="22" spans="2:18" s="21" customFormat="1" ht="18.75" customHeight="1" thickBot="1">
      <c r="B22" s="129"/>
      <c r="C22" s="623"/>
      <c r="D22" s="623"/>
      <c r="E22" s="623"/>
      <c r="F22" s="624"/>
      <c r="G22" s="633"/>
      <c r="H22" s="636"/>
      <c r="I22" s="639"/>
      <c r="J22" s="602"/>
      <c r="M22" s="127" t="s">
        <v>283</v>
      </c>
      <c r="N22" s="127"/>
      <c r="O22" s="120"/>
      <c r="P22" s="126"/>
      <c r="Q22" s="114" t="str">
        <f t="shared" si="0"/>
        <v/>
      </c>
    </row>
    <row r="23" spans="2:18" s="21" customFormat="1" ht="18.75" customHeight="1" thickTop="1">
      <c r="B23" s="41"/>
      <c r="C23" s="130" t="s">
        <v>301</v>
      </c>
      <c r="D23" s="130"/>
      <c r="E23" s="130"/>
      <c r="F23" s="130"/>
      <c r="G23" s="131">
        <f>SUM(G24:G26)</f>
        <v>0</v>
      </c>
      <c r="H23" s="132">
        <f>SUM(H24:H26)</f>
        <v>0</v>
      </c>
      <c r="I23" s="133">
        <f>SUM(I24:I26)</f>
        <v>0</v>
      </c>
      <c r="J23" s="134">
        <f>SUM(J24:J26)</f>
        <v>0</v>
      </c>
      <c r="M23" s="127" t="s">
        <v>284</v>
      </c>
      <c r="N23" s="127"/>
      <c r="O23" s="120"/>
      <c r="P23" s="126"/>
      <c r="Q23" s="114" t="str">
        <f t="shared" si="0"/>
        <v/>
      </c>
    </row>
    <row r="24" spans="2:18" s="21" customFormat="1" ht="18.75" customHeight="1">
      <c r="B24" s="41"/>
      <c r="C24" s="613" t="s">
        <v>303</v>
      </c>
      <c r="D24" s="613"/>
      <c r="E24" s="613"/>
      <c r="F24" s="614"/>
      <c r="G24" s="135"/>
      <c r="H24" s="136"/>
      <c r="I24" s="137"/>
      <c r="J24" s="138"/>
      <c r="M24" s="139" t="s">
        <v>805</v>
      </c>
      <c r="N24" s="139"/>
      <c r="O24" s="140"/>
      <c r="P24" s="141"/>
      <c r="Q24" s="114" t="str">
        <f t="shared" si="0"/>
        <v/>
      </c>
    </row>
    <row r="25" spans="2:18" s="21" customFormat="1" ht="18.75" customHeight="1">
      <c r="B25" s="17"/>
      <c r="C25" s="613" t="s">
        <v>304</v>
      </c>
      <c r="D25" s="613"/>
      <c r="E25" s="613"/>
      <c r="F25" s="614"/>
      <c r="G25" s="135"/>
      <c r="H25" s="136"/>
      <c r="I25" s="137"/>
      <c r="J25" s="138"/>
      <c r="M25" s="439" t="s">
        <v>959</v>
      </c>
      <c r="N25" s="439"/>
      <c r="O25" s="437"/>
      <c r="P25" s="438"/>
      <c r="Q25" s="114" t="str">
        <f t="shared" si="0"/>
        <v/>
      </c>
    </row>
    <row r="26" spans="2:18" s="21" customFormat="1" ht="18.75" customHeight="1" thickBot="1">
      <c r="B26" s="17"/>
      <c r="C26" s="615" t="s">
        <v>305</v>
      </c>
      <c r="D26" s="615"/>
      <c r="E26" s="615"/>
      <c r="F26" s="616"/>
      <c r="G26" s="142"/>
      <c r="H26" s="143"/>
      <c r="I26" s="144"/>
      <c r="J26" s="145"/>
      <c r="M26" s="125" t="s">
        <v>960</v>
      </c>
      <c r="N26" s="125"/>
      <c r="O26" s="120"/>
      <c r="P26" s="126"/>
      <c r="Q26" s="114" t="str">
        <f t="shared" si="0"/>
        <v/>
      </c>
    </row>
    <row r="27" spans="2:18" s="21" customFormat="1" ht="18.75" customHeight="1" thickTop="1" thickBot="1">
      <c r="B27" s="17"/>
      <c r="C27" s="617" t="str">
        <f>IF(AND(D14="No",OR(G23&gt;0,I23&gt;0)),"Indicó que NO cuentan con Servicio de Internet en el punto 2.",(IF(AND(D14="",OR(G23&gt;0,I23&gt;0)),"Indicar que tienen Servicio de  Internet en el punto 2.",(IF(AND(D14="Sí",OR(H23&gt;0,J23&gt;0),AND(G23=0,I23=0)),"Indicó que cuentan con Servicio de Internet en el punto 2, pero ninguna computadora conectada a Internet.","")))))</f>
        <v/>
      </c>
      <c r="D27" s="617"/>
      <c r="E27" s="617"/>
      <c r="F27" s="617"/>
      <c r="G27" s="617"/>
      <c r="H27" s="617"/>
      <c r="I27" s="617"/>
      <c r="J27" s="617"/>
      <c r="M27" s="440" t="s">
        <v>961</v>
      </c>
      <c r="N27" s="440"/>
      <c r="O27" s="435"/>
      <c r="P27" s="436"/>
      <c r="Q27" s="114" t="str">
        <f t="shared" si="0"/>
        <v/>
      </c>
    </row>
    <row r="28" spans="2:18" s="21" customFormat="1" ht="18.75" customHeight="1" thickTop="1">
      <c r="C28" s="618"/>
      <c r="D28" s="618"/>
      <c r="E28" s="618"/>
      <c r="F28" s="618"/>
      <c r="G28" s="618"/>
      <c r="H28" s="618"/>
      <c r="I28" s="618"/>
      <c r="J28" s="618"/>
      <c r="M28" s="452" t="str">
        <f>IF(N19="**","** Indicó que cuentan con Servicio de Biblioteca, pero no indica espacio físico.","")</f>
        <v/>
      </c>
      <c r="N28" s="122"/>
      <c r="O28" s="146"/>
      <c r="P28" s="97"/>
      <c r="Q28" s="147"/>
    </row>
    <row r="29" spans="2:18" s="21" customFormat="1" ht="18.75" customHeight="1">
      <c r="B29" s="102" t="s">
        <v>117</v>
      </c>
      <c r="C29" s="148" t="s">
        <v>873</v>
      </c>
      <c r="D29" s="149"/>
      <c r="E29" s="149"/>
      <c r="F29" s="63"/>
      <c r="G29" s="150"/>
      <c r="H29" s="150"/>
      <c r="I29" s="64"/>
      <c r="L29" s="96" t="s">
        <v>178</v>
      </c>
    </row>
    <row r="30" spans="2:18" s="21" customFormat="1" ht="18.75" customHeight="1">
      <c r="B30" s="17"/>
      <c r="C30" s="65" t="str">
        <f>IF((D30="Sí"),"1",(IF((D30="No"),"2","")))</f>
        <v/>
      </c>
      <c r="D30" s="151"/>
      <c r="E30" s="152" t="str">
        <f>IF(D30="Sí","Indique nombre y código presupuestario de la institución con la que se comparte","")</f>
        <v/>
      </c>
      <c r="F30" s="64"/>
      <c r="G30" s="64"/>
      <c r="H30" s="64"/>
      <c r="I30" s="153"/>
      <c r="L30" s="574"/>
      <c r="M30" s="575"/>
      <c r="N30" s="575"/>
      <c r="O30" s="575"/>
      <c r="P30" s="576"/>
      <c r="Q30" s="155"/>
    </row>
    <row r="31" spans="2:18" s="21" customFormat="1" ht="18.75" customHeight="1">
      <c r="B31" s="17"/>
      <c r="C31" s="150"/>
      <c r="D31" s="610"/>
      <c r="E31" s="611"/>
      <c r="F31" s="611"/>
      <c r="G31" s="611"/>
      <c r="H31" s="611"/>
      <c r="I31" s="612"/>
      <c r="J31" s="154"/>
      <c r="L31" s="577"/>
      <c r="M31" s="578"/>
      <c r="N31" s="578"/>
      <c r="O31" s="578"/>
      <c r="P31" s="579"/>
      <c r="Q31" s="155"/>
    </row>
    <row r="32" spans="2:18" s="21" customFormat="1" ht="18.75" customHeight="1">
      <c r="B32" s="17"/>
      <c r="C32" s="150"/>
      <c r="D32" s="610"/>
      <c r="E32" s="611"/>
      <c r="F32" s="611"/>
      <c r="G32" s="611"/>
      <c r="H32" s="611"/>
      <c r="I32" s="612"/>
      <c r="J32" s="154"/>
      <c r="L32" s="577"/>
      <c r="M32" s="578"/>
      <c r="N32" s="578"/>
      <c r="O32" s="578"/>
      <c r="P32" s="579"/>
      <c r="Q32" s="155"/>
    </row>
    <row r="33" spans="2:17" s="21" customFormat="1" ht="18.75" customHeight="1">
      <c r="B33" s="17"/>
      <c r="C33" s="150"/>
      <c r="D33" s="610"/>
      <c r="E33" s="611"/>
      <c r="F33" s="611"/>
      <c r="G33" s="611"/>
      <c r="H33" s="611"/>
      <c r="I33" s="612"/>
      <c r="J33" s="154"/>
      <c r="K33" s="17"/>
      <c r="L33" s="577"/>
      <c r="M33" s="578"/>
      <c r="N33" s="578"/>
      <c r="O33" s="578"/>
      <c r="P33" s="579"/>
      <c r="Q33" s="155"/>
    </row>
    <row r="34" spans="2:17" s="21" customFormat="1" ht="18.75" customHeight="1">
      <c r="B34" s="17"/>
      <c r="C34" s="150"/>
      <c r="D34" s="610"/>
      <c r="E34" s="611"/>
      <c r="F34" s="611"/>
      <c r="G34" s="611"/>
      <c r="H34" s="611"/>
      <c r="I34" s="612"/>
      <c r="J34" s="154"/>
      <c r="K34" s="17"/>
      <c r="L34" s="580"/>
      <c r="M34" s="581"/>
      <c r="N34" s="581"/>
      <c r="O34" s="581"/>
      <c r="P34" s="582"/>
      <c r="Q34" s="155"/>
    </row>
    <row r="35" spans="2:17">
      <c r="M35" s="21"/>
      <c r="N35" s="21"/>
      <c r="O35" s="89"/>
      <c r="P35" s="158"/>
      <c r="Q35" s="21"/>
    </row>
    <row r="36" spans="2:17">
      <c r="B36" s="21"/>
      <c r="C36" s="21"/>
      <c r="M36" s="21"/>
      <c r="N36" s="21"/>
      <c r="O36" s="89"/>
      <c r="P36" s="158"/>
      <c r="Q36" s="21"/>
    </row>
    <row r="37" spans="2:17">
      <c r="B37" s="21"/>
      <c r="C37" s="21"/>
      <c r="M37" s="21"/>
      <c r="N37" s="21"/>
      <c r="O37" s="89"/>
      <c r="P37" s="158"/>
      <c r="Q37" s="21"/>
    </row>
    <row r="38" spans="2:17">
      <c r="B38" s="21"/>
      <c r="C38" s="21"/>
      <c r="M38" s="21"/>
      <c r="N38" s="21"/>
      <c r="O38" s="89"/>
      <c r="P38" s="158"/>
      <c r="Q38" s="21"/>
    </row>
    <row r="39" spans="2:17">
      <c r="B39" s="21"/>
      <c r="C39" s="21"/>
      <c r="M39" s="21"/>
      <c r="N39" s="21"/>
      <c r="O39" s="156"/>
      <c r="P39" s="157"/>
      <c r="Q39" s="21"/>
    </row>
    <row r="40" spans="2:17">
      <c r="B40" s="21"/>
      <c r="C40" s="21"/>
      <c r="M40" s="21"/>
      <c r="N40" s="21"/>
      <c r="O40" s="66"/>
      <c r="P40" s="21"/>
      <c r="Q40" s="21"/>
    </row>
    <row r="41" spans="2:17">
      <c r="B41" s="21"/>
      <c r="C41" s="21"/>
      <c r="D41" s="21"/>
      <c r="E41" s="21"/>
      <c r="F41" s="21"/>
      <c r="G41" s="21"/>
      <c r="M41" s="21"/>
      <c r="N41" s="21"/>
      <c r="O41" s="66"/>
      <c r="P41" s="21"/>
      <c r="Q41" s="21"/>
    </row>
    <row r="42" spans="2:17">
      <c r="B42" s="21"/>
      <c r="C42" s="21"/>
      <c r="D42" s="21"/>
      <c r="E42" s="21"/>
      <c r="F42" s="21"/>
      <c r="G42" s="21"/>
      <c r="M42" s="21"/>
      <c r="N42" s="21"/>
      <c r="O42" s="66"/>
      <c r="P42" s="21"/>
      <c r="Q42" s="21"/>
    </row>
    <row r="43" spans="2:17">
      <c r="B43" s="21"/>
      <c r="C43" s="21"/>
      <c r="D43" s="21"/>
      <c r="E43" s="21"/>
      <c r="F43" s="21"/>
      <c r="G43" s="21"/>
      <c r="H43" s="150"/>
      <c r="I43" s="159"/>
      <c r="J43" s="159"/>
      <c r="K43" s="159"/>
      <c r="M43" s="21"/>
      <c r="N43" s="21"/>
      <c r="O43" s="66"/>
      <c r="P43" s="21"/>
      <c r="Q43" s="21"/>
    </row>
    <row r="44" spans="2:17">
      <c r="B44" s="21"/>
      <c r="C44" s="21"/>
      <c r="D44" s="21"/>
      <c r="E44" s="21"/>
      <c r="F44" s="21"/>
      <c r="G44" s="21"/>
      <c r="H44" s="150"/>
      <c r="I44" s="159"/>
      <c r="J44" s="159"/>
      <c r="K44" s="159"/>
      <c r="M44" s="21"/>
      <c r="N44" s="21"/>
      <c r="O44" s="66"/>
      <c r="P44" s="21"/>
      <c r="Q44" s="21"/>
    </row>
    <row r="45" spans="2:17">
      <c r="B45" s="21"/>
      <c r="C45" s="21"/>
      <c r="D45" s="21"/>
      <c r="E45" s="21"/>
      <c r="F45" s="21"/>
      <c r="G45" s="21"/>
      <c r="H45" s="150"/>
      <c r="I45" s="159"/>
      <c r="J45" s="159"/>
      <c r="K45" s="159"/>
    </row>
    <row r="46" spans="2:17">
      <c r="B46" s="21"/>
      <c r="C46" s="21"/>
      <c r="D46" s="21"/>
      <c r="E46" s="21"/>
      <c r="F46" s="21"/>
      <c r="G46" s="21"/>
      <c r="H46" s="63"/>
      <c r="I46" s="63"/>
      <c r="J46" s="63"/>
      <c r="K46" s="21"/>
    </row>
    <row r="47" spans="2:17">
      <c r="B47" s="21"/>
      <c r="C47" s="21"/>
      <c r="D47" s="21"/>
      <c r="E47" s="21"/>
      <c r="F47" s="21"/>
      <c r="G47" s="21"/>
    </row>
    <row r="48" spans="2:17">
      <c r="B48" s="21"/>
      <c r="C48" s="21"/>
      <c r="D48" s="21"/>
      <c r="E48" s="21"/>
      <c r="F48" s="21"/>
      <c r="G48" s="21"/>
    </row>
    <row r="49" spans="2:7">
      <c r="B49" s="21"/>
      <c r="C49" s="21"/>
      <c r="D49" s="21"/>
      <c r="E49" s="21"/>
      <c r="F49" s="21"/>
      <c r="G49" s="21"/>
    </row>
    <row r="50" spans="2:7">
      <c r="B50" s="21"/>
      <c r="C50" s="21"/>
      <c r="D50" s="21"/>
      <c r="E50" s="21"/>
      <c r="F50" s="21"/>
      <c r="G50" s="21"/>
    </row>
    <row r="51" spans="2:7">
      <c r="B51" s="21"/>
      <c r="C51" s="21"/>
      <c r="D51" s="21"/>
      <c r="E51" s="21"/>
      <c r="F51" s="21"/>
      <c r="G51" s="21"/>
    </row>
  </sheetData>
  <sheetProtection algorithmName="SHA-512" hashValue="gHnjn0wAFRx8bQT65wm32leGUkv8jo4Cydmt/OPP7Z8lsXlo3ih2nPfvSPKdHxjVOYzUdTgIRT9ELEGbHD22qA==" saltValue="T+rAT4grKQwT93xwHRgugw==" spinCount="100000" sheet="1" objects="1" scenarios="1"/>
  <mergeCells count="22">
    <mergeCell ref="O1:P1"/>
    <mergeCell ref="D34:I34"/>
    <mergeCell ref="C24:F24"/>
    <mergeCell ref="C25:F25"/>
    <mergeCell ref="C26:F26"/>
    <mergeCell ref="L30:P34"/>
    <mergeCell ref="D31:I31"/>
    <mergeCell ref="D32:I32"/>
    <mergeCell ref="D33:I33"/>
    <mergeCell ref="C27:J28"/>
    <mergeCell ref="C18:F22"/>
    <mergeCell ref="G18:H19"/>
    <mergeCell ref="I18:J19"/>
    <mergeCell ref="G20:G22"/>
    <mergeCell ref="H20:H22"/>
    <mergeCell ref="I20:I22"/>
    <mergeCell ref="J20:J22"/>
    <mergeCell ref="C5:J8"/>
    <mergeCell ref="B2:P2"/>
    <mergeCell ref="M5:M6"/>
    <mergeCell ref="O5:O6"/>
    <mergeCell ref="P5:P6"/>
  </mergeCells>
  <conditionalFormatting sqref="Q7:Q24 Q28">
    <cfRule type="cellIs" dxfId="9" priority="9" operator="equal">
      <formula>"Error!"</formula>
    </cfRule>
  </conditionalFormatting>
  <conditionalFormatting sqref="O9:P9">
    <cfRule type="cellIs" dxfId="8" priority="8" operator="equal">
      <formula>0</formula>
    </cfRule>
  </conditionalFormatting>
  <conditionalFormatting sqref="O7:P7">
    <cfRule type="cellIs" dxfId="7" priority="7" operator="equal">
      <formula>0</formula>
    </cfRule>
  </conditionalFormatting>
  <conditionalFormatting sqref="D30">
    <cfRule type="containsBlanks" dxfId="6" priority="5">
      <formula>LEN(TRIM(D30))=0</formula>
    </cfRule>
  </conditionalFormatting>
  <conditionalFormatting sqref="G23:J23">
    <cfRule type="cellIs" dxfId="5" priority="6" operator="equal">
      <formula>0</formula>
    </cfRule>
  </conditionalFormatting>
  <conditionalFormatting sqref="D9">
    <cfRule type="containsBlanks" dxfId="4" priority="4">
      <formula>LEN(TRIM(D9))=0</formula>
    </cfRule>
  </conditionalFormatting>
  <conditionalFormatting sqref="Q25:Q27">
    <cfRule type="cellIs" dxfId="3" priority="1" operator="equal">
      <formula>"Error!"</formula>
    </cfRule>
  </conditionalFormatting>
  <dataValidations count="2">
    <dataValidation type="whole" operator="greaterThanOrEqual" allowBlank="1" showInputMessage="1" showErrorMessage="1" sqref="O7:P28 G23:J26">
      <formula1>0</formula1>
    </dataValidation>
    <dataValidation type="list" allowBlank="1" showInputMessage="1" showErrorMessage="1" sqref="D30 D9 D12:D15">
      <formula1>sino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62" orientation="landscape" r:id="rId1"/>
  <headerFooter scaleWithDoc="0">
    <oddFooter>&amp;R&amp;"Goudy,Negrita Cursiva"C.E.E.&amp;"Goudy,Cursiva", página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B1:Q54"/>
  <sheetViews>
    <sheetView showGridLines="0" showRuler="0" zoomScale="90" zoomScaleNormal="90" zoomScaleSheetLayoutView="90" zoomScalePageLayoutView="86" workbookViewId="0"/>
  </sheetViews>
  <sheetFormatPr baseColWidth="10" defaultRowHeight="14.25"/>
  <cols>
    <col min="1" max="1" width="2.140625" style="17" customWidth="1"/>
    <col min="2" max="2" width="4.7109375" style="17" customWidth="1"/>
    <col min="3" max="3" width="3.5703125" style="17" customWidth="1"/>
    <col min="4" max="4" width="5.7109375" style="17" customWidth="1"/>
    <col min="5" max="5" width="50.140625" style="17" customWidth="1"/>
    <col min="6" max="6" width="10.140625" style="17" customWidth="1"/>
    <col min="7" max="7" width="4.7109375" style="17" customWidth="1"/>
    <col min="8" max="8" width="3.5703125" style="17" customWidth="1"/>
    <col min="9" max="9" width="5.7109375" style="17" customWidth="1"/>
    <col min="10" max="10" width="34.5703125" style="17" customWidth="1"/>
    <col min="11" max="12" width="13.85546875" style="17" customWidth="1"/>
    <col min="13" max="13" width="23.28515625" style="17" customWidth="1"/>
    <col min="14" max="16384" width="11.42578125" style="17"/>
  </cols>
  <sheetData>
    <row r="1" spans="2:17" s="21" customFormat="1" ht="18">
      <c r="B1" s="48" t="s">
        <v>937</v>
      </c>
      <c r="C1" s="57"/>
      <c r="D1" s="57"/>
      <c r="E1" s="57"/>
      <c r="K1" s="550" t="str">
        <f>+Portada!$K$2</f>
        <v/>
      </c>
      <c r="L1" s="551"/>
      <c r="M1" s="470"/>
    </row>
    <row r="2" spans="2:17" s="41" customFormat="1" ht="18">
      <c r="B2" s="604" t="s">
        <v>1482</v>
      </c>
      <c r="C2" s="604"/>
      <c r="D2" s="604"/>
      <c r="E2" s="604"/>
      <c r="F2" s="604"/>
      <c r="G2" s="604"/>
      <c r="H2" s="604"/>
      <c r="I2" s="604"/>
      <c r="J2" s="604"/>
      <c r="K2" s="58"/>
      <c r="L2" s="58"/>
      <c r="M2" s="472" t="s">
        <v>840</v>
      </c>
    </row>
    <row r="3" spans="2:17" s="63" customFormat="1" ht="32.25" customHeight="1">
      <c r="B3" s="59" t="s">
        <v>914</v>
      </c>
      <c r="C3" s="60"/>
      <c r="D3" s="60"/>
      <c r="E3" s="60"/>
      <c r="F3" s="60"/>
      <c r="G3" s="49"/>
      <c r="H3" s="49"/>
      <c r="I3" s="49"/>
      <c r="J3" s="60"/>
      <c r="K3" s="61"/>
      <c r="L3" s="62" t="s">
        <v>840</v>
      </c>
      <c r="M3" s="61"/>
    </row>
    <row r="4" spans="2:17" ht="29.25" customHeight="1" thickBot="1">
      <c r="B4" s="52" t="s">
        <v>114</v>
      </c>
      <c r="C4" s="53" t="s">
        <v>964</v>
      </c>
      <c r="D4" s="21"/>
      <c r="E4" s="21"/>
      <c r="F4" s="60"/>
      <c r="G4" s="21"/>
      <c r="H4" s="21"/>
      <c r="I4" s="21"/>
      <c r="J4" s="63"/>
      <c r="K4" s="61"/>
      <c r="L4" s="62"/>
      <c r="M4" s="61"/>
      <c r="N4" s="61"/>
      <c r="O4" s="63"/>
      <c r="P4" s="63"/>
    </row>
    <row r="5" spans="2:17" ht="18.75" customHeight="1">
      <c r="B5" s="19"/>
      <c r="C5" s="65" t="str">
        <f>IF((D5="X"),"1","")</f>
        <v/>
      </c>
      <c r="D5" s="54"/>
      <c r="E5" s="55" t="s">
        <v>965</v>
      </c>
      <c r="F5" s="60"/>
      <c r="G5" s="52" t="s">
        <v>118</v>
      </c>
      <c r="H5" s="53"/>
      <c r="I5" s="649" t="s">
        <v>919</v>
      </c>
      <c r="J5" s="650"/>
      <c r="K5" s="653" t="s">
        <v>271</v>
      </c>
      <c r="L5" s="655" t="s">
        <v>272</v>
      </c>
      <c r="N5" s="41"/>
    </row>
    <row r="6" spans="2:17" ht="18.75" customHeight="1" thickBot="1">
      <c r="B6" s="19"/>
      <c r="C6" s="65" t="str">
        <f>IF((D6="X"),"2","")</f>
        <v/>
      </c>
      <c r="D6" s="54"/>
      <c r="E6" s="55" t="s">
        <v>966</v>
      </c>
      <c r="F6" s="60"/>
      <c r="G6" s="19"/>
      <c r="H6" s="21"/>
      <c r="I6" s="651"/>
      <c r="J6" s="652"/>
      <c r="K6" s="654"/>
      <c r="L6" s="656"/>
    </row>
    <row r="7" spans="2:17" ht="18.75" customHeight="1">
      <c r="B7" s="19"/>
      <c r="C7" s="65" t="str">
        <f>IF((D7="X"),"3","")</f>
        <v/>
      </c>
      <c r="D7" s="54"/>
      <c r="E7" s="55" t="s">
        <v>967</v>
      </c>
      <c r="F7" s="60"/>
      <c r="G7" s="19"/>
      <c r="H7" s="21"/>
      <c r="I7" s="66" t="s">
        <v>920</v>
      </c>
      <c r="J7" s="66"/>
      <c r="K7" s="67">
        <f>+K8+K9+K10</f>
        <v>0</v>
      </c>
      <c r="L7" s="68">
        <f>+L8+L9+L10</f>
        <v>0</v>
      </c>
    </row>
    <row r="8" spans="2:17" ht="18.75" customHeight="1">
      <c r="B8" s="19"/>
      <c r="C8" s="65" t="str">
        <f>IF((D8="X"),"4","")</f>
        <v/>
      </c>
      <c r="D8" s="54"/>
      <c r="E8" s="56" t="s">
        <v>968</v>
      </c>
      <c r="F8" s="60"/>
      <c r="G8" s="19"/>
      <c r="H8" s="21"/>
      <c r="I8" s="69" t="s">
        <v>921</v>
      </c>
      <c r="J8" s="70"/>
      <c r="K8" s="71"/>
      <c r="L8" s="72"/>
      <c r="M8" s="73" t="str">
        <f>IF(AND(OR(K8&gt;0),AND(L8="")),"¿Nada en buen estado?",IF(AND(OR(K8&gt;=0),AND(L8&gt;K8)),"Verifique la cantidad total",""))</f>
        <v/>
      </c>
      <c r="N8" s="41"/>
    </row>
    <row r="9" spans="2:17" ht="18.75" customHeight="1">
      <c r="B9" s="59"/>
      <c r="C9" s="60"/>
      <c r="D9" s="60"/>
      <c r="E9" s="60"/>
      <c r="F9" s="60"/>
      <c r="G9" s="19"/>
      <c r="H9" s="21"/>
      <c r="I9" s="74" t="s">
        <v>922</v>
      </c>
      <c r="J9" s="75"/>
      <c r="K9" s="76"/>
      <c r="L9" s="77"/>
      <c r="M9" s="73" t="str">
        <f t="shared" ref="M9:M27" si="0">IF(AND(OR(K9&gt;0),AND(L9="")),"¿Nada en buen estado?",IF(AND(OR(K9&gt;=0),AND(L9&gt;K9)),"Verifique la cantidad total",""))</f>
        <v/>
      </c>
    </row>
    <row r="10" spans="2:17" ht="18.75" customHeight="1">
      <c r="B10" s="52" t="s">
        <v>115</v>
      </c>
      <c r="C10" s="53" t="s">
        <v>969</v>
      </c>
      <c r="D10" s="21"/>
      <c r="E10" s="21"/>
      <c r="F10" s="64"/>
      <c r="G10" s="19"/>
      <c r="H10" s="21"/>
      <c r="I10" s="74" t="s">
        <v>923</v>
      </c>
      <c r="J10" s="75"/>
      <c r="K10" s="76"/>
      <c r="L10" s="77"/>
      <c r="M10" s="73" t="str">
        <f t="shared" si="0"/>
        <v/>
      </c>
    </row>
    <row r="11" spans="2:17" ht="18.75" customHeight="1">
      <c r="B11" s="19"/>
      <c r="C11" s="65" t="str">
        <f>IF((D11="X"),"1","")</f>
        <v/>
      </c>
      <c r="D11" s="54"/>
      <c r="E11" s="56" t="s">
        <v>274</v>
      </c>
      <c r="F11" s="64"/>
      <c r="G11" s="19"/>
      <c r="H11" s="21"/>
      <c r="I11" s="78" t="s">
        <v>941</v>
      </c>
      <c r="J11" s="79"/>
      <c r="K11" s="80"/>
      <c r="L11" s="81"/>
      <c r="M11" s="73" t="str">
        <f t="shared" si="0"/>
        <v/>
      </c>
      <c r="Q11" s="41"/>
    </row>
    <row r="12" spans="2:17" s="41" customFormat="1" ht="18.75" customHeight="1">
      <c r="B12" s="19"/>
      <c r="C12" s="65" t="str">
        <f>IF((D12="X"),"2","")</f>
        <v/>
      </c>
      <c r="D12" s="54"/>
      <c r="E12" s="56" t="s">
        <v>276</v>
      </c>
      <c r="F12" s="64"/>
      <c r="G12" s="19"/>
      <c r="H12" s="21"/>
      <c r="I12" s="82" t="s">
        <v>288</v>
      </c>
      <c r="J12" s="82"/>
      <c r="K12" s="83">
        <f>+K13+K14+K15</f>
        <v>0</v>
      </c>
      <c r="L12" s="84">
        <f>+L13+L14+L15</f>
        <v>0</v>
      </c>
      <c r="M12" s="73"/>
      <c r="N12" s="17"/>
      <c r="O12" s="17"/>
      <c r="P12" s="17"/>
      <c r="Q12" s="17"/>
    </row>
    <row r="13" spans="2:17" ht="18.75" customHeight="1">
      <c r="B13" s="19"/>
      <c r="C13" s="65" t="str">
        <f>IF((D13="X"),"3","")</f>
        <v/>
      </c>
      <c r="D13" s="54"/>
      <c r="E13" s="56" t="s">
        <v>278</v>
      </c>
      <c r="F13" s="64"/>
      <c r="G13" s="19"/>
      <c r="H13" s="21"/>
      <c r="I13" s="69" t="s">
        <v>921</v>
      </c>
      <c r="J13" s="70"/>
      <c r="K13" s="71"/>
      <c r="L13" s="72"/>
      <c r="M13" s="73" t="str">
        <f t="shared" si="0"/>
        <v/>
      </c>
    </row>
    <row r="14" spans="2:17" ht="18.75" customHeight="1">
      <c r="B14" s="19"/>
      <c r="C14" s="65" t="str">
        <f>IF((D14="X"),"4","")</f>
        <v/>
      </c>
      <c r="D14" s="54"/>
      <c r="E14" s="56" t="s">
        <v>280</v>
      </c>
      <c r="F14" s="64"/>
      <c r="G14" s="19"/>
      <c r="H14" s="21"/>
      <c r="I14" s="74" t="s">
        <v>922</v>
      </c>
      <c r="J14" s="70"/>
      <c r="K14" s="71"/>
      <c r="L14" s="72"/>
      <c r="M14" s="73" t="str">
        <f t="shared" si="0"/>
        <v/>
      </c>
      <c r="Q14" s="41"/>
    </row>
    <row r="15" spans="2:17" s="41" customFormat="1" ht="18.75" customHeight="1">
      <c r="B15" s="19" t="s">
        <v>915</v>
      </c>
      <c r="C15" s="65" t="str">
        <f>IF((D15="X"),"5","")</f>
        <v/>
      </c>
      <c r="D15" s="54"/>
      <c r="E15" s="56" t="s">
        <v>916</v>
      </c>
      <c r="F15" s="64"/>
      <c r="G15" s="19"/>
      <c r="H15" s="21"/>
      <c r="I15" s="85" t="s">
        <v>923</v>
      </c>
      <c r="J15" s="86"/>
      <c r="K15" s="87"/>
      <c r="L15" s="88"/>
      <c r="M15" s="73" t="str">
        <f t="shared" si="0"/>
        <v/>
      </c>
      <c r="N15" s="17"/>
      <c r="O15" s="17"/>
      <c r="P15" s="17"/>
      <c r="Q15" s="17"/>
    </row>
    <row r="16" spans="2:17" ht="18.75" customHeight="1">
      <c r="B16" s="19"/>
      <c r="C16" s="65" t="str">
        <f>IF((D16="X"),"6","")</f>
        <v/>
      </c>
      <c r="D16" s="54"/>
      <c r="E16" s="56" t="s">
        <v>917</v>
      </c>
      <c r="F16" s="64"/>
      <c r="G16" s="19"/>
      <c r="H16" s="21"/>
      <c r="I16" s="82" t="s">
        <v>286</v>
      </c>
      <c r="J16" s="82"/>
      <c r="K16" s="83">
        <f>+K17+K18+K19</f>
        <v>0</v>
      </c>
      <c r="L16" s="84">
        <f>+L17+L18+L19</f>
        <v>0</v>
      </c>
      <c r="M16" s="73"/>
    </row>
    <row r="17" spans="2:17" ht="18.75" customHeight="1">
      <c r="B17" s="19"/>
      <c r="C17" s="65" t="str">
        <f>IF((D17="X"),"7","")</f>
        <v/>
      </c>
      <c r="D17" s="54"/>
      <c r="E17" s="56" t="s">
        <v>934</v>
      </c>
      <c r="F17" s="64"/>
      <c r="G17" s="19"/>
      <c r="H17" s="21"/>
      <c r="I17" s="69" t="s">
        <v>924</v>
      </c>
      <c r="J17" s="70"/>
      <c r="K17" s="71"/>
      <c r="L17" s="72"/>
      <c r="M17" s="73" t="str">
        <f t="shared" si="0"/>
        <v/>
      </c>
    </row>
    <row r="18" spans="2:17" ht="18.75" customHeight="1">
      <c r="B18" s="19"/>
      <c r="C18" s="65" t="str">
        <f>IF((D18="X"),"8","")</f>
        <v/>
      </c>
      <c r="D18" s="54"/>
      <c r="E18" s="56" t="s">
        <v>918</v>
      </c>
      <c r="F18" s="64"/>
      <c r="G18" s="19"/>
      <c r="H18" s="21"/>
      <c r="I18" s="74" t="s">
        <v>953</v>
      </c>
      <c r="J18" s="70"/>
      <c r="K18" s="71"/>
      <c r="L18" s="72"/>
      <c r="M18" s="73" t="str">
        <f t="shared" si="0"/>
        <v/>
      </c>
    </row>
    <row r="19" spans="2:17" ht="18.75" customHeight="1">
      <c r="B19" s="19"/>
      <c r="C19" s="65" t="str">
        <f>IF((D19="X"),"9","")</f>
        <v/>
      </c>
      <c r="D19" s="54"/>
      <c r="E19" s="56" t="s">
        <v>970</v>
      </c>
      <c r="F19" s="64"/>
      <c r="I19" s="85" t="s">
        <v>925</v>
      </c>
      <c r="J19" s="86"/>
      <c r="K19" s="87"/>
      <c r="L19" s="88"/>
      <c r="M19" s="73" t="str">
        <f t="shared" si="0"/>
        <v/>
      </c>
      <c r="O19" s="41"/>
      <c r="P19" s="41"/>
    </row>
    <row r="20" spans="2:17" ht="18.75" customHeight="1">
      <c r="B20" s="19"/>
      <c r="C20" s="65" t="str">
        <f>IF((D20="X"),"10","")</f>
        <v/>
      </c>
      <c r="D20" s="54"/>
      <c r="E20" s="56" t="s">
        <v>971</v>
      </c>
      <c r="F20" s="64"/>
      <c r="I20" s="82" t="s">
        <v>935</v>
      </c>
      <c r="J20" s="82"/>
      <c r="K20" s="83">
        <f>+K21+K22+K23</f>
        <v>0</v>
      </c>
      <c r="L20" s="84">
        <f>+L21+L22+L23</f>
        <v>0</v>
      </c>
      <c r="M20" s="73"/>
    </row>
    <row r="21" spans="2:17" ht="18.75" customHeight="1">
      <c r="B21" s="19"/>
      <c r="C21" s="65" t="str">
        <f>IF((D21="X"),"11","")</f>
        <v/>
      </c>
      <c r="D21" s="54"/>
      <c r="E21" s="56" t="s">
        <v>285</v>
      </c>
      <c r="F21" s="64"/>
      <c r="I21" s="69" t="s">
        <v>924</v>
      </c>
      <c r="J21" s="70"/>
      <c r="K21" s="71"/>
      <c r="L21" s="72"/>
      <c r="M21" s="73" t="str">
        <f t="shared" si="0"/>
        <v/>
      </c>
    </row>
    <row r="22" spans="2:17" ht="18.75" customHeight="1">
      <c r="B22" s="19"/>
      <c r="C22" s="21"/>
      <c r="D22" s="66"/>
      <c r="E22" s="89"/>
      <c r="F22" s="64"/>
      <c r="G22" s="21"/>
      <c r="H22" s="21"/>
      <c r="I22" s="74" t="s">
        <v>953</v>
      </c>
      <c r="J22" s="70"/>
      <c r="K22" s="71"/>
      <c r="L22" s="72"/>
      <c r="M22" s="73" t="str">
        <f t="shared" si="0"/>
        <v/>
      </c>
      <c r="O22" s="41"/>
      <c r="P22" s="41"/>
    </row>
    <row r="23" spans="2:17" ht="18.75" customHeight="1">
      <c r="B23" s="52" t="s">
        <v>116</v>
      </c>
      <c r="C23" s="53" t="s">
        <v>287</v>
      </c>
      <c r="D23" s="66"/>
      <c r="E23" s="49"/>
      <c r="F23" s="64"/>
      <c r="I23" s="74" t="s">
        <v>925</v>
      </c>
      <c r="J23" s="75"/>
      <c r="K23" s="76"/>
      <c r="L23" s="77"/>
      <c r="M23" s="73" t="str">
        <f t="shared" si="0"/>
        <v/>
      </c>
    </row>
    <row r="24" spans="2:17" ht="18.75" customHeight="1">
      <c r="B24" s="19"/>
      <c r="C24" s="65" t="str">
        <f>IF((D24="X"),"1","")</f>
        <v/>
      </c>
      <c r="D24" s="54"/>
      <c r="E24" s="56" t="s">
        <v>972</v>
      </c>
      <c r="F24" s="64"/>
      <c r="H24" s="21"/>
      <c r="I24" s="82" t="s">
        <v>936</v>
      </c>
      <c r="J24" s="82"/>
      <c r="K24" s="83">
        <f>+K25+K26+K27</f>
        <v>0</v>
      </c>
      <c r="L24" s="84">
        <f>+L25+L26+L27</f>
        <v>0</v>
      </c>
      <c r="M24" s="73" t="str">
        <f t="shared" si="0"/>
        <v/>
      </c>
    </row>
    <row r="25" spans="2:17" ht="18.75" customHeight="1">
      <c r="B25" s="19"/>
      <c r="C25" s="65" t="str">
        <f>IF((D25="X"),"2","")</f>
        <v/>
      </c>
      <c r="D25" s="54"/>
      <c r="E25" s="56" t="s">
        <v>289</v>
      </c>
      <c r="F25" s="64"/>
      <c r="H25" s="21"/>
      <c r="I25" s="69" t="s">
        <v>921</v>
      </c>
      <c r="J25" s="70"/>
      <c r="K25" s="71"/>
      <c r="L25" s="72"/>
      <c r="M25" s="73" t="str">
        <f t="shared" si="0"/>
        <v/>
      </c>
    </row>
    <row r="26" spans="2:17" ht="18.75" customHeight="1">
      <c r="B26" s="19"/>
      <c r="C26" s="65" t="str">
        <f>IF((D26="X"),"3","")</f>
        <v/>
      </c>
      <c r="D26" s="54"/>
      <c r="E26" s="56" t="s">
        <v>973</v>
      </c>
      <c r="F26" s="64"/>
      <c r="H26" s="21"/>
      <c r="I26" s="74" t="s">
        <v>922</v>
      </c>
      <c r="J26" s="70"/>
      <c r="K26" s="71"/>
      <c r="L26" s="72"/>
      <c r="M26" s="73" t="str">
        <f t="shared" si="0"/>
        <v/>
      </c>
    </row>
    <row r="27" spans="2:17" ht="18.75" customHeight="1" thickBot="1">
      <c r="B27" s="19"/>
      <c r="C27" s="65" t="str">
        <f>IF((D27="X"),"4","")</f>
        <v/>
      </c>
      <c r="D27" s="54"/>
      <c r="E27" s="56" t="s">
        <v>290</v>
      </c>
      <c r="F27" s="64"/>
      <c r="H27" s="21"/>
      <c r="I27" s="92" t="s">
        <v>923</v>
      </c>
      <c r="J27" s="93"/>
      <c r="K27" s="94"/>
      <c r="L27" s="95"/>
      <c r="M27" s="73" t="str">
        <f t="shared" si="0"/>
        <v/>
      </c>
    </row>
    <row r="28" spans="2:17" ht="18.75" customHeight="1">
      <c r="B28" s="19"/>
      <c r="C28" s="65" t="str">
        <f>IF((D28="X"),"5","")</f>
        <v/>
      </c>
      <c r="D28" s="54"/>
      <c r="E28" s="56" t="s">
        <v>291</v>
      </c>
      <c r="F28" s="64"/>
      <c r="H28" s="21"/>
    </row>
    <row r="29" spans="2:17" ht="18.75" customHeight="1">
      <c r="B29" s="19"/>
      <c r="C29" s="65" t="str">
        <f>IF((D29="X"),"6","")</f>
        <v/>
      </c>
      <c r="D29" s="54"/>
      <c r="E29" s="56" t="s">
        <v>292</v>
      </c>
      <c r="F29" s="64"/>
      <c r="I29" s="96" t="s">
        <v>178</v>
      </c>
      <c r="K29" s="21"/>
    </row>
    <row r="30" spans="2:17" ht="18.75" customHeight="1">
      <c r="B30" s="19"/>
      <c r="D30" s="90"/>
      <c r="E30" s="441"/>
      <c r="F30" s="64"/>
      <c r="I30" s="640"/>
      <c r="J30" s="641"/>
      <c r="K30" s="641"/>
      <c r="L30" s="642"/>
      <c r="M30" s="442"/>
      <c r="N30" s="442"/>
      <c r="O30" s="442"/>
      <c r="P30" s="21"/>
    </row>
    <row r="31" spans="2:17" ht="18.75" customHeight="1">
      <c r="B31" s="91" t="s">
        <v>117</v>
      </c>
      <c r="C31" s="53" t="s">
        <v>974</v>
      </c>
      <c r="D31" s="66"/>
      <c r="E31" s="49"/>
      <c r="F31" s="64"/>
      <c r="I31" s="643"/>
      <c r="J31" s="644"/>
      <c r="K31" s="644"/>
      <c r="L31" s="645"/>
      <c r="M31" s="442"/>
      <c r="N31" s="442"/>
      <c r="O31" s="442"/>
      <c r="P31" s="21"/>
    </row>
    <row r="32" spans="2:17" ht="18.75" customHeight="1">
      <c r="B32" s="19"/>
      <c r="C32" s="65" t="str">
        <f>IF((D32="X"),"1","")</f>
        <v/>
      </c>
      <c r="D32" s="54"/>
      <c r="E32" s="56" t="s">
        <v>296</v>
      </c>
      <c r="F32" s="64"/>
      <c r="G32" s="21"/>
      <c r="I32" s="643"/>
      <c r="J32" s="644"/>
      <c r="K32" s="644"/>
      <c r="L32" s="645"/>
      <c r="M32" s="442"/>
      <c r="N32" s="442"/>
      <c r="O32" s="442"/>
      <c r="P32" s="21"/>
      <c r="Q32" s="21"/>
    </row>
    <row r="33" spans="2:17" s="21" customFormat="1" ht="18.75" customHeight="1">
      <c r="B33" s="19"/>
      <c r="C33" s="65" t="str">
        <f>IF((D33="X"),"2","")</f>
        <v/>
      </c>
      <c r="D33" s="54"/>
      <c r="E33" s="56" t="s">
        <v>299</v>
      </c>
      <c r="F33" s="64"/>
      <c r="I33" s="643"/>
      <c r="J33" s="644"/>
      <c r="K33" s="644"/>
      <c r="L33" s="645"/>
      <c r="M33" s="442"/>
      <c r="N33" s="442"/>
      <c r="O33" s="442"/>
    </row>
    <row r="34" spans="2:17" s="21" customFormat="1" ht="18.75" customHeight="1">
      <c r="B34" s="19"/>
      <c r="C34" s="65" t="str">
        <f>IF((D34="X"),"3","")</f>
        <v/>
      </c>
      <c r="D34" s="54"/>
      <c r="E34" s="56" t="s">
        <v>300</v>
      </c>
      <c r="F34" s="64"/>
      <c r="I34" s="643"/>
      <c r="J34" s="644"/>
      <c r="K34" s="644"/>
      <c r="L34" s="645"/>
      <c r="M34" s="442"/>
      <c r="N34" s="442"/>
      <c r="O34" s="442"/>
    </row>
    <row r="35" spans="2:17" s="21" customFormat="1" ht="18.75" customHeight="1">
      <c r="B35" s="19"/>
      <c r="C35" s="65" t="str">
        <f>IF((D35="X"),"4","")</f>
        <v/>
      </c>
      <c r="D35" s="54"/>
      <c r="E35" s="56" t="s">
        <v>302</v>
      </c>
      <c r="F35" s="64"/>
      <c r="I35" s="643"/>
      <c r="J35" s="644"/>
      <c r="K35" s="644"/>
      <c r="L35" s="645"/>
    </row>
    <row r="36" spans="2:17" s="21" customFormat="1" ht="18.75" customHeight="1">
      <c r="B36" s="19"/>
      <c r="C36" s="65" t="str">
        <f>IF((D36="X"),"5","")</f>
        <v/>
      </c>
      <c r="D36" s="54"/>
      <c r="E36" s="56" t="s">
        <v>975</v>
      </c>
      <c r="I36" s="646"/>
      <c r="J36" s="647"/>
      <c r="K36" s="647"/>
      <c r="L36" s="648"/>
    </row>
    <row r="37" spans="2:17" s="21" customFormat="1" ht="18.75" customHeight="1">
      <c r="B37" s="17"/>
      <c r="C37" s="65" t="str">
        <f>IF((D37="X"),"6","")</f>
        <v/>
      </c>
      <c r="D37" s="54"/>
      <c r="E37" s="56" t="s">
        <v>976</v>
      </c>
      <c r="F37" s="17"/>
      <c r="N37" s="17"/>
      <c r="O37" s="17"/>
      <c r="P37" s="17"/>
    </row>
    <row r="38" spans="2:17" s="21" customFormat="1" ht="18.75" customHeight="1"/>
    <row r="39" spans="2:17" s="21" customFormat="1" ht="18.75" customHeight="1"/>
    <row r="40" spans="2:17" s="21" customFormat="1" ht="18.75" customHeight="1"/>
    <row r="41" spans="2:17" s="21" customFormat="1" ht="18.75" customHeight="1"/>
    <row r="42" spans="2:17" s="21" customFormat="1" ht="18.75" customHeight="1">
      <c r="D42" s="98"/>
      <c r="E42" s="64"/>
      <c r="F42" s="64"/>
    </row>
    <row r="43" spans="2:17" s="21" customFormat="1" ht="18.75" customHeight="1">
      <c r="B43" s="51"/>
      <c r="C43" s="51"/>
      <c r="D43" s="17"/>
      <c r="E43" s="17"/>
      <c r="F43" s="64"/>
    </row>
    <row r="44" spans="2:17" s="21" customFormat="1" ht="18.75" customHeight="1">
      <c r="B44" s="17"/>
      <c r="C44" s="17"/>
      <c r="D44" s="17"/>
      <c r="E44" s="17"/>
      <c r="F44" s="64"/>
    </row>
    <row r="45" spans="2:17" s="21" customFormat="1" ht="18.75" customHeight="1">
      <c r="B45" s="17"/>
      <c r="C45" s="17"/>
      <c r="D45" s="17"/>
      <c r="E45" s="17"/>
      <c r="F45" s="64"/>
    </row>
    <row r="46" spans="2:17" s="21" customFormat="1" ht="18.75" customHeight="1">
      <c r="B46" s="17"/>
      <c r="C46" s="17"/>
      <c r="D46" s="17"/>
      <c r="E46" s="17"/>
      <c r="F46" s="99"/>
    </row>
    <row r="47" spans="2:17" s="21" customFormat="1" ht="18.75" customHeight="1">
      <c r="B47" s="17"/>
      <c r="C47" s="17"/>
      <c r="D47" s="17"/>
      <c r="E47" s="17"/>
      <c r="F47" s="99"/>
      <c r="Q47" s="17"/>
    </row>
    <row r="48" spans="2:17" s="21" customFormat="1" ht="18.75" customHeight="1">
      <c r="B48" s="17"/>
      <c r="C48" s="17"/>
      <c r="D48" s="17"/>
      <c r="E48" s="17"/>
      <c r="F48" s="17"/>
      <c r="Q48" s="17"/>
    </row>
    <row r="49" spans="8:16" ht="18.75" customHeight="1">
      <c r="H49" s="21"/>
      <c r="I49" s="21"/>
      <c r="J49" s="21"/>
      <c r="K49" s="21"/>
      <c r="L49" s="21"/>
      <c r="M49" s="21"/>
      <c r="N49" s="21"/>
      <c r="O49" s="21"/>
      <c r="P49" s="21"/>
    </row>
    <row r="50" spans="8:16" ht="18.75" customHeight="1">
      <c r="I50" s="21"/>
      <c r="J50" s="21"/>
      <c r="K50" s="21"/>
      <c r="L50" s="21"/>
      <c r="M50" s="21"/>
      <c r="N50" s="21"/>
      <c r="O50" s="21"/>
      <c r="P50" s="21"/>
    </row>
    <row r="51" spans="8:16" ht="18.75" customHeight="1">
      <c r="I51" s="21"/>
      <c r="J51" s="21"/>
      <c r="K51" s="21"/>
      <c r="L51" s="21"/>
      <c r="M51" s="21"/>
      <c r="N51" s="21"/>
      <c r="O51" s="21"/>
      <c r="P51" s="21"/>
    </row>
    <row r="52" spans="8:16" ht="18.75" customHeight="1">
      <c r="I52" s="21"/>
      <c r="J52" s="21"/>
      <c r="K52" s="21"/>
      <c r="L52" s="21"/>
      <c r="M52" s="21"/>
      <c r="N52" s="21"/>
      <c r="O52" s="21"/>
      <c r="P52" s="21"/>
    </row>
    <row r="53" spans="8:16" ht="18.75" customHeight="1">
      <c r="I53" s="21"/>
      <c r="J53" s="21"/>
      <c r="K53" s="21"/>
      <c r="L53" s="21"/>
      <c r="M53" s="21"/>
      <c r="N53" s="21"/>
      <c r="O53" s="21"/>
      <c r="P53" s="21"/>
    </row>
    <row r="54" spans="8:16" ht="18.75" customHeight="1">
      <c r="I54" s="21"/>
      <c r="J54" s="21"/>
      <c r="K54" s="21"/>
      <c r="L54" s="21"/>
      <c r="M54" s="21"/>
      <c r="N54" s="21"/>
      <c r="O54" s="21"/>
      <c r="P54" s="21"/>
    </row>
  </sheetData>
  <sheetProtection algorithmName="SHA-512" hashValue="FilrcUSD4MJAWRaVoEQQFgRLFQeojLGmlHCWROj6gxxiTr2+o6Kd5mQofgSv0qNSV+thg72PVEPsXeJMkZYmaA==" saltValue="LEPGubOl3asqzyuVLfZvxA==" spinCount="100000" sheet="1" objects="1" scenarios="1"/>
  <mergeCells count="6">
    <mergeCell ref="K1:L1"/>
    <mergeCell ref="I30:L36"/>
    <mergeCell ref="I5:J6"/>
    <mergeCell ref="K5:K6"/>
    <mergeCell ref="L5:L6"/>
    <mergeCell ref="B2:J2"/>
  </mergeCells>
  <conditionalFormatting sqref="M8:M27">
    <cfRule type="cellIs" dxfId="2" priority="3" operator="equal">
      <formula>"Error!"</formula>
    </cfRule>
  </conditionalFormatting>
  <conditionalFormatting sqref="K7:L7 K12:L12 K16:L16 K24:L24">
    <cfRule type="cellIs" dxfId="1" priority="2" operator="equal">
      <formula>0</formula>
    </cfRule>
  </conditionalFormatting>
  <conditionalFormatting sqref="K20:L20">
    <cfRule type="cellIs" dxfId="0" priority="1" operator="equal">
      <formula>0</formula>
    </cfRule>
  </conditionalFormatting>
  <dataValidations count="2">
    <dataValidation type="whole" operator="greaterThanOrEqual" allowBlank="1" showInputMessage="1" showErrorMessage="1" sqref="J21:J23 J25:J27 J17:J19 J8:J10 J13:J15 K7:L27">
      <formula1>0</formula1>
    </dataValidation>
    <dataValidation type="list" allowBlank="1" showInputMessage="1" showErrorMessage="1" sqref="D11:D21 D5:D8 D24:D29 D32:D37">
      <formula1>Marca</formula1>
    </dataValidation>
  </dataValidations>
  <printOptions horizontalCentered="1" verticalCentered="1"/>
  <pageMargins left="0" right="0.15748031496062992" top="0.23622047244094491" bottom="0.49" header="0.43307086614173229" footer="0.19685039370078741"/>
  <pageSetup scale="79" orientation="landscape" r:id="rId1"/>
  <headerFooter scaleWithDoc="0">
    <oddFooter>&amp;R&amp;"Goudy,Negrita Cursiva"C.E.E.&amp;"Goudy,Cursiva", página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3366FF"/>
  </sheetPr>
  <dimension ref="A1:U25"/>
  <sheetViews>
    <sheetView zoomScale="80" zoomScaleNormal="80" workbookViewId="0">
      <pane ySplit="2" topLeftCell="A4" activePane="bottomLeft" state="frozen"/>
      <selection pane="bottomLeft" activeCell="N4" sqref="N4"/>
    </sheetView>
  </sheetViews>
  <sheetFormatPr baseColWidth="10" defaultRowHeight="15"/>
  <cols>
    <col min="1" max="1" width="8.140625" style="5" bestFit="1" customWidth="1"/>
    <col min="2" max="2" width="8.140625" style="5" customWidth="1"/>
    <col min="3" max="3" width="47.140625" style="5" bestFit="1" customWidth="1"/>
    <col min="4" max="4" width="19.7109375" style="5" bestFit="1" customWidth="1"/>
    <col min="5" max="5" width="8.140625" style="5" bestFit="1" customWidth="1"/>
    <col min="6" max="6" width="5.5703125" style="5" bestFit="1" customWidth="1"/>
    <col min="7" max="7" width="7.140625" style="5" bestFit="1" customWidth="1"/>
    <col min="8" max="8" width="6.140625" style="5" bestFit="1" customWidth="1"/>
    <col min="9" max="9" width="8" style="5" bestFit="1" customWidth="1"/>
    <col min="10" max="12" width="11.28515625" style="5" customWidth="1"/>
    <col min="13" max="13" width="24.140625" style="5" bestFit="1" customWidth="1"/>
    <col min="14" max="14" width="10" style="5" bestFit="1" customWidth="1"/>
    <col min="15" max="15" width="36" style="5" bestFit="1" customWidth="1"/>
    <col min="16" max="17" width="13.85546875" style="5" customWidth="1"/>
    <col min="18" max="18" width="44.5703125" style="5" bestFit="1" customWidth="1"/>
    <col min="19" max="19" width="50.85546875" style="5" bestFit="1" customWidth="1"/>
    <col min="20" max="20" width="12.42578125" style="5" bestFit="1" customWidth="1"/>
    <col min="21" max="16384" width="11.42578125" style="1"/>
  </cols>
  <sheetData>
    <row r="1" spans="1:21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</row>
    <row r="2" spans="1:21" s="4" customFormat="1">
      <c r="A2" s="3" t="s">
        <v>20</v>
      </c>
      <c r="B2" s="3" t="s">
        <v>19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/>
      <c r="J2" s="3" t="s">
        <v>27</v>
      </c>
      <c r="K2" s="3" t="s">
        <v>28</v>
      </c>
      <c r="L2" s="3" t="s">
        <v>29</v>
      </c>
      <c r="M2" s="3" t="s">
        <v>30</v>
      </c>
      <c r="N2" s="3" t="s">
        <v>31</v>
      </c>
      <c r="O2" s="3" t="s">
        <v>32</v>
      </c>
      <c r="P2" s="3" t="s">
        <v>33</v>
      </c>
      <c r="Q2" s="3" t="s">
        <v>34</v>
      </c>
      <c r="R2" s="3" t="s">
        <v>35</v>
      </c>
      <c r="S2" s="3" t="s">
        <v>36</v>
      </c>
      <c r="T2" s="3" t="s">
        <v>37</v>
      </c>
    </row>
    <row r="3" spans="1:21" s="4" customFormat="1">
      <c r="A3" s="473" t="s">
        <v>1509</v>
      </c>
      <c r="B3" s="474" t="s">
        <v>1510</v>
      </c>
      <c r="C3" s="474" t="s">
        <v>1511</v>
      </c>
      <c r="D3" s="474" t="s">
        <v>905</v>
      </c>
      <c r="E3" s="474" t="s">
        <v>5</v>
      </c>
      <c r="F3" s="474" t="s">
        <v>38</v>
      </c>
      <c r="G3" s="474" t="s">
        <v>4</v>
      </c>
      <c r="H3" s="474" t="s">
        <v>5</v>
      </c>
      <c r="I3" s="462" t="str">
        <f t="shared" ref="I3:I25" si="0">CONCATENATE(F3,"-",G3,"-",H3)</f>
        <v>1-02-03</v>
      </c>
      <c r="J3" s="3"/>
      <c r="K3" s="3"/>
      <c r="L3" s="3"/>
      <c r="M3" s="3"/>
      <c r="N3" s="3" t="s">
        <v>1512</v>
      </c>
      <c r="O3" s="3"/>
      <c r="P3" s="3"/>
      <c r="Q3" s="3"/>
      <c r="R3" s="3"/>
      <c r="S3" s="3"/>
      <c r="T3" s="3"/>
    </row>
    <row r="4" spans="1:21" s="9" customFormat="1">
      <c r="A4" s="460" t="s">
        <v>180</v>
      </c>
      <c r="B4" s="460" t="s">
        <v>170</v>
      </c>
      <c r="C4" s="461" t="s">
        <v>809</v>
      </c>
      <c r="D4" s="460" t="s">
        <v>904</v>
      </c>
      <c r="E4" s="460" t="s">
        <v>3</v>
      </c>
      <c r="F4" s="460" t="s">
        <v>38</v>
      </c>
      <c r="G4" s="460" t="s">
        <v>11</v>
      </c>
      <c r="H4" s="460" t="s">
        <v>3</v>
      </c>
      <c r="I4" s="462" t="str">
        <f t="shared" si="0"/>
        <v>1-08-01</v>
      </c>
      <c r="J4" s="460" t="s">
        <v>39</v>
      </c>
      <c r="K4" s="460" t="s">
        <v>73</v>
      </c>
      <c r="L4" s="460" t="s">
        <v>74</v>
      </c>
      <c r="M4" s="460" t="s">
        <v>181</v>
      </c>
      <c r="N4" s="460" t="s">
        <v>963</v>
      </c>
      <c r="O4" s="460" t="s">
        <v>891</v>
      </c>
      <c r="P4" s="460">
        <v>40811000</v>
      </c>
      <c r="Q4" s="460"/>
      <c r="R4" s="460" t="s">
        <v>906</v>
      </c>
      <c r="S4" s="460" t="s">
        <v>205</v>
      </c>
      <c r="T4" s="8"/>
      <c r="U4"/>
    </row>
    <row r="5" spans="1:21" s="9" customFormat="1">
      <c r="A5" s="460" t="s">
        <v>182</v>
      </c>
      <c r="B5" s="460" t="s">
        <v>171</v>
      </c>
      <c r="C5" s="461" t="s">
        <v>879</v>
      </c>
      <c r="D5" s="460" t="s">
        <v>904</v>
      </c>
      <c r="E5" s="460" t="s">
        <v>3</v>
      </c>
      <c r="F5" s="460" t="s">
        <v>38</v>
      </c>
      <c r="G5" s="460" t="s">
        <v>11</v>
      </c>
      <c r="H5" s="460" t="s">
        <v>3</v>
      </c>
      <c r="I5" s="462" t="str">
        <f t="shared" si="0"/>
        <v>1-08-01</v>
      </c>
      <c r="J5" s="460" t="s">
        <v>39</v>
      </c>
      <c r="K5" s="460" t="s">
        <v>73</v>
      </c>
      <c r="L5" s="460" t="s">
        <v>74</v>
      </c>
      <c r="M5" s="460" t="s">
        <v>181</v>
      </c>
      <c r="N5" s="460" t="s">
        <v>963</v>
      </c>
      <c r="O5" s="460" t="s">
        <v>907</v>
      </c>
      <c r="P5" s="460">
        <v>40811000</v>
      </c>
      <c r="Q5" s="460"/>
      <c r="R5" s="460" t="s">
        <v>851</v>
      </c>
      <c r="S5" s="460" t="s">
        <v>206</v>
      </c>
      <c r="T5" s="8"/>
      <c r="U5"/>
    </row>
    <row r="6" spans="1:21" s="9" customFormat="1">
      <c r="A6" s="460" t="s">
        <v>183</v>
      </c>
      <c r="B6" s="460" t="s">
        <v>172</v>
      </c>
      <c r="C6" s="461" t="s">
        <v>810</v>
      </c>
      <c r="D6" s="460" t="s">
        <v>904</v>
      </c>
      <c r="E6" s="460" t="s">
        <v>3</v>
      </c>
      <c r="F6" s="460" t="s">
        <v>38</v>
      </c>
      <c r="G6" s="460" t="s">
        <v>11</v>
      </c>
      <c r="H6" s="460" t="s">
        <v>3</v>
      </c>
      <c r="I6" s="462" t="str">
        <f t="shared" si="0"/>
        <v>1-08-01</v>
      </c>
      <c r="J6" s="460" t="s">
        <v>39</v>
      </c>
      <c r="K6" s="460" t="s">
        <v>73</v>
      </c>
      <c r="L6" s="460" t="s">
        <v>74</v>
      </c>
      <c r="M6" s="460" t="s">
        <v>85</v>
      </c>
      <c r="N6" s="460" t="s">
        <v>963</v>
      </c>
      <c r="O6" s="460" t="s">
        <v>1472</v>
      </c>
      <c r="P6" s="460">
        <v>40811000</v>
      </c>
      <c r="Q6" s="460">
        <v>40811000</v>
      </c>
      <c r="R6" s="460" t="s">
        <v>851</v>
      </c>
      <c r="S6" s="460" t="s">
        <v>207</v>
      </c>
      <c r="T6" s="8"/>
      <c r="U6"/>
    </row>
    <row r="7" spans="1:21" s="9" customFormat="1">
      <c r="A7" s="460" t="s">
        <v>184</v>
      </c>
      <c r="B7" s="460" t="s">
        <v>173</v>
      </c>
      <c r="C7" s="461" t="s">
        <v>878</v>
      </c>
      <c r="D7" s="460" t="s">
        <v>905</v>
      </c>
      <c r="E7" s="460" t="s">
        <v>6</v>
      </c>
      <c r="F7" s="460" t="s">
        <v>38</v>
      </c>
      <c r="G7" s="460" t="s">
        <v>12</v>
      </c>
      <c r="H7" s="460" t="s">
        <v>5</v>
      </c>
      <c r="I7" s="462" t="str">
        <f t="shared" si="0"/>
        <v>1-09-03</v>
      </c>
      <c r="J7" s="460" t="s">
        <v>39</v>
      </c>
      <c r="K7" s="460" t="s">
        <v>65</v>
      </c>
      <c r="L7" s="460" t="s">
        <v>66</v>
      </c>
      <c r="M7" s="460" t="s">
        <v>66</v>
      </c>
      <c r="N7" s="460" t="s">
        <v>963</v>
      </c>
      <c r="O7" s="460" t="s">
        <v>890</v>
      </c>
      <c r="P7" s="460">
        <v>22825363</v>
      </c>
      <c r="Q7" s="460">
        <v>22824404</v>
      </c>
      <c r="R7" s="460" t="s">
        <v>852</v>
      </c>
      <c r="S7" s="460" t="s">
        <v>208</v>
      </c>
      <c r="T7" s="8"/>
      <c r="U7"/>
    </row>
    <row r="8" spans="1:21" s="9" customFormat="1">
      <c r="A8" s="460" t="s">
        <v>817</v>
      </c>
      <c r="B8" s="460" t="s">
        <v>816</v>
      </c>
      <c r="C8" s="461" t="s">
        <v>876</v>
      </c>
      <c r="D8" s="460" t="s">
        <v>904</v>
      </c>
      <c r="E8" s="460" t="s">
        <v>6</v>
      </c>
      <c r="F8" s="460" t="s">
        <v>38</v>
      </c>
      <c r="G8" s="460" t="s">
        <v>818</v>
      </c>
      <c r="H8" s="460" t="s">
        <v>5</v>
      </c>
      <c r="I8" s="462" t="str">
        <f t="shared" si="0"/>
        <v>1-13-03</v>
      </c>
      <c r="J8" s="460" t="s">
        <v>39</v>
      </c>
      <c r="K8" s="460" t="s">
        <v>53</v>
      </c>
      <c r="L8" s="460" t="s">
        <v>819</v>
      </c>
      <c r="M8" s="460" t="s">
        <v>819</v>
      </c>
      <c r="N8" s="460" t="s">
        <v>963</v>
      </c>
      <c r="O8" s="460" t="s">
        <v>1473</v>
      </c>
      <c r="P8" s="460">
        <v>22352222</v>
      </c>
      <c r="Q8" s="460">
        <v>22400464</v>
      </c>
      <c r="R8" s="460" t="s">
        <v>853</v>
      </c>
      <c r="S8" s="460" t="s">
        <v>820</v>
      </c>
      <c r="T8" s="8"/>
      <c r="U8"/>
    </row>
    <row r="9" spans="1:21" s="9" customFormat="1">
      <c r="A9" s="460" t="s">
        <v>185</v>
      </c>
      <c r="B9" s="460" t="s">
        <v>45</v>
      </c>
      <c r="C9" s="461" t="s">
        <v>877</v>
      </c>
      <c r="D9" s="460" t="s">
        <v>905</v>
      </c>
      <c r="E9" s="460" t="s">
        <v>3</v>
      </c>
      <c r="F9" s="460" t="s">
        <v>38</v>
      </c>
      <c r="G9" s="460" t="s">
        <v>3</v>
      </c>
      <c r="H9" s="460" t="s">
        <v>4</v>
      </c>
      <c r="I9" s="462" t="str">
        <f t="shared" si="0"/>
        <v>1-01-02</v>
      </c>
      <c r="J9" s="460" t="s">
        <v>39</v>
      </c>
      <c r="K9" s="460" t="s">
        <v>39</v>
      </c>
      <c r="L9" s="460" t="s">
        <v>43</v>
      </c>
      <c r="M9" s="460" t="s">
        <v>95</v>
      </c>
      <c r="N9" s="460" t="s">
        <v>963</v>
      </c>
      <c r="O9" s="460" t="s">
        <v>862</v>
      </c>
      <c r="P9" s="460">
        <v>22563253</v>
      </c>
      <c r="Q9" s="460">
        <v>22563253</v>
      </c>
      <c r="R9" s="460" t="s">
        <v>854</v>
      </c>
      <c r="S9" s="460" t="s">
        <v>209</v>
      </c>
      <c r="T9" s="8"/>
      <c r="U9"/>
    </row>
    <row r="10" spans="1:21" s="9" customFormat="1">
      <c r="A10" s="460" t="s">
        <v>186</v>
      </c>
      <c r="B10" s="460" t="s">
        <v>174</v>
      </c>
      <c r="C10" s="461" t="s">
        <v>949</v>
      </c>
      <c r="D10" s="460" t="s">
        <v>903</v>
      </c>
      <c r="E10" s="460" t="s">
        <v>5</v>
      </c>
      <c r="F10" s="460" t="s">
        <v>38</v>
      </c>
      <c r="G10" s="460" t="s">
        <v>3</v>
      </c>
      <c r="H10" s="460" t="s">
        <v>8</v>
      </c>
      <c r="I10" s="462" t="str">
        <f t="shared" si="0"/>
        <v>1-01-06</v>
      </c>
      <c r="J10" s="460" t="s">
        <v>39</v>
      </c>
      <c r="K10" s="460" t="s">
        <v>39</v>
      </c>
      <c r="L10" s="460" t="s">
        <v>1494</v>
      </c>
      <c r="M10" s="460" t="s">
        <v>168</v>
      </c>
      <c r="N10" s="460" t="s">
        <v>827</v>
      </c>
      <c r="O10" s="460" t="s">
        <v>828</v>
      </c>
      <c r="P10" s="460">
        <v>22505047</v>
      </c>
      <c r="Q10" s="460">
        <v>22505047</v>
      </c>
      <c r="R10" s="460" t="s">
        <v>210</v>
      </c>
      <c r="S10" s="460" t="s">
        <v>211</v>
      </c>
      <c r="T10" s="8"/>
      <c r="U10"/>
    </row>
    <row r="11" spans="1:21" s="9" customFormat="1">
      <c r="A11" s="460" t="s">
        <v>187</v>
      </c>
      <c r="B11" s="460" t="s">
        <v>80</v>
      </c>
      <c r="C11" s="461" t="s">
        <v>888</v>
      </c>
      <c r="D11" s="460" t="s">
        <v>904</v>
      </c>
      <c r="E11" s="460" t="s">
        <v>4</v>
      </c>
      <c r="F11" s="460" t="s">
        <v>38</v>
      </c>
      <c r="G11" s="460" t="s">
        <v>11</v>
      </c>
      <c r="H11" s="460" t="s">
        <v>3</v>
      </c>
      <c r="I11" s="462" t="str">
        <f t="shared" si="0"/>
        <v>1-08-01</v>
      </c>
      <c r="J11" s="460" t="s">
        <v>39</v>
      </c>
      <c r="K11" s="460" t="s">
        <v>73</v>
      </c>
      <c r="L11" s="460" t="s">
        <v>74</v>
      </c>
      <c r="M11" s="460" t="s">
        <v>74</v>
      </c>
      <c r="N11" s="460" t="s">
        <v>963</v>
      </c>
      <c r="O11" s="460" t="s">
        <v>948</v>
      </c>
      <c r="P11" s="460">
        <v>22450357</v>
      </c>
      <c r="Q11" s="460">
        <v>22451951</v>
      </c>
      <c r="R11" s="460" t="s">
        <v>895</v>
      </c>
      <c r="S11" s="460" t="s">
        <v>1503</v>
      </c>
      <c r="T11" s="8"/>
      <c r="U11"/>
    </row>
    <row r="12" spans="1:21" s="9" customFormat="1">
      <c r="A12" s="460" t="s">
        <v>188</v>
      </c>
      <c r="B12" s="460" t="s">
        <v>55</v>
      </c>
      <c r="C12" s="461" t="s">
        <v>880</v>
      </c>
      <c r="D12" s="460" t="s">
        <v>42</v>
      </c>
      <c r="E12" s="460" t="s">
        <v>3</v>
      </c>
      <c r="F12" s="460" t="s">
        <v>38</v>
      </c>
      <c r="G12" s="460" t="s">
        <v>5</v>
      </c>
      <c r="H12" s="460" t="s">
        <v>3</v>
      </c>
      <c r="I12" s="462" t="str">
        <f t="shared" si="0"/>
        <v>1-03-01</v>
      </c>
      <c r="J12" s="460" t="s">
        <v>39</v>
      </c>
      <c r="K12" s="460" t="s">
        <v>42</v>
      </c>
      <c r="L12" s="460" t="s">
        <v>42</v>
      </c>
      <c r="M12" s="460" t="s">
        <v>189</v>
      </c>
      <c r="N12" s="460" t="s">
        <v>963</v>
      </c>
      <c r="O12" s="460" t="s">
        <v>1495</v>
      </c>
      <c r="P12" s="460">
        <v>22596220</v>
      </c>
      <c r="Q12" s="460">
        <v>22596220</v>
      </c>
      <c r="R12" s="460" t="s">
        <v>947</v>
      </c>
      <c r="S12" s="460" t="s">
        <v>212</v>
      </c>
      <c r="T12" s="8"/>
      <c r="U12"/>
    </row>
    <row r="13" spans="1:21" s="9" customFormat="1">
      <c r="A13" s="460" t="s">
        <v>190</v>
      </c>
      <c r="B13" s="460" t="s">
        <v>169</v>
      </c>
      <c r="C13" s="461" t="s">
        <v>881</v>
      </c>
      <c r="D13" s="460" t="s">
        <v>83</v>
      </c>
      <c r="E13" s="460" t="s">
        <v>3</v>
      </c>
      <c r="F13" s="460" t="s">
        <v>38</v>
      </c>
      <c r="G13" s="460" t="s">
        <v>84</v>
      </c>
      <c r="H13" s="460" t="s">
        <v>3</v>
      </c>
      <c r="I13" s="462" t="str">
        <f t="shared" si="0"/>
        <v>1-19-01</v>
      </c>
      <c r="J13" s="460" t="s">
        <v>39</v>
      </c>
      <c r="K13" s="460" t="s">
        <v>83</v>
      </c>
      <c r="L13" s="460" t="s">
        <v>1496</v>
      </c>
      <c r="M13" s="460" t="s">
        <v>1497</v>
      </c>
      <c r="N13" s="460" t="s">
        <v>963</v>
      </c>
      <c r="O13" s="460" t="s">
        <v>811</v>
      </c>
      <c r="P13" s="460">
        <v>27710573</v>
      </c>
      <c r="Q13" s="460">
        <v>27710573</v>
      </c>
      <c r="R13" s="460" t="s">
        <v>892</v>
      </c>
      <c r="S13" s="460" t="s">
        <v>213</v>
      </c>
      <c r="T13" s="8"/>
      <c r="U13"/>
    </row>
    <row r="14" spans="1:21" s="9" customFormat="1">
      <c r="A14" s="460" t="s">
        <v>191</v>
      </c>
      <c r="B14" s="460" t="s">
        <v>175</v>
      </c>
      <c r="C14" s="461" t="s">
        <v>882</v>
      </c>
      <c r="D14" s="460" t="s">
        <v>47</v>
      </c>
      <c r="E14" s="460" t="s">
        <v>3</v>
      </c>
      <c r="F14" s="460" t="s">
        <v>41</v>
      </c>
      <c r="G14" s="460" t="s">
        <v>3</v>
      </c>
      <c r="H14" s="460" t="s">
        <v>3</v>
      </c>
      <c r="I14" s="462" t="str">
        <f t="shared" si="0"/>
        <v>2-01-01</v>
      </c>
      <c r="J14" s="460" t="s">
        <v>47</v>
      </c>
      <c r="K14" s="460" t="s">
        <v>47</v>
      </c>
      <c r="L14" s="460" t="s">
        <v>47</v>
      </c>
      <c r="M14" s="460" t="s">
        <v>63</v>
      </c>
      <c r="N14" s="460" t="s">
        <v>963</v>
      </c>
      <c r="O14" s="460" t="s">
        <v>1498</v>
      </c>
      <c r="P14" s="460">
        <v>24403727</v>
      </c>
      <c r="Q14" s="460">
        <v>24411559</v>
      </c>
      <c r="R14" s="460" t="s">
        <v>855</v>
      </c>
      <c r="S14" s="460" t="s">
        <v>214</v>
      </c>
      <c r="T14" s="8"/>
      <c r="U14"/>
    </row>
    <row r="15" spans="1:21" s="9" customFormat="1">
      <c r="A15" s="460" t="s">
        <v>192</v>
      </c>
      <c r="B15" s="460" t="s">
        <v>176</v>
      </c>
      <c r="C15" s="461" t="s">
        <v>883</v>
      </c>
      <c r="D15" s="460" t="s">
        <v>47</v>
      </c>
      <c r="E15" s="460" t="s">
        <v>8</v>
      </c>
      <c r="F15" s="460" t="s">
        <v>41</v>
      </c>
      <c r="G15" s="460" t="s">
        <v>5</v>
      </c>
      <c r="H15" s="460" t="s">
        <v>3</v>
      </c>
      <c r="I15" s="462" t="str">
        <f t="shared" si="0"/>
        <v>2-03-01</v>
      </c>
      <c r="J15" s="460" t="s">
        <v>47</v>
      </c>
      <c r="K15" s="460" t="s">
        <v>76</v>
      </c>
      <c r="L15" s="460" t="s">
        <v>76</v>
      </c>
      <c r="M15" s="460" t="s">
        <v>82</v>
      </c>
      <c r="N15" s="460" t="s">
        <v>963</v>
      </c>
      <c r="O15" s="460" t="s">
        <v>812</v>
      </c>
      <c r="P15" s="460">
        <v>24941720</v>
      </c>
      <c r="Q15" s="460">
        <v>24941720</v>
      </c>
      <c r="R15" s="460" t="s">
        <v>856</v>
      </c>
      <c r="S15" s="460" t="s">
        <v>215</v>
      </c>
      <c r="T15" s="8"/>
      <c r="U15"/>
    </row>
    <row r="16" spans="1:21" s="9" customFormat="1">
      <c r="A16" s="460" t="s">
        <v>193</v>
      </c>
      <c r="B16" s="460" t="s">
        <v>64</v>
      </c>
      <c r="C16" s="461" t="s">
        <v>1474</v>
      </c>
      <c r="D16" s="460" t="s">
        <v>46</v>
      </c>
      <c r="E16" s="460" t="s">
        <v>3</v>
      </c>
      <c r="F16" s="460" t="s">
        <v>41</v>
      </c>
      <c r="G16" s="460" t="s">
        <v>4</v>
      </c>
      <c r="H16" s="460" t="s">
        <v>3</v>
      </c>
      <c r="I16" s="462" t="str">
        <f t="shared" si="0"/>
        <v>2-02-01</v>
      </c>
      <c r="J16" s="460" t="s">
        <v>47</v>
      </c>
      <c r="K16" s="460" t="s">
        <v>48</v>
      </c>
      <c r="L16" s="460" t="s">
        <v>48</v>
      </c>
      <c r="M16" s="460" t="s">
        <v>88</v>
      </c>
      <c r="N16" s="460" t="s">
        <v>963</v>
      </c>
      <c r="O16" s="460" t="s">
        <v>1475</v>
      </c>
      <c r="P16" s="460">
        <v>24474878</v>
      </c>
      <c r="Q16" s="460">
        <v>24474878</v>
      </c>
      <c r="R16" s="460" t="s">
        <v>857</v>
      </c>
      <c r="S16" s="460" t="s">
        <v>813</v>
      </c>
      <c r="T16" s="8"/>
      <c r="U16"/>
    </row>
    <row r="17" spans="1:21" s="9" customFormat="1">
      <c r="A17" s="460" t="s">
        <v>194</v>
      </c>
      <c r="B17" s="460" t="s">
        <v>67</v>
      </c>
      <c r="C17" s="461" t="s">
        <v>884</v>
      </c>
      <c r="D17" s="460" t="s">
        <v>59</v>
      </c>
      <c r="E17" s="460" t="s">
        <v>821</v>
      </c>
      <c r="F17" s="460" t="s">
        <v>41</v>
      </c>
      <c r="G17" s="460" t="s">
        <v>13</v>
      </c>
      <c r="H17" s="460" t="s">
        <v>3</v>
      </c>
      <c r="I17" s="462" t="str">
        <f t="shared" si="0"/>
        <v>2-10-01</v>
      </c>
      <c r="J17" s="460" t="s">
        <v>47</v>
      </c>
      <c r="K17" s="460" t="s">
        <v>59</v>
      </c>
      <c r="L17" s="460" t="s">
        <v>89</v>
      </c>
      <c r="M17" s="460" t="s">
        <v>195</v>
      </c>
      <c r="N17" s="460" t="s">
        <v>963</v>
      </c>
      <c r="O17" s="460" t="s">
        <v>216</v>
      </c>
      <c r="P17" s="460">
        <v>24600453</v>
      </c>
      <c r="Q17" s="460">
        <v>24600453</v>
      </c>
      <c r="R17" s="460" t="s">
        <v>858</v>
      </c>
      <c r="S17" s="460" t="s">
        <v>217</v>
      </c>
      <c r="T17" s="8"/>
      <c r="U17"/>
    </row>
    <row r="18" spans="1:21" s="9" customFormat="1">
      <c r="A18" s="460" t="s">
        <v>867</v>
      </c>
      <c r="B18" s="460" t="s">
        <v>868</v>
      </c>
      <c r="C18" s="461" t="s">
        <v>1499</v>
      </c>
      <c r="D18" s="460" t="s">
        <v>62</v>
      </c>
      <c r="E18" s="460" t="s">
        <v>3</v>
      </c>
      <c r="F18" s="460" t="s">
        <v>44</v>
      </c>
      <c r="G18" s="460" t="s">
        <v>3</v>
      </c>
      <c r="H18" s="460" t="s">
        <v>5</v>
      </c>
      <c r="I18" s="462" t="str">
        <f t="shared" si="0"/>
        <v>3-01-03</v>
      </c>
      <c r="J18" s="460" t="s">
        <v>62</v>
      </c>
      <c r="K18" s="460" t="s">
        <v>62</v>
      </c>
      <c r="L18" s="460" t="s">
        <v>40</v>
      </c>
      <c r="M18" s="460" t="s">
        <v>869</v>
      </c>
      <c r="N18" s="460" t="s">
        <v>963</v>
      </c>
      <c r="O18" s="460" t="s">
        <v>1500</v>
      </c>
      <c r="P18" s="460">
        <v>25527375</v>
      </c>
      <c r="Q18" s="460">
        <v>25534557</v>
      </c>
      <c r="R18" s="460" t="s">
        <v>893</v>
      </c>
      <c r="S18" s="460" t="s">
        <v>870</v>
      </c>
      <c r="T18" s="8"/>
      <c r="U18"/>
    </row>
    <row r="19" spans="1:21" s="9" customFormat="1">
      <c r="A19" s="460" t="s">
        <v>196</v>
      </c>
      <c r="B19" s="460" t="s">
        <v>69</v>
      </c>
      <c r="C19" s="461" t="s">
        <v>814</v>
      </c>
      <c r="D19" s="460" t="s">
        <v>62</v>
      </c>
      <c r="E19" s="460" t="s">
        <v>6</v>
      </c>
      <c r="F19" s="460" t="s">
        <v>44</v>
      </c>
      <c r="G19" s="460" t="s">
        <v>9</v>
      </c>
      <c r="H19" s="460" t="s">
        <v>3</v>
      </c>
      <c r="I19" s="462" t="str">
        <f t="shared" si="0"/>
        <v>3-07-01</v>
      </c>
      <c r="J19" s="460" t="s">
        <v>62</v>
      </c>
      <c r="K19" s="460" t="s">
        <v>91</v>
      </c>
      <c r="L19" s="460" t="s">
        <v>54</v>
      </c>
      <c r="M19" s="460" t="s">
        <v>197</v>
      </c>
      <c r="N19" s="460" t="s">
        <v>963</v>
      </c>
      <c r="O19" s="460" t="s">
        <v>1476</v>
      </c>
      <c r="P19" s="460">
        <v>25510155</v>
      </c>
      <c r="Q19" s="460">
        <v>25913874</v>
      </c>
      <c r="R19" s="460" t="s">
        <v>859</v>
      </c>
      <c r="S19" s="460" t="s">
        <v>218</v>
      </c>
      <c r="T19" s="8"/>
      <c r="U19"/>
    </row>
    <row r="20" spans="1:21" s="9" customFormat="1">
      <c r="A20" s="460" t="s">
        <v>198</v>
      </c>
      <c r="B20" s="460" t="s">
        <v>177</v>
      </c>
      <c r="C20" s="461" t="s">
        <v>885</v>
      </c>
      <c r="D20" s="460" t="s">
        <v>92</v>
      </c>
      <c r="E20" s="460" t="s">
        <v>4</v>
      </c>
      <c r="F20" s="460" t="s">
        <v>44</v>
      </c>
      <c r="G20" s="460" t="s">
        <v>7</v>
      </c>
      <c r="H20" s="460" t="s">
        <v>3</v>
      </c>
      <c r="I20" s="462" t="str">
        <f t="shared" si="0"/>
        <v>3-05-01</v>
      </c>
      <c r="J20" s="460" t="s">
        <v>62</v>
      </c>
      <c r="K20" s="460" t="s">
        <v>92</v>
      </c>
      <c r="L20" s="460" t="s">
        <v>92</v>
      </c>
      <c r="M20" s="460" t="s">
        <v>93</v>
      </c>
      <c r="N20" s="460" t="s">
        <v>963</v>
      </c>
      <c r="O20" s="460" t="s">
        <v>1501</v>
      </c>
      <c r="P20" s="460">
        <v>25560516</v>
      </c>
      <c r="Q20" s="460">
        <v>25572005</v>
      </c>
      <c r="R20" s="460" t="s">
        <v>860</v>
      </c>
      <c r="S20" s="460" t="s">
        <v>219</v>
      </c>
      <c r="T20" s="8"/>
      <c r="U20"/>
    </row>
    <row r="21" spans="1:21" s="9" customFormat="1">
      <c r="A21" s="460" t="s">
        <v>199</v>
      </c>
      <c r="B21" s="460" t="s">
        <v>68</v>
      </c>
      <c r="C21" s="461" t="s">
        <v>962</v>
      </c>
      <c r="D21" s="460" t="s">
        <v>58</v>
      </c>
      <c r="E21" s="460" t="s">
        <v>3</v>
      </c>
      <c r="F21" s="460" t="s">
        <v>57</v>
      </c>
      <c r="G21" s="460" t="s">
        <v>7</v>
      </c>
      <c r="H21" s="460" t="s">
        <v>5</v>
      </c>
      <c r="I21" s="462" t="str">
        <f t="shared" si="0"/>
        <v>4-05-03</v>
      </c>
      <c r="J21" s="460" t="s">
        <v>58</v>
      </c>
      <c r="K21" s="460" t="s">
        <v>54</v>
      </c>
      <c r="L21" s="460" t="s">
        <v>75</v>
      </c>
      <c r="M21" s="460" t="s">
        <v>75</v>
      </c>
      <c r="N21" s="460" t="s">
        <v>963</v>
      </c>
      <c r="O21" s="460" t="s">
        <v>1477</v>
      </c>
      <c r="P21" s="460">
        <v>22371784</v>
      </c>
      <c r="Q21" s="460">
        <v>22371784</v>
      </c>
      <c r="R21" s="460" t="s">
        <v>894</v>
      </c>
      <c r="S21" s="460" t="s">
        <v>220</v>
      </c>
      <c r="T21" s="8"/>
      <c r="U21"/>
    </row>
    <row r="22" spans="1:21" s="9" customFormat="1">
      <c r="A22" s="460" t="s">
        <v>200</v>
      </c>
      <c r="B22" s="460" t="s">
        <v>71</v>
      </c>
      <c r="C22" s="461" t="s">
        <v>886</v>
      </c>
      <c r="D22" s="460" t="s">
        <v>81</v>
      </c>
      <c r="E22" s="460" t="s">
        <v>4</v>
      </c>
      <c r="F22" s="460" t="s">
        <v>60</v>
      </c>
      <c r="G22" s="460" t="s">
        <v>3</v>
      </c>
      <c r="H22" s="460" t="s">
        <v>3</v>
      </c>
      <c r="I22" s="462" t="str">
        <f t="shared" si="0"/>
        <v>5-01-01</v>
      </c>
      <c r="J22" s="460" t="s">
        <v>61</v>
      </c>
      <c r="K22" s="460" t="s">
        <v>81</v>
      </c>
      <c r="L22" s="460" t="s">
        <v>81</v>
      </c>
      <c r="M22" s="460" t="s">
        <v>94</v>
      </c>
      <c r="N22" s="460" t="s">
        <v>963</v>
      </c>
      <c r="O22" s="460" t="s">
        <v>221</v>
      </c>
      <c r="P22" s="460">
        <v>26660508</v>
      </c>
      <c r="Q22" s="460">
        <v>26660508</v>
      </c>
      <c r="R22" s="460" t="s">
        <v>861</v>
      </c>
      <c r="S22" s="460" t="s">
        <v>815</v>
      </c>
      <c r="T22" s="8"/>
      <c r="U22"/>
    </row>
    <row r="23" spans="1:21" s="9" customFormat="1">
      <c r="A23" s="460" t="s">
        <v>201</v>
      </c>
      <c r="B23" s="460" t="s">
        <v>70</v>
      </c>
      <c r="C23" s="461" t="s">
        <v>887</v>
      </c>
      <c r="D23" s="460" t="s">
        <v>52</v>
      </c>
      <c r="E23" s="460" t="s">
        <v>3</v>
      </c>
      <c r="F23" s="460" t="s">
        <v>51</v>
      </c>
      <c r="G23" s="460" t="s">
        <v>3</v>
      </c>
      <c r="H23" s="460" t="s">
        <v>56</v>
      </c>
      <c r="I23" s="462" t="str">
        <f t="shared" si="0"/>
        <v>6-01-15</v>
      </c>
      <c r="J23" s="460" t="s">
        <v>52</v>
      </c>
      <c r="K23" s="460" t="s">
        <v>52</v>
      </c>
      <c r="L23" s="460" t="s">
        <v>86</v>
      </c>
      <c r="M23" s="460" t="s">
        <v>86</v>
      </c>
      <c r="N23" s="460" t="s">
        <v>963</v>
      </c>
      <c r="O23" s="460" t="s">
        <v>1502</v>
      </c>
      <c r="P23" s="460">
        <v>26631682</v>
      </c>
      <c r="Q23" s="460">
        <v>26631682</v>
      </c>
      <c r="R23" s="460" t="s">
        <v>829</v>
      </c>
      <c r="S23" s="460" t="s">
        <v>222</v>
      </c>
      <c r="T23" s="8"/>
      <c r="U23"/>
    </row>
    <row r="24" spans="1:21" s="9" customFormat="1">
      <c r="A24" s="460" t="s">
        <v>202</v>
      </c>
      <c r="B24" s="460" t="s">
        <v>79</v>
      </c>
      <c r="C24" s="461" t="s">
        <v>889</v>
      </c>
      <c r="D24" s="460" t="s">
        <v>42</v>
      </c>
      <c r="E24" s="460" t="s">
        <v>7</v>
      </c>
      <c r="F24" s="460" t="s">
        <v>38</v>
      </c>
      <c r="G24" s="460" t="s">
        <v>16</v>
      </c>
      <c r="H24" s="460" t="s">
        <v>3</v>
      </c>
      <c r="I24" s="462" t="str">
        <f t="shared" si="0"/>
        <v>1-12-01</v>
      </c>
      <c r="J24" s="460" t="s">
        <v>39</v>
      </c>
      <c r="K24" s="460" t="s">
        <v>72</v>
      </c>
      <c r="L24" s="460" t="s">
        <v>77</v>
      </c>
      <c r="M24" s="460" t="s">
        <v>78</v>
      </c>
      <c r="N24" s="460" t="s">
        <v>963</v>
      </c>
      <c r="O24" s="460" t="s">
        <v>1504</v>
      </c>
      <c r="P24" s="460">
        <v>24103894</v>
      </c>
      <c r="Q24" s="460">
        <v>24103894</v>
      </c>
      <c r="R24" s="460" t="s">
        <v>896</v>
      </c>
      <c r="S24" s="460" t="s">
        <v>223</v>
      </c>
      <c r="T24" s="8"/>
      <c r="U24"/>
    </row>
    <row r="25" spans="1:21" s="9" customFormat="1">
      <c r="A25" s="460" t="s">
        <v>203</v>
      </c>
      <c r="B25" s="460" t="s">
        <v>102</v>
      </c>
      <c r="C25" s="460" t="s">
        <v>1478</v>
      </c>
      <c r="D25" s="460" t="s">
        <v>90</v>
      </c>
      <c r="E25" s="460" t="s">
        <v>6</v>
      </c>
      <c r="F25" s="460" t="s">
        <v>50</v>
      </c>
      <c r="G25" s="460" t="s">
        <v>8</v>
      </c>
      <c r="H25" s="460" t="s">
        <v>3</v>
      </c>
      <c r="I25" s="462" t="str">
        <f t="shared" si="0"/>
        <v>7-06-01</v>
      </c>
      <c r="J25" s="460" t="s">
        <v>49</v>
      </c>
      <c r="K25" s="460" t="s">
        <v>87</v>
      </c>
      <c r="L25" s="460" t="s">
        <v>87</v>
      </c>
      <c r="M25" s="460" t="s">
        <v>204</v>
      </c>
      <c r="N25" s="460" t="s">
        <v>963</v>
      </c>
      <c r="O25" s="460" t="s">
        <v>1505</v>
      </c>
      <c r="P25" s="460">
        <v>27166304</v>
      </c>
      <c r="Q25" s="460">
        <v>27166304</v>
      </c>
      <c r="R25" s="460" t="s">
        <v>830</v>
      </c>
      <c r="S25" s="460" t="s">
        <v>224</v>
      </c>
      <c r="T25" s="8"/>
      <c r="U25"/>
    </row>
  </sheetData>
  <sheetProtection algorithmName="SHA-512" hashValue="8gDpQSmb1kBQ08gGuGb4UcnXwXQo0nTO4DTI4RV3eHlepl0K3mVGMjy+s9+l7NeFAHnXeqgpMYJYAFLfWsiCKg==" saltValue="D0i+a/AGufHNqedsSBJWVQ==" spinCount="100000" sheet="1" objects="1" scenarios="1"/>
  <autoFilter ref="A2:T25">
    <sortState ref="A3:T24">
      <sortCondition ref="A3:A24"/>
    </sortState>
  </autoFilter>
  <sortState ref="A3:T25">
    <sortCondition ref="A3:A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Y41"/>
  <sheetViews>
    <sheetView showGridLines="0" tabSelected="1" zoomScale="90" zoomScaleNormal="90" workbookViewId="0">
      <selection activeCell="A2" sqref="A2"/>
    </sheetView>
  </sheetViews>
  <sheetFormatPr baseColWidth="10" defaultRowHeight="14.25"/>
  <cols>
    <col min="1" max="1" width="6.140625" style="10" customWidth="1"/>
    <col min="2" max="2" width="24" style="10" customWidth="1"/>
    <col min="3" max="3" width="25.7109375" style="10" bestFit="1" customWidth="1"/>
    <col min="4" max="4" width="6" style="10" customWidth="1"/>
    <col min="5" max="5" width="11.85546875" style="10" customWidth="1"/>
    <col min="6" max="6" width="2" style="10" customWidth="1"/>
    <col min="7" max="7" width="22.140625" style="10" customWidth="1"/>
    <col min="8" max="8" width="13.42578125" style="10" customWidth="1"/>
    <col min="9" max="9" width="2" style="10" customWidth="1"/>
    <col min="10" max="10" width="12.5703125" style="10" customWidth="1"/>
    <col min="11" max="11" width="11.5703125" style="10" customWidth="1"/>
    <col min="12" max="12" width="0.5703125" style="10" customWidth="1"/>
    <col min="13" max="13" width="16.42578125" style="10" customWidth="1"/>
    <col min="14" max="14" width="2.42578125" style="10" customWidth="1"/>
    <col min="15" max="23" width="11.42578125" style="10"/>
    <col min="24" max="24" width="11.42578125" style="11"/>
    <col min="25" max="16384" width="11.42578125" style="10"/>
  </cols>
  <sheetData>
    <row r="1" spans="2:25" ht="6.75" customHeight="1"/>
    <row r="2" spans="2:25" ht="18" customHeight="1">
      <c r="B2" s="12" t="s">
        <v>310</v>
      </c>
      <c r="H2" s="522" t="s">
        <v>1</v>
      </c>
      <c r="I2" s="522"/>
      <c r="J2" s="522"/>
      <c r="K2" s="523" t="str">
        <f>IFERROR(VLOOKUP(C10,datos,2,0),"")</f>
        <v/>
      </c>
      <c r="L2" s="524"/>
      <c r="M2" s="525"/>
      <c r="X2" s="10"/>
    </row>
    <row r="3" spans="2:25">
      <c r="B3" s="10" t="s">
        <v>311</v>
      </c>
      <c r="H3" s="522"/>
      <c r="I3" s="522"/>
      <c r="J3" s="522"/>
      <c r="K3" s="526"/>
      <c r="L3" s="527"/>
      <c r="M3" s="528"/>
      <c r="X3" s="10"/>
    </row>
    <row r="4" spans="2:25">
      <c r="B4" s="10" t="s">
        <v>312</v>
      </c>
      <c r="K4" s="529" t="s">
        <v>2</v>
      </c>
      <c r="L4" s="529"/>
      <c r="M4" s="529"/>
      <c r="X4" s="10"/>
    </row>
    <row r="5" spans="2:25" ht="15.75">
      <c r="M5" s="13"/>
      <c r="X5" s="10"/>
    </row>
    <row r="6" spans="2:25" s="14" customFormat="1" ht="34.5">
      <c r="B6" s="530" t="s">
        <v>1484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X6" s="15"/>
    </row>
    <row r="7" spans="2:25" ht="16.5" customHeight="1">
      <c r="B7" s="531" t="s">
        <v>179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</row>
    <row r="8" spans="2:25" ht="16.5" customHeight="1"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</row>
    <row r="9" spans="2:25" ht="9.7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2:25" ht="25.5">
      <c r="B10" s="18" t="s">
        <v>99</v>
      </c>
      <c r="C10" s="475"/>
      <c r="D10" s="17"/>
      <c r="E10" s="18" t="s">
        <v>15</v>
      </c>
      <c r="F10" s="502" t="str">
        <f>IFERROR(VLOOKUP(C10,datos,3,0),"")</f>
        <v/>
      </c>
      <c r="G10" s="503"/>
      <c r="H10" s="503"/>
      <c r="I10" s="503"/>
      <c r="J10" s="503"/>
      <c r="K10" s="503"/>
      <c r="L10" s="503"/>
      <c r="M10" s="504"/>
    </row>
    <row r="11" spans="2:25" ht="9.75" customHeight="1">
      <c r="B11" s="19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</row>
    <row r="12" spans="2:25" s="24" customFormat="1" ht="17.25" customHeight="1">
      <c r="B12" s="22" t="s">
        <v>1479</v>
      </c>
      <c r="C12" s="23" t="str">
        <f>IFERROR(VLOOKUP(C10,datos,16,0),"")</f>
        <v/>
      </c>
      <c r="E12" s="22" t="s">
        <v>1480</v>
      </c>
      <c r="F12" s="505" t="str">
        <f>IFERROR(VLOOKUP(C10,datos,17,0),"")</f>
        <v/>
      </c>
      <c r="G12" s="506"/>
      <c r="X12" s="25"/>
    </row>
    <row r="13" spans="2:25" ht="9.75" customHeight="1"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2:25" ht="32.25" customHeight="1">
      <c r="B14" s="26" t="s">
        <v>167</v>
      </c>
      <c r="C14" s="507" t="str">
        <f>IFERROR(VLOOKUP(C10,datos,18,0),"")</f>
        <v/>
      </c>
      <c r="D14" s="508"/>
      <c r="E14" s="508"/>
      <c r="F14" s="508"/>
      <c r="G14" s="508"/>
      <c r="H14" s="509"/>
      <c r="I14" s="17"/>
      <c r="J14" s="18" t="s">
        <v>10</v>
      </c>
      <c r="K14" s="493" t="str">
        <f>IFERROR(VLOOKUP(C10,datos,14,0),"")</f>
        <v/>
      </c>
      <c r="L14" s="494"/>
      <c r="M14" s="495"/>
    </row>
    <row r="15" spans="2:25" ht="7.5" customHeight="1"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X15" s="10"/>
      <c r="Y15" s="11"/>
    </row>
    <row r="16" spans="2:25" ht="17.25" customHeight="1">
      <c r="B16" s="19" t="s">
        <v>313</v>
      </c>
      <c r="C16" s="510" t="str">
        <f>IFERROR(VLOOKUP(J16,prov,2,0),"")</f>
        <v/>
      </c>
      <c r="D16" s="511"/>
      <c r="E16" s="511"/>
      <c r="F16" s="511"/>
      <c r="G16" s="512"/>
      <c r="H16" s="27" t="str">
        <f>IFERROR(VLOOKUP(C16,ubicac,2,0),"")</f>
        <v/>
      </c>
      <c r="J16" s="28" t="str">
        <f>IFERROR(VLOOKUP(C10,datos,9,0),"")</f>
        <v/>
      </c>
      <c r="K16" s="21"/>
      <c r="L16" s="21"/>
    </row>
    <row r="17" spans="2:25" s="32" customFormat="1" ht="8.25" customHeight="1">
      <c r="B17" s="19"/>
      <c r="C17" s="29"/>
      <c r="D17" s="29"/>
      <c r="E17" s="30"/>
      <c r="F17" s="31"/>
      <c r="G17" s="31"/>
      <c r="H17" s="30"/>
      <c r="I17" s="30"/>
      <c r="J17" s="30"/>
      <c r="K17" s="30"/>
      <c r="L17" s="31"/>
      <c r="M17" s="31"/>
      <c r="Y17" s="33"/>
    </row>
    <row r="18" spans="2:25" s="32" customFormat="1" ht="17.25" customHeight="1">
      <c r="B18" s="19" t="s">
        <v>96</v>
      </c>
      <c r="C18" s="513" t="str">
        <f>IFERROR(VLOOKUP(C10,datos,13,0),"")</f>
        <v/>
      </c>
      <c r="D18" s="514"/>
      <c r="E18" s="515" t="s">
        <v>97</v>
      </c>
      <c r="F18" s="515"/>
      <c r="G18" s="516" t="str">
        <f>IFERROR(VLOOKUP(C10,datos,19,0),"")</f>
        <v/>
      </c>
      <c r="H18" s="517"/>
      <c r="I18" s="517"/>
      <c r="J18" s="517"/>
      <c r="K18" s="517"/>
      <c r="L18" s="517"/>
      <c r="M18" s="518"/>
      <c r="Y18" s="33"/>
    </row>
    <row r="19" spans="2:25" s="32" customFormat="1">
      <c r="B19" s="19"/>
      <c r="C19" s="29"/>
      <c r="D19" s="29"/>
      <c r="E19" s="515"/>
      <c r="F19" s="515"/>
      <c r="G19" s="519"/>
      <c r="H19" s="520"/>
      <c r="I19" s="520"/>
      <c r="J19" s="520"/>
      <c r="K19" s="520"/>
      <c r="L19" s="520"/>
      <c r="M19" s="521"/>
      <c r="Y19" s="33"/>
    </row>
    <row r="20" spans="2:25" s="32" customFormat="1" ht="8.25" customHeight="1">
      <c r="B20" s="19"/>
      <c r="C20" s="29"/>
      <c r="D20" s="29"/>
      <c r="E20" s="30"/>
      <c r="F20" s="31"/>
      <c r="G20" s="31"/>
      <c r="H20" s="30"/>
      <c r="I20" s="30"/>
      <c r="J20" s="30"/>
      <c r="K20" s="30"/>
      <c r="L20" s="31"/>
      <c r="M20" s="31"/>
      <c r="Y20" s="33"/>
    </row>
    <row r="21" spans="2:25" s="32" customFormat="1" ht="17.25" customHeight="1">
      <c r="B21" s="18" t="s">
        <v>98</v>
      </c>
      <c r="C21" s="493" t="str">
        <f>IFERROR(VLOOKUP(C10,datos,4,0),"")</f>
        <v/>
      </c>
      <c r="D21" s="494"/>
      <c r="E21" s="495"/>
      <c r="F21" s="17"/>
      <c r="G21" s="22" t="s">
        <v>14</v>
      </c>
      <c r="H21" s="493" t="str">
        <f>IFERROR(VLOOKUP(C10,datos,5,0),"")</f>
        <v/>
      </c>
      <c r="I21" s="495"/>
      <c r="J21" s="30"/>
      <c r="K21" s="31"/>
      <c r="L21" s="31"/>
      <c r="M21" s="31"/>
      <c r="X21" s="33"/>
    </row>
    <row r="22" spans="2:25" s="32" customFormat="1" ht="9.75" customHeight="1">
      <c r="B22" s="34"/>
      <c r="C22" s="34"/>
      <c r="D22" s="34"/>
      <c r="E22" s="34"/>
      <c r="F22" s="34"/>
      <c r="G22" s="34"/>
      <c r="H22" s="34"/>
      <c r="I22" s="34"/>
      <c r="J22" s="35"/>
      <c r="K22" s="36"/>
      <c r="L22" s="36"/>
      <c r="M22" s="36"/>
      <c r="X22" s="33"/>
    </row>
    <row r="23" spans="2:25" ht="18" customHeight="1">
      <c r="B23" s="37" t="s">
        <v>842</v>
      </c>
      <c r="C23" s="38"/>
      <c r="D23" s="38"/>
      <c r="E23" s="38"/>
      <c r="F23" s="38"/>
      <c r="G23" s="37" t="s">
        <v>845</v>
      </c>
      <c r="H23" s="38"/>
      <c r="I23" s="38"/>
      <c r="J23" s="38"/>
      <c r="K23" s="38"/>
      <c r="L23" s="38"/>
      <c r="M23" s="38"/>
    </row>
    <row r="24" spans="2:25" ht="17.25" customHeight="1">
      <c r="B24" s="22" t="s">
        <v>843</v>
      </c>
      <c r="C24" s="496" t="str">
        <f>IFERROR(VLOOKUP(C10,datos,15,0),"")</f>
        <v/>
      </c>
      <c r="D24" s="497"/>
      <c r="E24" s="498"/>
      <c r="F24" s="21"/>
      <c r="G24" s="22" t="s">
        <v>843</v>
      </c>
      <c r="H24" s="499"/>
      <c r="I24" s="500"/>
      <c r="J24" s="500"/>
      <c r="K24" s="500"/>
      <c r="L24" s="500"/>
      <c r="M24" s="501"/>
    </row>
    <row r="25" spans="2:25" ht="8.25" customHeight="1">
      <c r="B25" s="39"/>
      <c r="C25" s="17"/>
      <c r="D25" s="17"/>
      <c r="E25" s="17"/>
      <c r="F25" s="17"/>
      <c r="G25" s="39"/>
      <c r="H25" s="17"/>
      <c r="I25" s="17"/>
      <c r="J25" s="17"/>
      <c r="K25" s="17"/>
      <c r="L25" s="17"/>
      <c r="M25" s="17"/>
    </row>
    <row r="26" spans="2:25" ht="20.25" customHeight="1">
      <c r="B26" s="22" t="s">
        <v>844</v>
      </c>
      <c r="C26" s="476"/>
      <c r="D26" s="477"/>
      <c r="E26" s="478"/>
      <c r="G26" s="22" t="s">
        <v>844</v>
      </c>
      <c r="H26" s="476"/>
      <c r="I26" s="477"/>
      <c r="J26" s="477"/>
      <c r="K26" s="477"/>
      <c r="L26" s="477"/>
      <c r="M26" s="478"/>
      <c r="W26" s="11"/>
      <c r="X26" s="10"/>
    </row>
    <row r="27" spans="2:25" s="32" customFormat="1" ht="8.25" customHeight="1">
      <c r="B27" s="30"/>
      <c r="D27" s="40"/>
      <c r="E27" s="40"/>
      <c r="F27" s="40"/>
      <c r="G27" s="30"/>
      <c r="H27" s="41"/>
      <c r="I27" s="41"/>
      <c r="J27" s="41"/>
      <c r="K27" s="41"/>
      <c r="L27" s="40"/>
      <c r="M27" s="40"/>
      <c r="W27" s="33"/>
    </row>
    <row r="28" spans="2:25" ht="17.25" customHeight="1">
      <c r="B28" s="22" t="s">
        <v>872</v>
      </c>
      <c r="C28" s="42"/>
      <c r="E28" s="43"/>
      <c r="G28" s="22" t="s">
        <v>872</v>
      </c>
      <c r="H28" s="479"/>
      <c r="I28" s="480"/>
      <c r="J28" s="481"/>
      <c r="W28" s="11"/>
      <c r="X28" s="10"/>
    </row>
    <row r="29" spans="2:25" ht="8.2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W29" s="11"/>
      <c r="X29" s="10"/>
    </row>
    <row r="30" spans="2:25" ht="17.25" customHeight="1">
      <c r="B30" s="19"/>
      <c r="C30" s="44"/>
      <c r="D30" s="44"/>
      <c r="E30" s="17"/>
      <c r="W30" s="11"/>
      <c r="X30" s="10"/>
    </row>
    <row r="31" spans="2:25" ht="18" customHeight="1">
      <c r="B31" s="24"/>
      <c r="C31" s="24"/>
      <c r="D31" s="24"/>
      <c r="E31" s="17"/>
      <c r="F31" s="482" t="s">
        <v>952</v>
      </c>
      <c r="G31" s="483"/>
      <c r="H31" s="483"/>
      <c r="I31" s="483"/>
      <c r="J31" s="483"/>
      <c r="K31" s="483"/>
      <c r="L31" s="483"/>
      <c r="M31" s="484"/>
      <c r="W31" s="11"/>
      <c r="X31" s="10"/>
    </row>
    <row r="32" spans="2:25" ht="18" customHeight="1">
      <c r="C32" s="45"/>
      <c r="D32" s="45"/>
      <c r="E32" s="46"/>
      <c r="F32" s="485"/>
      <c r="G32" s="486"/>
      <c r="H32" s="486"/>
      <c r="I32" s="486"/>
      <c r="J32" s="486"/>
      <c r="K32" s="486"/>
      <c r="L32" s="486"/>
      <c r="M32" s="487"/>
      <c r="W32" s="11"/>
      <c r="X32" s="10"/>
    </row>
    <row r="33" spans="3:24" ht="18" customHeight="1">
      <c r="E33" s="46"/>
      <c r="F33" s="485"/>
      <c r="G33" s="486"/>
      <c r="H33" s="486"/>
      <c r="I33" s="486"/>
      <c r="J33" s="486"/>
      <c r="K33" s="486"/>
      <c r="L33" s="486"/>
      <c r="M33" s="487"/>
      <c r="W33" s="11"/>
      <c r="X33" s="10"/>
    </row>
    <row r="34" spans="3:24" ht="18" customHeight="1">
      <c r="C34" s="491"/>
      <c r="D34" s="491"/>
      <c r="F34" s="485"/>
      <c r="G34" s="486"/>
      <c r="H34" s="486"/>
      <c r="I34" s="486"/>
      <c r="J34" s="486"/>
      <c r="K34" s="486"/>
      <c r="L34" s="486"/>
      <c r="M34" s="487"/>
      <c r="W34" s="11"/>
      <c r="X34" s="10"/>
    </row>
    <row r="35" spans="3:24" ht="18" customHeight="1">
      <c r="C35" s="492" t="s">
        <v>314</v>
      </c>
      <c r="D35" s="492"/>
      <c r="F35" s="488"/>
      <c r="G35" s="489"/>
      <c r="H35" s="489"/>
      <c r="I35" s="489"/>
      <c r="J35" s="489"/>
      <c r="K35" s="489"/>
      <c r="L35" s="489"/>
      <c r="M35" s="490"/>
      <c r="W35" s="11"/>
      <c r="X35" s="10"/>
    </row>
    <row r="37" spans="3:24">
      <c r="W37" s="11"/>
      <c r="X37" s="10"/>
    </row>
    <row r="38" spans="3:24" ht="14.25" customHeight="1"/>
    <row r="39" spans="3:24" ht="14.25" customHeight="1"/>
    <row r="40" spans="3:24" ht="14.25" customHeight="1"/>
    <row r="41" spans="3:24" ht="15" customHeight="1"/>
  </sheetData>
  <sheetProtection algorithmName="SHA-512" hashValue="3CbDvz4zTpJ6QZ6ANEAunJvx62zlc946uWWkwcNGphK1VAjpqqeH4d6rkcDiWyXmkc83pcCBYpgvZZkrNikkJw==" saltValue="2cdyMy5kVMUZVkGgu7+S6g==" spinCount="100000" sheet="1" objects="1" scenarios="1"/>
  <mergeCells count="23">
    <mergeCell ref="H2:J3"/>
    <mergeCell ref="K2:M3"/>
    <mergeCell ref="K4:M4"/>
    <mergeCell ref="B6:M6"/>
    <mergeCell ref="B7:M8"/>
    <mergeCell ref="C21:E21"/>
    <mergeCell ref="H21:I21"/>
    <mergeCell ref="C24:E24"/>
    <mergeCell ref="H24:M24"/>
    <mergeCell ref="F10:M10"/>
    <mergeCell ref="F12:G12"/>
    <mergeCell ref="C14:H14"/>
    <mergeCell ref="K14:M14"/>
    <mergeCell ref="C16:G16"/>
    <mergeCell ref="C18:D18"/>
    <mergeCell ref="E18:F19"/>
    <mergeCell ref="G18:M19"/>
    <mergeCell ref="C26:E26"/>
    <mergeCell ref="H26:M26"/>
    <mergeCell ref="H28:J28"/>
    <mergeCell ref="F31:M35"/>
    <mergeCell ref="C34:D34"/>
    <mergeCell ref="C35:D35"/>
  </mergeCells>
  <conditionalFormatting sqref="H21:I21 C12 K14:L14 C14:H14 C21:E21 F10:M10 F12:G12">
    <cfRule type="cellIs" dxfId="90" priority="8" operator="equal">
      <formula>#N/A</formula>
    </cfRule>
  </conditionalFormatting>
  <conditionalFormatting sqref="C14:H14">
    <cfRule type="cellIs" dxfId="89" priority="7" operator="equal">
      <formula>0</formula>
    </cfRule>
  </conditionalFormatting>
  <conditionalFormatting sqref="C18:D18">
    <cfRule type="cellIs" dxfId="88" priority="5" operator="equal">
      <formula>#N/A</formula>
    </cfRule>
  </conditionalFormatting>
  <conditionalFormatting sqref="J16">
    <cfRule type="cellIs" dxfId="87" priority="4" operator="equal">
      <formula>#N/A</formula>
    </cfRule>
  </conditionalFormatting>
  <conditionalFormatting sqref="C16">
    <cfRule type="cellIs" dxfId="86" priority="3" operator="equal">
      <formula>#N/A</formula>
    </cfRule>
  </conditionalFormatting>
  <conditionalFormatting sqref="H16">
    <cfRule type="cellIs" dxfId="85" priority="2" operator="equal">
      <formula>#N/A</formula>
    </cfRule>
  </conditionalFormatting>
  <conditionalFormatting sqref="C18:D18 G18:M19 C24:E24">
    <cfRule type="cellIs" dxfId="84" priority="1" operator="equal">
      <formula>0</formula>
    </cfRule>
  </conditionalFormatting>
  <dataValidations count="2">
    <dataValidation type="list" allowBlank="1" showInputMessage="1" showErrorMessage="1" sqref="F17">
      <formula1>Canton</formula1>
    </dataValidation>
    <dataValidation allowBlank="1" showInputMessage="1" showErrorMessage="1" prompt="Digite únicamente los últimos 4 dígitos del Código Presupuestario._x000a__x000a_KALLPA debe digitar 0002" sqref="C10"/>
  </dataValidations>
  <printOptions horizontalCentered="1" verticalCentered="1"/>
  <pageMargins left="0" right="0.15748031496062992" top="0.23622047244094491" bottom="0.6692913385826772" header="0.43307086614173229" footer="0.19685039370078741"/>
  <pageSetup scale="90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G24"/>
  <sheetViews>
    <sheetView showGridLines="0" zoomScale="90" zoomScaleNormal="90" workbookViewId="0">
      <selection activeCell="B16" sqref="B16"/>
    </sheetView>
  </sheetViews>
  <sheetFormatPr baseColWidth="10" defaultRowHeight="14.25"/>
  <cols>
    <col min="1" max="1" width="9.28515625" style="163" customWidth="1"/>
    <col min="2" max="2" width="48.42578125" style="163" customWidth="1"/>
    <col min="3" max="5" width="9.5703125" style="163" customWidth="1"/>
    <col min="6" max="6" width="15.140625" style="163" customWidth="1"/>
    <col min="7" max="16384" width="11.42578125" style="163"/>
  </cols>
  <sheetData>
    <row r="1" spans="2:7" ht="18" customHeight="1">
      <c r="B1" s="395" t="s">
        <v>793</v>
      </c>
      <c r="C1" s="467"/>
      <c r="D1" s="467"/>
      <c r="E1" s="467"/>
      <c r="F1" s="468" t="str">
        <f>+Portada!$K$2</f>
        <v/>
      </c>
    </row>
    <row r="2" spans="2:7" ht="18.75" thickBot="1">
      <c r="B2" s="542" t="s">
        <v>792</v>
      </c>
      <c r="C2" s="542"/>
      <c r="D2" s="542"/>
      <c r="E2" s="542"/>
      <c r="F2" s="542"/>
    </row>
    <row r="3" spans="2:7" ht="21.75" customHeight="1" thickTop="1">
      <c r="B3" s="543" t="s">
        <v>902</v>
      </c>
      <c r="C3" s="547" t="s">
        <v>798</v>
      </c>
      <c r="D3" s="548"/>
      <c r="E3" s="549"/>
      <c r="F3" s="545" t="s">
        <v>863</v>
      </c>
    </row>
    <row r="4" spans="2:7" ht="18" customHeight="1" thickBot="1">
      <c r="B4" s="544"/>
      <c r="C4" s="396" t="s">
        <v>0</v>
      </c>
      <c r="D4" s="397" t="s">
        <v>100</v>
      </c>
      <c r="E4" s="398" t="s">
        <v>101</v>
      </c>
      <c r="F4" s="546"/>
    </row>
    <row r="5" spans="2:7" ht="26.25" customHeight="1" thickTop="1" thickBot="1">
      <c r="B5" s="399" t="s">
        <v>231</v>
      </c>
      <c r="C5" s="400">
        <f>+D5+E5</f>
        <v>0</v>
      </c>
      <c r="D5" s="401">
        <f>+D6+D13+D16</f>
        <v>0</v>
      </c>
      <c r="E5" s="402">
        <f>+E6+E13+E16</f>
        <v>0</v>
      </c>
      <c r="F5" s="403">
        <f>+F6+F13+F16</f>
        <v>0</v>
      </c>
    </row>
    <row r="6" spans="2:7" ht="23.25" customHeight="1">
      <c r="B6" s="404" t="s">
        <v>107</v>
      </c>
      <c r="C6" s="405">
        <f>+D6+E6</f>
        <v>0</v>
      </c>
      <c r="D6" s="406">
        <f>SUM(D7:D12)</f>
        <v>0</v>
      </c>
      <c r="E6" s="407">
        <f>SUM(E7:E12)</f>
        <v>0</v>
      </c>
      <c r="F6" s="408">
        <f>SUM(F7:F12)</f>
        <v>0</v>
      </c>
    </row>
    <row r="7" spans="2:7" ht="23.25" customHeight="1">
      <c r="B7" s="455" t="s">
        <v>1486</v>
      </c>
      <c r="C7" s="192">
        <f>+D7+E7</f>
        <v>0</v>
      </c>
      <c r="D7" s="409"/>
      <c r="E7" s="410"/>
      <c r="F7" s="72"/>
      <c r="G7" s="411" t="str">
        <f>IF(AND(OR(C7&gt;0),AND(F7=0)),"Digite el número de secciones",IF(AND(OR(C7=0),AND(F7&gt;C7)),"No hay matrícula digitada",IF(AND(OR(C7&gt;0),AND(F7&gt;C7)),"Hay más secciones que matrícula","")))</f>
        <v/>
      </c>
    </row>
    <row r="8" spans="2:7" ht="23.25" customHeight="1">
      <c r="B8" s="455" t="s">
        <v>1487</v>
      </c>
      <c r="C8" s="178">
        <f t="shared" ref="C8" si="0">+D8+E8</f>
        <v>0</v>
      </c>
      <c r="D8" s="412"/>
      <c r="E8" s="219"/>
      <c r="F8" s="72"/>
      <c r="G8" s="411" t="str">
        <f t="shared" ref="G8" si="1">IF(AND(OR(C8&gt;0),AND(F8=0)),"Digite el número de secciones",IF(AND(OR(C8=0),AND(F8&gt;C8)),"No hay matrícula digitada",IF(AND(OR(C8&gt;0),AND(F8&gt;C8)),"Hay más secciones que matrícula","")))</f>
        <v/>
      </c>
    </row>
    <row r="9" spans="2:7" ht="23.25" customHeight="1">
      <c r="B9" s="455" t="s">
        <v>1488</v>
      </c>
      <c r="C9" s="178">
        <f t="shared" ref="C9:C12" si="2">+D9+E9</f>
        <v>0</v>
      </c>
      <c r="D9" s="412"/>
      <c r="E9" s="219"/>
      <c r="F9" s="72"/>
      <c r="G9" s="411" t="str">
        <f t="shared" ref="G9:G18" si="3">IF(AND(OR(C9&gt;0),AND(F9=0)),"Digite el número de secciones",IF(AND(OR(C9=0),AND(F9&gt;C9)),"No hay matrícula digitada",IF(AND(OR(C9&gt;0),AND(F9&gt;C9)),"Hay más secciones que matrícula","")))</f>
        <v/>
      </c>
    </row>
    <row r="10" spans="2:7" ht="23.25" customHeight="1">
      <c r="B10" s="455" t="s">
        <v>1489</v>
      </c>
      <c r="C10" s="178">
        <f t="shared" si="2"/>
        <v>0</v>
      </c>
      <c r="D10" s="412"/>
      <c r="E10" s="219"/>
      <c r="F10" s="72"/>
      <c r="G10" s="411" t="str">
        <f t="shared" si="3"/>
        <v/>
      </c>
    </row>
    <row r="11" spans="2:7" ht="23.25" customHeight="1">
      <c r="B11" s="455" t="s">
        <v>1490</v>
      </c>
      <c r="C11" s="178">
        <f t="shared" si="2"/>
        <v>0</v>
      </c>
      <c r="D11" s="412"/>
      <c r="E11" s="219"/>
      <c r="F11" s="72"/>
      <c r="G11" s="411" t="str">
        <f t="shared" si="3"/>
        <v/>
      </c>
    </row>
    <row r="12" spans="2:7" ht="23.25" customHeight="1">
      <c r="B12" s="456" t="s">
        <v>1507</v>
      </c>
      <c r="C12" s="226">
        <f t="shared" si="2"/>
        <v>0</v>
      </c>
      <c r="D12" s="413"/>
      <c r="E12" s="228"/>
      <c r="F12" s="414"/>
      <c r="G12" s="411" t="str">
        <f t="shared" si="3"/>
        <v/>
      </c>
    </row>
    <row r="13" spans="2:7" ht="23.25" customHeight="1">
      <c r="B13" s="415" t="s">
        <v>225</v>
      </c>
      <c r="C13" s="373">
        <f>+D13+E13</f>
        <v>0</v>
      </c>
      <c r="D13" s="416">
        <f>SUM(D14:D15)</f>
        <v>0</v>
      </c>
      <c r="E13" s="417">
        <f>SUM(E14:E15)</f>
        <v>0</v>
      </c>
      <c r="F13" s="118">
        <f>SUM(F14:F15)</f>
        <v>0</v>
      </c>
      <c r="G13" s="411"/>
    </row>
    <row r="14" spans="2:7" ht="23.25" customHeight="1">
      <c r="B14" s="454" t="s">
        <v>1491</v>
      </c>
      <c r="C14" s="192">
        <f>+D14+E14</f>
        <v>0</v>
      </c>
      <c r="D14" s="409"/>
      <c r="E14" s="418"/>
      <c r="F14" s="72"/>
      <c r="G14" s="411" t="str">
        <f t="shared" si="3"/>
        <v/>
      </c>
    </row>
    <row r="15" spans="2:7" ht="23.25" customHeight="1">
      <c r="B15" s="457" t="s">
        <v>1508</v>
      </c>
      <c r="C15" s="187">
        <f t="shared" ref="C15" si="4">+D15+E15</f>
        <v>0</v>
      </c>
      <c r="D15" s="419"/>
      <c r="E15" s="420"/>
      <c r="F15" s="414"/>
      <c r="G15" s="411" t="str">
        <f t="shared" si="3"/>
        <v/>
      </c>
    </row>
    <row r="16" spans="2:7" ht="23.25" customHeight="1">
      <c r="B16" s="421" t="s">
        <v>230</v>
      </c>
      <c r="C16" s="192">
        <f>+D16+E16</f>
        <v>0</v>
      </c>
      <c r="D16" s="422">
        <f>SUM(D17:D18)</f>
        <v>0</v>
      </c>
      <c r="E16" s="234">
        <f>SUM(E17:E18)</f>
        <v>0</v>
      </c>
      <c r="F16" s="423">
        <f>SUM(F17:F18)</f>
        <v>0</v>
      </c>
      <c r="G16" s="411"/>
    </row>
    <row r="17" spans="2:7" ht="23.25" customHeight="1">
      <c r="B17" s="458" t="s">
        <v>1492</v>
      </c>
      <c r="C17" s="192">
        <f>+D17+E17</f>
        <v>0</v>
      </c>
      <c r="D17" s="409"/>
      <c r="E17" s="410"/>
      <c r="F17" s="424"/>
      <c r="G17" s="411" t="str">
        <f t="shared" si="3"/>
        <v/>
      </c>
    </row>
    <row r="18" spans="2:7" ht="23.25" customHeight="1" thickBot="1">
      <c r="B18" s="459" t="s">
        <v>1493</v>
      </c>
      <c r="C18" s="196">
        <f t="shared" ref="C18" si="5">+D18+E18</f>
        <v>0</v>
      </c>
      <c r="D18" s="425"/>
      <c r="E18" s="237"/>
      <c r="F18" s="426"/>
      <c r="G18" s="411" t="str">
        <f t="shared" si="3"/>
        <v/>
      </c>
    </row>
    <row r="19" spans="2:7" ht="22.5" customHeight="1" thickTop="1">
      <c r="B19" s="205" t="s">
        <v>178</v>
      </c>
      <c r="C19" s="427"/>
      <c r="D19" s="427"/>
      <c r="E19" s="427"/>
      <c r="F19" s="427"/>
    </row>
    <row r="20" spans="2:7" ht="18" customHeight="1">
      <c r="B20" s="533"/>
      <c r="C20" s="534"/>
      <c r="D20" s="534"/>
      <c r="E20" s="534"/>
      <c r="F20" s="535"/>
    </row>
    <row r="21" spans="2:7" ht="18" customHeight="1">
      <c r="B21" s="536"/>
      <c r="C21" s="537"/>
      <c r="D21" s="537"/>
      <c r="E21" s="537"/>
      <c r="F21" s="538"/>
    </row>
    <row r="22" spans="2:7" ht="18" customHeight="1">
      <c r="B22" s="536"/>
      <c r="C22" s="537"/>
      <c r="D22" s="537"/>
      <c r="E22" s="537"/>
      <c r="F22" s="538"/>
    </row>
    <row r="23" spans="2:7" ht="18" customHeight="1">
      <c r="B23" s="536"/>
      <c r="C23" s="537"/>
      <c r="D23" s="537"/>
      <c r="E23" s="537"/>
      <c r="F23" s="538"/>
    </row>
    <row r="24" spans="2:7" ht="18" customHeight="1">
      <c r="B24" s="539"/>
      <c r="C24" s="540"/>
      <c r="D24" s="540"/>
      <c r="E24" s="540"/>
      <c r="F24" s="541"/>
    </row>
  </sheetData>
  <sheetProtection algorithmName="SHA-512" hashValue="vqKIqDXNOmXrFvJKH6vOadtnWm+6woqxPrFzuaWekMIZg8qWkfOYbUrtdx2qZEAf8ra++/+eepQBIaCLTAIGkQ==" saltValue="+e91N9Qo3wQ5w4SQ7pjI6g==" spinCount="100000" sheet="1" objects="1" scenarios="1"/>
  <mergeCells count="5">
    <mergeCell ref="B20:F24"/>
    <mergeCell ref="B2:F2"/>
    <mergeCell ref="B3:B4"/>
    <mergeCell ref="F3:F4"/>
    <mergeCell ref="C3:E3"/>
  </mergeCells>
  <conditionalFormatting sqref="F5:F6">
    <cfRule type="cellIs" dxfId="83" priority="12" operator="equal">
      <formula>0</formula>
    </cfRule>
  </conditionalFormatting>
  <conditionalFormatting sqref="F16">
    <cfRule type="cellIs" dxfId="82" priority="11" operator="equal">
      <formula>0</formula>
    </cfRule>
  </conditionalFormatting>
  <conditionalFormatting sqref="F13">
    <cfRule type="cellIs" dxfId="81" priority="9" operator="equal">
      <formula>0</formula>
    </cfRule>
  </conditionalFormatting>
  <conditionalFormatting sqref="C6:E6">
    <cfRule type="cellIs" dxfId="80" priority="8" operator="equal">
      <formula>0</formula>
    </cfRule>
  </conditionalFormatting>
  <conditionalFormatting sqref="C6:C7 C9:C12">
    <cfRule type="cellIs" dxfId="79" priority="7" operator="equal">
      <formula>0</formula>
    </cfRule>
  </conditionalFormatting>
  <conditionalFormatting sqref="C5:E5">
    <cfRule type="cellIs" dxfId="78" priority="6" operator="equal">
      <formula>0</formula>
    </cfRule>
  </conditionalFormatting>
  <conditionalFormatting sqref="C13:E13">
    <cfRule type="cellIs" dxfId="77" priority="5" operator="equal">
      <formula>0</formula>
    </cfRule>
  </conditionalFormatting>
  <conditionalFormatting sqref="C13:C15">
    <cfRule type="cellIs" dxfId="76" priority="4" operator="equal">
      <formula>0</formula>
    </cfRule>
  </conditionalFormatting>
  <conditionalFormatting sqref="C16:E16">
    <cfRule type="cellIs" dxfId="75" priority="3" operator="equal">
      <formula>0</formula>
    </cfRule>
  </conditionalFormatting>
  <conditionalFormatting sqref="C16:C18">
    <cfRule type="cellIs" dxfId="74" priority="2" operator="equal">
      <formula>0</formula>
    </cfRule>
  </conditionalFormatting>
  <conditionalFormatting sqref="C8">
    <cfRule type="cellIs" dxfId="73" priority="1" operator="equal">
      <formula>0</formula>
    </cfRule>
  </conditionalFormatting>
  <dataValidations count="1">
    <dataValidation type="whole" operator="greaterThanOrEqual" allowBlank="1" showInputMessage="1" showErrorMessage="1" sqref="C5:F18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orientation="landscape" r:id="rId1"/>
  <headerFooter scaleWithDoc="0">
    <oddFooter>&amp;R&amp;"Goudy,Negrita Cursiva"C.E.E.&amp;"Goudy,Cursiva",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N32"/>
  <sheetViews>
    <sheetView showGridLines="0" zoomScale="90" zoomScaleNormal="90" workbookViewId="0"/>
  </sheetViews>
  <sheetFormatPr baseColWidth="10" defaultRowHeight="14.25"/>
  <cols>
    <col min="1" max="1" width="4.42578125" style="163" customWidth="1"/>
    <col min="2" max="2" width="55.5703125" style="163" customWidth="1"/>
    <col min="3" max="14" width="9.140625" style="163" customWidth="1"/>
    <col min="15" max="16384" width="11.42578125" style="163"/>
  </cols>
  <sheetData>
    <row r="1" spans="2:14" ht="18">
      <c r="B1" s="432" t="s">
        <v>795</v>
      </c>
      <c r="C1" s="353"/>
      <c r="D1" s="353"/>
      <c r="E1" s="353"/>
      <c r="F1" s="353"/>
      <c r="G1" s="467"/>
      <c r="H1" s="467"/>
      <c r="I1" s="467"/>
      <c r="J1" s="467"/>
      <c r="K1" s="467"/>
      <c r="M1" s="550" t="str">
        <f>+Portada!$K$2</f>
        <v/>
      </c>
      <c r="N1" s="551"/>
    </row>
    <row r="2" spans="2:14" ht="18.75" thickBot="1">
      <c r="B2" s="434" t="s">
        <v>228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2:14" ht="34.5" customHeight="1" thickTop="1">
      <c r="B3" s="552" t="s">
        <v>229</v>
      </c>
      <c r="C3" s="555" t="s">
        <v>831</v>
      </c>
      <c r="D3" s="556"/>
      <c r="E3" s="556"/>
      <c r="F3" s="557" t="s">
        <v>225</v>
      </c>
      <c r="G3" s="558"/>
      <c r="H3" s="559"/>
      <c r="I3" s="557" t="s">
        <v>227</v>
      </c>
      <c r="J3" s="558"/>
      <c r="K3" s="559"/>
      <c r="L3" s="556" t="s">
        <v>235</v>
      </c>
      <c r="M3" s="556"/>
      <c r="N3" s="556"/>
    </row>
    <row r="4" spans="2:14" ht="27" customHeight="1" thickBot="1">
      <c r="B4" s="553"/>
      <c r="C4" s="355" t="s">
        <v>0</v>
      </c>
      <c r="D4" s="356" t="s">
        <v>18</v>
      </c>
      <c r="E4" s="357" t="s">
        <v>17</v>
      </c>
      <c r="F4" s="358" t="s">
        <v>0</v>
      </c>
      <c r="G4" s="359" t="s">
        <v>18</v>
      </c>
      <c r="H4" s="360" t="s">
        <v>17</v>
      </c>
      <c r="I4" s="358" t="s">
        <v>0</v>
      </c>
      <c r="J4" s="359" t="s">
        <v>18</v>
      </c>
      <c r="K4" s="360" t="s">
        <v>17</v>
      </c>
      <c r="L4" s="361" t="s">
        <v>0</v>
      </c>
      <c r="M4" s="356" t="s">
        <v>18</v>
      </c>
      <c r="N4" s="357" t="s">
        <v>17</v>
      </c>
    </row>
    <row r="5" spans="2:14" ht="26.25" customHeight="1" thickTop="1" thickBot="1">
      <c r="B5" s="362" t="s">
        <v>226</v>
      </c>
      <c r="C5" s="250">
        <f>+D5+E5</f>
        <v>0</v>
      </c>
      <c r="D5" s="363">
        <f>+D6+D7+D8+D9+D10+D11+D12+D16+D20+D21+D23+D22</f>
        <v>0</v>
      </c>
      <c r="E5" s="364">
        <f>+E6+E7+E8+E9+E10+E11+E12+E16+E20+E21+E23+E22</f>
        <v>0</v>
      </c>
      <c r="F5" s="365">
        <f>+G5+H5</f>
        <v>0</v>
      </c>
      <c r="G5" s="366">
        <f>+G6+G7+G8+G9+G10+G11+G12+G16+G20+G21+G23+G22</f>
        <v>0</v>
      </c>
      <c r="H5" s="367">
        <f>+H6+H7+H8+H9+H10+H11+H12+H16+H20+H21+H23+H22</f>
        <v>0</v>
      </c>
      <c r="I5" s="365">
        <f>+J5+K5</f>
        <v>0</v>
      </c>
      <c r="J5" s="366">
        <f>+J6+J7+J8+J9+J10+J11+J12+J16+J20+J21+J23+J22</f>
        <v>0</v>
      </c>
      <c r="K5" s="367">
        <f>+K6+K7+K8+K9+K10+K11+K12+K16+K20+K21+K23+K22</f>
        <v>0</v>
      </c>
      <c r="L5" s="251">
        <f>+M5+N5</f>
        <v>0</v>
      </c>
      <c r="M5" s="366">
        <f>+M6+M7+M8+M9+M10+M11+M12+M16+M20+M21+M23+M22</f>
        <v>0</v>
      </c>
      <c r="N5" s="364">
        <f>+N6+N7+N8+N9+N10+N11+N12+N16+N20+N21+N23+N22</f>
        <v>0</v>
      </c>
    </row>
    <row r="6" spans="2:14" ht="25.5" customHeight="1">
      <c r="B6" s="368" t="s">
        <v>232</v>
      </c>
      <c r="C6" s="117">
        <f>+D6+E6</f>
        <v>0</v>
      </c>
      <c r="D6" s="252"/>
      <c r="E6" s="253"/>
      <c r="F6" s="369">
        <f>+G6+H6</f>
        <v>0</v>
      </c>
      <c r="G6" s="252"/>
      <c r="H6" s="370"/>
      <c r="I6" s="369">
        <f>+J6+K6</f>
        <v>0</v>
      </c>
      <c r="J6" s="252"/>
      <c r="K6" s="370"/>
      <c r="L6" s="146">
        <f>+M6+N6</f>
        <v>0</v>
      </c>
      <c r="M6" s="252"/>
      <c r="N6" s="253"/>
    </row>
    <row r="7" spans="2:14" ht="25.5" customHeight="1">
      <c r="B7" s="368" t="s">
        <v>103</v>
      </c>
      <c r="C7" s="255">
        <f>+D7+E7</f>
        <v>0</v>
      </c>
      <c r="D7" s="256"/>
      <c r="E7" s="257"/>
      <c r="F7" s="371">
        <f>+G7+H7</f>
        <v>0</v>
      </c>
      <c r="G7" s="256"/>
      <c r="H7" s="372"/>
      <c r="I7" s="371">
        <f>+J7+K7</f>
        <v>0</v>
      </c>
      <c r="J7" s="256"/>
      <c r="K7" s="372"/>
      <c r="L7" s="289">
        <f>+M7+N7</f>
        <v>0</v>
      </c>
      <c r="M7" s="256"/>
      <c r="N7" s="257"/>
    </row>
    <row r="8" spans="2:14" ht="25.5" customHeight="1">
      <c r="B8" s="368" t="s">
        <v>233</v>
      </c>
      <c r="C8" s="255">
        <f t="shared" ref="C8:C23" si="0">+D8+E8</f>
        <v>0</v>
      </c>
      <c r="D8" s="256"/>
      <c r="E8" s="257"/>
      <c r="F8" s="371">
        <f t="shared" ref="F8:F11" si="1">+G8+H8</f>
        <v>0</v>
      </c>
      <c r="G8" s="256"/>
      <c r="H8" s="372"/>
      <c r="I8" s="371">
        <f t="shared" ref="I8:I11" si="2">+J8+K8</f>
        <v>0</v>
      </c>
      <c r="J8" s="256"/>
      <c r="K8" s="372"/>
      <c r="L8" s="289">
        <f t="shared" ref="L8:L11" si="3">+M8+N8</f>
        <v>0</v>
      </c>
      <c r="M8" s="256"/>
      <c r="N8" s="257"/>
    </row>
    <row r="9" spans="2:14" ht="25.5" customHeight="1">
      <c r="B9" s="368" t="s">
        <v>234</v>
      </c>
      <c r="C9" s="255">
        <f t="shared" si="0"/>
        <v>0</v>
      </c>
      <c r="D9" s="256"/>
      <c r="E9" s="257"/>
      <c r="F9" s="371">
        <f t="shared" si="1"/>
        <v>0</v>
      </c>
      <c r="G9" s="256"/>
      <c r="H9" s="372"/>
      <c r="I9" s="371">
        <f t="shared" si="2"/>
        <v>0</v>
      </c>
      <c r="J9" s="256"/>
      <c r="K9" s="372"/>
      <c r="L9" s="289">
        <f t="shared" si="3"/>
        <v>0</v>
      </c>
      <c r="M9" s="256"/>
      <c r="N9" s="257"/>
    </row>
    <row r="10" spans="2:14" ht="25.5" customHeight="1">
      <c r="B10" s="368" t="s">
        <v>958</v>
      </c>
      <c r="C10" s="255">
        <f t="shared" si="0"/>
        <v>0</v>
      </c>
      <c r="D10" s="256"/>
      <c r="E10" s="257"/>
      <c r="F10" s="371">
        <f t="shared" si="1"/>
        <v>0</v>
      </c>
      <c r="G10" s="256"/>
      <c r="H10" s="372"/>
      <c r="I10" s="371">
        <f t="shared" si="2"/>
        <v>0</v>
      </c>
      <c r="J10" s="256"/>
      <c r="K10" s="372"/>
      <c r="L10" s="289">
        <f t="shared" si="3"/>
        <v>0</v>
      </c>
      <c r="M10" s="256"/>
      <c r="N10" s="257"/>
    </row>
    <row r="11" spans="2:14" ht="25.5" customHeight="1">
      <c r="B11" s="368" t="s">
        <v>926</v>
      </c>
      <c r="C11" s="255">
        <f t="shared" si="0"/>
        <v>0</v>
      </c>
      <c r="D11" s="256"/>
      <c r="E11" s="257"/>
      <c r="F11" s="371">
        <f t="shared" si="1"/>
        <v>0</v>
      </c>
      <c r="G11" s="256"/>
      <c r="H11" s="372"/>
      <c r="I11" s="371">
        <f t="shared" si="2"/>
        <v>0</v>
      </c>
      <c r="J11" s="256"/>
      <c r="K11" s="372"/>
      <c r="L11" s="289">
        <f t="shared" si="3"/>
        <v>0</v>
      </c>
      <c r="M11" s="256"/>
      <c r="N11" s="257"/>
    </row>
    <row r="12" spans="2:14" ht="25.5" customHeight="1">
      <c r="B12" s="368" t="s">
        <v>105</v>
      </c>
      <c r="C12" s="373">
        <f>+D12+E12</f>
        <v>0</v>
      </c>
      <c r="D12" s="374">
        <f>SUM(D13:D15)</f>
        <v>0</v>
      </c>
      <c r="E12" s="375">
        <f>SUM(E13:E15)</f>
        <v>0</v>
      </c>
      <c r="F12" s="376">
        <f>+G12+H12</f>
        <v>0</v>
      </c>
      <c r="G12" s="374">
        <f>SUM(G13:G15)</f>
        <v>0</v>
      </c>
      <c r="H12" s="377">
        <f>SUM(H13:H15)</f>
        <v>0</v>
      </c>
      <c r="I12" s="376">
        <f>+J12+K12</f>
        <v>0</v>
      </c>
      <c r="J12" s="374">
        <f>SUM(J13:J15)</f>
        <v>0</v>
      </c>
      <c r="K12" s="377">
        <f>SUM(K13:K15)</f>
        <v>0</v>
      </c>
      <c r="L12" s="375">
        <f>+M12+N12</f>
        <v>0</v>
      </c>
      <c r="M12" s="374">
        <f>SUM(M13:M15)</f>
        <v>0</v>
      </c>
      <c r="N12" s="375">
        <f>SUM(N13:N15)</f>
        <v>0</v>
      </c>
    </row>
    <row r="13" spans="2:14" ht="25.5" customHeight="1">
      <c r="B13" s="378" t="s">
        <v>927</v>
      </c>
      <c r="C13" s="178">
        <f t="shared" si="0"/>
        <v>0</v>
      </c>
      <c r="D13" s="179"/>
      <c r="E13" s="219"/>
      <c r="F13" s="379">
        <f t="shared" ref="F13" si="4">+G13+H13</f>
        <v>0</v>
      </c>
      <c r="G13" s="179"/>
      <c r="H13" s="380"/>
      <c r="I13" s="379">
        <f t="shared" ref="I13" si="5">+J13+K13</f>
        <v>0</v>
      </c>
      <c r="J13" s="179"/>
      <c r="K13" s="380"/>
      <c r="L13" s="381">
        <f t="shared" ref="L13" si="6">+M13+N13</f>
        <v>0</v>
      </c>
      <c r="M13" s="179"/>
      <c r="N13" s="219"/>
    </row>
    <row r="14" spans="2:14" ht="25.5" customHeight="1">
      <c r="B14" s="382" t="s">
        <v>928</v>
      </c>
      <c r="C14" s="178">
        <f>+D14+E14</f>
        <v>0</v>
      </c>
      <c r="D14" s="179"/>
      <c r="E14" s="219"/>
      <c r="F14" s="379">
        <f>+G14+H14</f>
        <v>0</v>
      </c>
      <c r="G14" s="179"/>
      <c r="H14" s="380"/>
      <c r="I14" s="379">
        <f>+J14+K14</f>
        <v>0</v>
      </c>
      <c r="J14" s="179"/>
      <c r="K14" s="380"/>
      <c r="L14" s="381">
        <f>+M14+N14</f>
        <v>0</v>
      </c>
      <c r="M14" s="179"/>
      <c r="N14" s="219"/>
    </row>
    <row r="15" spans="2:14" ht="25.5" customHeight="1">
      <c r="B15" s="383" t="s">
        <v>929</v>
      </c>
      <c r="C15" s="117">
        <f>+D15+E15</f>
        <v>0</v>
      </c>
      <c r="D15" s="252"/>
      <c r="E15" s="253"/>
      <c r="F15" s="369">
        <f>+G15+H15</f>
        <v>0</v>
      </c>
      <c r="G15" s="252"/>
      <c r="H15" s="370"/>
      <c r="I15" s="369">
        <f>+J15+K15</f>
        <v>0</v>
      </c>
      <c r="J15" s="252"/>
      <c r="K15" s="370"/>
      <c r="L15" s="146">
        <f>+M15+N15</f>
        <v>0</v>
      </c>
      <c r="M15" s="252"/>
      <c r="N15" s="253"/>
    </row>
    <row r="16" spans="2:14" ht="25.5" customHeight="1">
      <c r="B16" s="384" t="s">
        <v>942</v>
      </c>
      <c r="C16" s="373">
        <f>+D16+E16</f>
        <v>0</v>
      </c>
      <c r="D16" s="374">
        <f>SUM(D17:D19)</f>
        <v>0</v>
      </c>
      <c r="E16" s="375">
        <f>SUM(E17:E19)</f>
        <v>0</v>
      </c>
      <c r="F16" s="376">
        <f>+G16+H16</f>
        <v>0</v>
      </c>
      <c r="G16" s="374">
        <f>SUM(G17:G19)</f>
        <v>0</v>
      </c>
      <c r="H16" s="377">
        <f>SUM(H17:H19)</f>
        <v>0</v>
      </c>
      <c r="I16" s="376">
        <f>+J16+K16</f>
        <v>0</v>
      </c>
      <c r="J16" s="374">
        <f>SUM(J17:J19)</f>
        <v>0</v>
      </c>
      <c r="K16" s="377">
        <f>SUM(K17:K19)</f>
        <v>0</v>
      </c>
      <c r="L16" s="375">
        <f>+M16+N16</f>
        <v>0</v>
      </c>
      <c r="M16" s="374">
        <f>SUM(M17:M19)</f>
        <v>0</v>
      </c>
      <c r="N16" s="375">
        <f>SUM(N17:N19)</f>
        <v>0</v>
      </c>
    </row>
    <row r="17" spans="2:14" ht="25.5" customHeight="1">
      <c r="B17" s="378" t="s">
        <v>927</v>
      </c>
      <c r="C17" s="178">
        <f t="shared" ref="C17:C19" si="7">+D17+E17</f>
        <v>0</v>
      </c>
      <c r="D17" s="179"/>
      <c r="E17" s="219"/>
      <c r="F17" s="379">
        <f t="shared" ref="F17:F23" si="8">+G17+H17</f>
        <v>0</v>
      </c>
      <c r="G17" s="179"/>
      <c r="H17" s="380"/>
      <c r="I17" s="379">
        <f t="shared" ref="I17:I23" si="9">+J17+K17</f>
        <v>0</v>
      </c>
      <c r="J17" s="179"/>
      <c r="K17" s="380"/>
      <c r="L17" s="381">
        <f t="shared" ref="L17:L23" si="10">+M17+N17</f>
        <v>0</v>
      </c>
      <c r="M17" s="179"/>
      <c r="N17" s="219"/>
    </row>
    <row r="18" spans="2:14" ht="25.5" customHeight="1">
      <c r="B18" s="382" t="s">
        <v>928</v>
      </c>
      <c r="C18" s="178">
        <f t="shared" si="7"/>
        <v>0</v>
      </c>
      <c r="D18" s="179"/>
      <c r="E18" s="219"/>
      <c r="F18" s="379">
        <f t="shared" si="8"/>
        <v>0</v>
      </c>
      <c r="G18" s="179"/>
      <c r="H18" s="380"/>
      <c r="I18" s="379">
        <f t="shared" si="9"/>
        <v>0</v>
      </c>
      <c r="J18" s="179"/>
      <c r="K18" s="380"/>
      <c r="L18" s="381">
        <f t="shared" si="10"/>
        <v>0</v>
      </c>
      <c r="M18" s="179"/>
      <c r="N18" s="219"/>
    </row>
    <row r="19" spans="2:14" ht="25.5" customHeight="1">
      <c r="B19" s="385" t="s">
        <v>929</v>
      </c>
      <c r="C19" s="117">
        <f t="shared" si="7"/>
        <v>0</v>
      </c>
      <c r="D19" s="252"/>
      <c r="E19" s="253"/>
      <c r="F19" s="369">
        <f t="shared" si="8"/>
        <v>0</v>
      </c>
      <c r="G19" s="252"/>
      <c r="H19" s="370"/>
      <c r="I19" s="369">
        <f t="shared" si="9"/>
        <v>0</v>
      </c>
      <c r="J19" s="252"/>
      <c r="K19" s="370"/>
      <c r="L19" s="146">
        <f t="shared" si="10"/>
        <v>0</v>
      </c>
      <c r="M19" s="252"/>
      <c r="N19" s="253"/>
    </row>
    <row r="20" spans="2:14" ht="25.5" customHeight="1">
      <c r="B20" s="368" t="s">
        <v>106</v>
      </c>
      <c r="C20" s="255">
        <f t="shared" si="0"/>
        <v>0</v>
      </c>
      <c r="D20" s="256"/>
      <c r="E20" s="257"/>
      <c r="F20" s="371">
        <f t="shared" si="8"/>
        <v>0</v>
      </c>
      <c r="G20" s="256"/>
      <c r="H20" s="372"/>
      <c r="I20" s="371">
        <f t="shared" si="9"/>
        <v>0</v>
      </c>
      <c r="J20" s="256"/>
      <c r="K20" s="372"/>
      <c r="L20" s="289">
        <f t="shared" si="10"/>
        <v>0</v>
      </c>
      <c r="M20" s="256"/>
      <c r="N20" s="257"/>
    </row>
    <row r="21" spans="2:14" ht="25.5" customHeight="1">
      <c r="B21" s="368" t="s">
        <v>977</v>
      </c>
      <c r="C21" s="255">
        <f t="shared" si="0"/>
        <v>0</v>
      </c>
      <c r="D21" s="256"/>
      <c r="E21" s="257"/>
      <c r="F21" s="371">
        <f t="shared" si="8"/>
        <v>0</v>
      </c>
      <c r="G21" s="256"/>
      <c r="H21" s="372"/>
      <c r="I21" s="371">
        <f t="shared" si="9"/>
        <v>0</v>
      </c>
      <c r="J21" s="256"/>
      <c r="K21" s="372"/>
      <c r="L21" s="289">
        <f t="shared" si="10"/>
        <v>0</v>
      </c>
      <c r="M21" s="256"/>
      <c r="N21" s="257"/>
    </row>
    <row r="22" spans="2:14" ht="25.5" hidden="1" customHeight="1">
      <c r="B22" s="368" t="s">
        <v>930</v>
      </c>
      <c r="C22" s="255">
        <f t="shared" ref="C22" si="11">+D22+E22</f>
        <v>0</v>
      </c>
      <c r="D22" s="256"/>
      <c r="E22" s="257"/>
      <c r="F22" s="371">
        <f t="shared" ref="F22" si="12">+G22+H22</f>
        <v>0</v>
      </c>
      <c r="G22" s="256"/>
      <c r="H22" s="372"/>
      <c r="I22" s="371">
        <f t="shared" ref="I22" si="13">+J22+K22</f>
        <v>0</v>
      </c>
      <c r="J22" s="256"/>
      <c r="K22" s="372"/>
      <c r="L22" s="289">
        <f t="shared" ref="L22" si="14">+M22+N22</f>
        <v>0</v>
      </c>
      <c r="M22" s="256"/>
      <c r="N22" s="121"/>
    </row>
    <row r="23" spans="2:14" ht="25.5" customHeight="1" thickBot="1">
      <c r="B23" s="386" t="s">
        <v>978</v>
      </c>
      <c r="C23" s="259">
        <f t="shared" si="0"/>
        <v>0</v>
      </c>
      <c r="D23" s="260"/>
      <c r="E23" s="261"/>
      <c r="F23" s="387">
        <f t="shared" si="8"/>
        <v>0</v>
      </c>
      <c r="G23" s="260"/>
      <c r="H23" s="388"/>
      <c r="I23" s="387">
        <f t="shared" si="9"/>
        <v>0</v>
      </c>
      <c r="J23" s="260"/>
      <c r="K23" s="388"/>
      <c r="L23" s="314">
        <f t="shared" si="10"/>
        <v>0</v>
      </c>
      <c r="M23" s="260"/>
      <c r="N23" s="389"/>
    </row>
    <row r="24" spans="2:14" ht="17.25" customHeight="1" thickTop="1">
      <c r="B24" s="390" t="s">
        <v>933</v>
      </c>
      <c r="C24" s="391"/>
      <c r="D24" s="392" t="str">
        <f>IF(D5='CUADRO 1'!D6,"","XX")</f>
        <v/>
      </c>
      <c r="E24" s="392" t="str">
        <f>IF(E5='CUADRO 1'!E6,"","XX")</f>
        <v/>
      </c>
      <c r="F24" s="391"/>
      <c r="G24" s="392" t="str">
        <f>IF(G5='CUADRO 1'!D13,"","XX")</f>
        <v/>
      </c>
      <c r="H24" s="392" t="str">
        <f>IF(H5='CUADRO 1'!E13,"","XX")</f>
        <v/>
      </c>
      <c r="I24" s="391"/>
      <c r="J24" s="392" t="str">
        <f>IF(J5='CUADRO 1'!D17,"","XX")</f>
        <v/>
      </c>
      <c r="K24" s="392" t="str">
        <f>IF(K5='CUADRO 1'!E17,"","XX")</f>
        <v/>
      </c>
      <c r="L24" s="391"/>
      <c r="M24" s="392" t="str">
        <f>IF(M5='CUADRO 1'!D18,"","XX")</f>
        <v/>
      </c>
      <c r="N24" s="392" t="str">
        <f>IF(N5='CUADRO 1'!E18,"","XX")</f>
        <v/>
      </c>
    </row>
    <row r="25" spans="2:14" ht="17.25" customHeight="1">
      <c r="B25" s="560" t="s">
        <v>979</v>
      </c>
      <c r="C25" s="554" t="str">
        <f>IF(OR(D24="XX",E24="XX",G24="XX",H24="XX",J24="XX",K24="XX",M24="XX",N24="XX"),"XX = ¡VERIFICAR!.  El total de hombres o mujeres de este cuadro, no coincide con lo reportado en el Cuadro 1, según corresponda.","")</f>
        <v/>
      </c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</row>
    <row r="26" spans="2:14" ht="17.25" customHeight="1">
      <c r="B26" s="560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</row>
    <row r="27" spans="2:14" ht="17.25" customHeight="1"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</row>
    <row r="28" spans="2:14" ht="16.5" customHeight="1">
      <c r="B28" s="205" t="s">
        <v>178</v>
      </c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</row>
    <row r="29" spans="2:14" ht="16.5" customHeight="1">
      <c r="B29" s="533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5"/>
    </row>
    <row r="30" spans="2:14" ht="16.5" customHeight="1">
      <c r="B30" s="536"/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8"/>
    </row>
    <row r="31" spans="2:14" ht="16.5" customHeight="1">
      <c r="B31" s="536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8"/>
    </row>
    <row r="32" spans="2:14">
      <c r="B32" s="539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1"/>
    </row>
  </sheetData>
  <sheetProtection algorithmName="SHA-512" hashValue="hdh1yoFspGOc76Yozvb3PVb9lHh2T5ouQ7msZoY4QjihIu/b5MZLV12m+L6uYJIFkvKkh35slVc1pSudr8+xtQ==" saltValue="hCYE3QWXexUdScq4ahUU3A==" spinCount="100000" sheet="1" objects="1" scenarios="1"/>
  <mergeCells count="9">
    <mergeCell ref="M1:N1"/>
    <mergeCell ref="B3:B4"/>
    <mergeCell ref="C25:N26"/>
    <mergeCell ref="B29:N32"/>
    <mergeCell ref="C3:E3"/>
    <mergeCell ref="F3:H3"/>
    <mergeCell ref="I3:K3"/>
    <mergeCell ref="L3:N3"/>
    <mergeCell ref="B25:B26"/>
  </mergeCells>
  <conditionalFormatting sqref="C5 I5:K5 E5">
    <cfRule type="cellIs" dxfId="72" priority="76" operator="equal">
      <formula>0</formula>
    </cfRule>
  </conditionalFormatting>
  <conditionalFormatting sqref="F5:H5">
    <cfRule type="cellIs" dxfId="71" priority="75" operator="equal">
      <formula>0</formula>
    </cfRule>
  </conditionalFormatting>
  <conditionalFormatting sqref="L5:N5">
    <cfRule type="cellIs" dxfId="70" priority="73" operator="equal">
      <formula>0</formula>
    </cfRule>
  </conditionalFormatting>
  <conditionalFormatting sqref="C5 E5:N5">
    <cfRule type="cellIs" dxfId="69" priority="71" operator="equal">
      <formula>0</formula>
    </cfRule>
  </conditionalFormatting>
  <conditionalFormatting sqref="C25:N27">
    <cfRule type="notContainsBlanks" dxfId="68" priority="51">
      <formula>LEN(TRIM(C25))&gt;0</formula>
    </cfRule>
  </conditionalFormatting>
  <conditionalFormatting sqref="F6:F7 F20:F21 F23">
    <cfRule type="cellIs" dxfId="67" priority="31" operator="equal">
      <formula>0</formula>
    </cfRule>
  </conditionalFormatting>
  <conditionalFormatting sqref="I16:I17 I19">
    <cfRule type="cellIs" dxfId="66" priority="21" operator="equal">
      <formula>0</formula>
    </cfRule>
  </conditionalFormatting>
  <conditionalFormatting sqref="C8:C11">
    <cfRule type="cellIs" dxfId="65" priority="38" operator="equal">
      <formula>0</formula>
    </cfRule>
  </conditionalFormatting>
  <conditionalFormatting sqref="C18">
    <cfRule type="cellIs" dxfId="64" priority="37" operator="equal">
      <formula>0</formula>
    </cfRule>
  </conditionalFormatting>
  <conditionalFormatting sqref="F18">
    <cfRule type="cellIs" dxfId="63" priority="27" operator="equal">
      <formula>0</formula>
    </cfRule>
  </conditionalFormatting>
  <conditionalFormatting sqref="I13 I15">
    <cfRule type="cellIs" dxfId="62" priority="17" operator="equal">
      <formula>0</formula>
    </cfRule>
  </conditionalFormatting>
  <conditionalFormatting sqref="C12">
    <cfRule type="cellIs" dxfId="61" priority="34" operator="equal">
      <formula>0</formula>
    </cfRule>
  </conditionalFormatting>
  <conditionalFormatting sqref="C12:E12">
    <cfRule type="cellIs" dxfId="60" priority="33" operator="equal">
      <formula>0</formula>
    </cfRule>
  </conditionalFormatting>
  <conditionalFormatting sqref="C6:C7 C20:C21 C23">
    <cfRule type="cellIs" dxfId="59" priority="41" operator="equal">
      <formula>0</formula>
    </cfRule>
  </conditionalFormatting>
  <conditionalFormatting sqref="C16:C17 C19">
    <cfRule type="cellIs" dxfId="58" priority="40" operator="equal">
      <formula>0</formula>
    </cfRule>
  </conditionalFormatting>
  <conditionalFormatting sqref="C16:E16">
    <cfRule type="cellIs" dxfId="57" priority="39" operator="equal">
      <formula>0</formula>
    </cfRule>
  </conditionalFormatting>
  <conditionalFormatting sqref="C13 C15">
    <cfRule type="cellIs" dxfId="56" priority="36" operator="equal">
      <formula>0</formula>
    </cfRule>
  </conditionalFormatting>
  <conditionalFormatting sqref="C14">
    <cfRule type="cellIs" dxfId="55" priority="35" operator="equal">
      <formula>0</formula>
    </cfRule>
  </conditionalFormatting>
  <conditionalFormatting sqref="D5">
    <cfRule type="cellIs" dxfId="54" priority="32" operator="equal">
      <formula>0</formula>
    </cfRule>
  </conditionalFormatting>
  <conditionalFormatting sqref="F16:F17 F19">
    <cfRule type="cellIs" dxfId="53" priority="30" operator="equal">
      <formula>0</formula>
    </cfRule>
  </conditionalFormatting>
  <conditionalFormatting sqref="F16:H16">
    <cfRule type="cellIs" dxfId="52" priority="29" operator="equal">
      <formula>0</formula>
    </cfRule>
  </conditionalFormatting>
  <conditionalFormatting sqref="F8:F11">
    <cfRule type="cellIs" dxfId="51" priority="28" operator="equal">
      <formula>0</formula>
    </cfRule>
  </conditionalFormatting>
  <conditionalFormatting sqref="F13 F15">
    <cfRule type="cellIs" dxfId="50" priority="26" operator="equal">
      <formula>0</formula>
    </cfRule>
  </conditionalFormatting>
  <conditionalFormatting sqref="F14">
    <cfRule type="cellIs" dxfId="49" priority="25" operator="equal">
      <formula>0</formula>
    </cfRule>
  </conditionalFormatting>
  <conditionalFormatting sqref="F12">
    <cfRule type="cellIs" dxfId="48" priority="24" operator="equal">
      <formula>0</formula>
    </cfRule>
  </conditionalFormatting>
  <conditionalFormatting sqref="F12:H12">
    <cfRule type="cellIs" dxfId="47" priority="23" operator="equal">
      <formula>0</formula>
    </cfRule>
  </conditionalFormatting>
  <conditionalFormatting sqref="I6:I7 I20:I21 I23">
    <cfRule type="cellIs" dxfId="46" priority="22" operator="equal">
      <formula>0</formula>
    </cfRule>
  </conditionalFormatting>
  <conditionalFormatting sqref="I16:K16">
    <cfRule type="cellIs" dxfId="45" priority="20" operator="equal">
      <formula>0</formula>
    </cfRule>
  </conditionalFormatting>
  <conditionalFormatting sqref="I8:I11">
    <cfRule type="cellIs" dxfId="44" priority="19" operator="equal">
      <formula>0</formula>
    </cfRule>
  </conditionalFormatting>
  <conditionalFormatting sqref="I18">
    <cfRule type="cellIs" dxfId="43" priority="18" operator="equal">
      <formula>0</formula>
    </cfRule>
  </conditionalFormatting>
  <conditionalFormatting sqref="I14">
    <cfRule type="cellIs" dxfId="42" priority="16" operator="equal">
      <formula>0</formula>
    </cfRule>
  </conditionalFormatting>
  <conditionalFormatting sqref="I12">
    <cfRule type="cellIs" dxfId="41" priority="15" operator="equal">
      <formula>0</formula>
    </cfRule>
  </conditionalFormatting>
  <conditionalFormatting sqref="I12:K12">
    <cfRule type="cellIs" dxfId="40" priority="14" operator="equal">
      <formula>0</formula>
    </cfRule>
  </conditionalFormatting>
  <conditionalFormatting sqref="L6:L7 L20:L21 L23">
    <cfRule type="cellIs" dxfId="39" priority="13" operator="equal">
      <formula>0</formula>
    </cfRule>
  </conditionalFormatting>
  <conditionalFormatting sqref="L16:L17 L19">
    <cfRule type="cellIs" dxfId="38" priority="12" operator="equal">
      <formula>0</formula>
    </cfRule>
  </conditionalFormatting>
  <conditionalFormatting sqref="L16:N16">
    <cfRule type="cellIs" dxfId="37" priority="11" operator="equal">
      <formula>0</formula>
    </cfRule>
  </conditionalFormatting>
  <conditionalFormatting sqref="L8:L11">
    <cfRule type="cellIs" dxfId="36" priority="10" operator="equal">
      <formula>0</formula>
    </cfRule>
  </conditionalFormatting>
  <conditionalFormatting sqref="L18">
    <cfRule type="cellIs" dxfId="35" priority="9" operator="equal">
      <formula>0</formula>
    </cfRule>
  </conditionalFormatting>
  <conditionalFormatting sqref="L13 L15">
    <cfRule type="cellIs" dxfId="34" priority="8" operator="equal">
      <formula>0</formula>
    </cfRule>
  </conditionalFormatting>
  <conditionalFormatting sqref="L14">
    <cfRule type="cellIs" dxfId="33" priority="7" operator="equal">
      <formula>0</formula>
    </cfRule>
  </conditionalFormatting>
  <conditionalFormatting sqref="L12">
    <cfRule type="cellIs" dxfId="32" priority="6" operator="equal">
      <formula>0</formula>
    </cfRule>
  </conditionalFormatting>
  <conditionalFormatting sqref="L12:N12">
    <cfRule type="cellIs" dxfId="31" priority="5" operator="equal">
      <formula>0</formula>
    </cfRule>
  </conditionalFormatting>
  <conditionalFormatting sqref="F22">
    <cfRule type="cellIs" dxfId="30" priority="3" operator="equal">
      <formula>0</formula>
    </cfRule>
  </conditionalFormatting>
  <conditionalFormatting sqref="C22">
    <cfRule type="cellIs" dxfId="29" priority="4" operator="equal">
      <formula>0</formula>
    </cfRule>
  </conditionalFormatting>
  <conditionalFormatting sqref="I22">
    <cfRule type="cellIs" dxfId="28" priority="2" operator="equal">
      <formula>0</formula>
    </cfRule>
  </conditionalFormatting>
  <conditionalFormatting sqref="L22">
    <cfRule type="cellIs" dxfId="27" priority="1" operator="equal">
      <formula>0</formula>
    </cfRule>
  </conditionalFormatting>
  <dataValidations count="1">
    <dataValidation type="whole" operator="greaterThanOrEqual" allowBlank="1" showInputMessage="1" showErrorMessage="1" sqref="C5:N23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79" orientation="landscape" r:id="rId1"/>
  <headerFooter scaleWithDoc="0">
    <oddFooter>&amp;R&amp;"Goudy,Negrita Cursiva"C.E.E.&amp;"Goudy,Cursiva", página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H38"/>
  <sheetViews>
    <sheetView showGridLines="0" showRuler="0" zoomScale="90" zoomScaleNormal="90" workbookViewId="0"/>
  </sheetViews>
  <sheetFormatPr baseColWidth="10" defaultRowHeight="14.25"/>
  <cols>
    <col min="1" max="1" width="3.85546875" style="320" customWidth="1"/>
    <col min="2" max="2" width="72.28515625" style="320" customWidth="1"/>
    <col min="3" max="3" width="8.28515625" style="320" customWidth="1"/>
    <col min="4" max="4" width="5" style="320" customWidth="1"/>
    <col min="5" max="5" width="7.7109375" style="330" customWidth="1"/>
    <col min="6" max="6" width="14.85546875" style="320" customWidth="1"/>
    <col min="7" max="8" width="16.28515625" style="320" customWidth="1"/>
    <col min="9" max="16384" width="11.42578125" style="320"/>
  </cols>
  <sheetData>
    <row r="1" spans="2:8" ht="18" customHeight="1">
      <c r="B1" s="433" t="s">
        <v>796</v>
      </c>
      <c r="E1" s="550" t="str">
        <f>+Portada!$K$2</f>
        <v/>
      </c>
      <c r="F1" s="551"/>
      <c r="G1" s="469"/>
      <c r="H1" s="469"/>
    </row>
    <row r="2" spans="2:8" ht="18">
      <c r="B2" s="59" t="s">
        <v>901</v>
      </c>
      <c r="C2" s="321"/>
      <c r="D2" s="321"/>
      <c r="E2" s="322"/>
      <c r="F2" s="321"/>
      <c r="G2" s="163"/>
      <c r="H2" s="163"/>
    </row>
    <row r="3" spans="2:8" ht="18.75" thickBot="1">
      <c r="B3" s="59" t="s">
        <v>1485</v>
      </c>
      <c r="C3" s="100"/>
      <c r="D3" s="100"/>
      <c r="E3" s="323"/>
      <c r="F3" s="100"/>
      <c r="G3" s="163"/>
      <c r="H3" s="163"/>
    </row>
    <row r="4" spans="2:8" s="328" customFormat="1" ht="34.5" customHeight="1" thickTop="1" thickBot="1">
      <c r="B4" s="324" t="s">
        <v>797</v>
      </c>
      <c r="C4" s="324"/>
      <c r="D4" s="324"/>
      <c r="E4" s="325"/>
      <c r="F4" s="326" t="s">
        <v>798</v>
      </c>
      <c r="G4" s="327"/>
      <c r="H4" s="327"/>
    </row>
    <row r="5" spans="2:8" s="330" customFormat="1" ht="24" customHeight="1" thickTop="1">
      <c r="B5" s="561" t="s">
        <v>799</v>
      </c>
      <c r="C5" s="561"/>
      <c r="D5" s="561"/>
      <c r="E5" s="562"/>
      <c r="F5" s="329">
        <f>SUM(F6:F31)</f>
        <v>0</v>
      </c>
      <c r="G5" s="564" t="str">
        <f>IF($F$5=('CUADRO 1'!C5),"","¡VERIFICAR!.  El total de Matrícula no coincide con el total del Cuadro 1.")</f>
        <v/>
      </c>
      <c r="H5" s="564"/>
    </row>
    <row r="6" spans="2:8" s="330" customFormat="1" ht="16.5" customHeight="1">
      <c r="B6" s="331"/>
      <c r="C6" s="332" t="str">
        <f t="shared" ref="C6:C30" si="0">IFERROR(VLOOKUP(B6,ubicac,2,0),"")</f>
        <v/>
      </c>
      <c r="D6" s="449"/>
      <c r="E6" s="333" t="str">
        <f t="shared" ref="E6:E31" si="1">IF(AND(OR(F6&gt;0),AND(B6="")),"*",IF(AND(B6&lt;&gt;"",AND(F6=0)),"***",""))</f>
        <v/>
      </c>
      <c r="F6" s="334"/>
      <c r="G6" s="564"/>
      <c r="H6" s="564"/>
    </row>
    <row r="7" spans="2:8" s="330" customFormat="1" ht="16.5" customHeight="1">
      <c r="B7" s="335"/>
      <c r="C7" s="336" t="str">
        <f t="shared" si="0"/>
        <v/>
      </c>
      <c r="D7" s="286" t="str">
        <f>IF(C7="","",IF(OR(C7=C6),"R",""))</f>
        <v/>
      </c>
      <c r="E7" s="337" t="str">
        <f t="shared" si="1"/>
        <v/>
      </c>
      <c r="F7" s="338"/>
      <c r="G7" s="564"/>
      <c r="H7" s="564"/>
    </row>
    <row r="8" spans="2:8" s="330" customFormat="1" ht="16.5" customHeight="1">
      <c r="B8" s="335"/>
      <c r="C8" s="336" t="str">
        <f t="shared" si="0"/>
        <v/>
      </c>
      <c r="D8" s="286" t="str">
        <f>IF(C8="","",IF(OR(C8=C7,C8=C6),"R",""))</f>
        <v/>
      </c>
      <c r="E8" s="337" t="str">
        <f t="shared" si="1"/>
        <v/>
      </c>
      <c r="F8" s="338"/>
      <c r="G8" s="564"/>
      <c r="H8" s="564"/>
    </row>
    <row r="9" spans="2:8" s="330" customFormat="1" ht="16.5" customHeight="1">
      <c r="B9" s="335"/>
      <c r="C9" s="336" t="str">
        <f t="shared" si="0"/>
        <v/>
      </c>
      <c r="D9" s="286" t="str">
        <f>IF(C9="","",IF(OR(C9=C8,C9=C7,C9=C6),"R",""))</f>
        <v/>
      </c>
      <c r="E9" s="337" t="str">
        <f t="shared" si="1"/>
        <v/>
      </c>
      <c r="F9" s="338"/>
    </row>
    <row r="10" spans="2:8" s="330" customFormat="1" ht="16.5" customHeight="1">
      <c r="B10" s="335"/>
      <c r="C10" s="336" t="str">
        <f t="shared" si="0"/>
        <v/>
      </c>
      <c r="D10" s="286" t="str">
        <f>IF(C10="","",IF(OR(C10=C9,C10=C8,C10=C7,C10=C6),"R",""))</f>
        <v/>
      </c>
      <c r="E10" s="337" t="str">
        <f t="shared" si="1"/>
        <v/>
      </c>
      <c r="F10" s="338"/>
      <c r="G10" s="563" t="str">
        <f>IF(OR(E6="*",E7="*",E8="*",E9="*",E10="*",E11="*",E12="*",E13="*",E14="*",E15="*",E16="*",E17="*",E18="*",E19="*",E20="*",E21="*",E22="*",E23="*",E24="*",E25="*",E26="*",E27="*",E28="*",E29="*",E30="*",E31="*"),"* No ha seleccionado Provincia/Cantón/Distrito","")</f>
        <v/>
      </c>
      <c r="H10" s="563"/>
    </row>
    <row r="11" spans="2:8" s="330" customFormat="1" ht="16.5" customHeight="1">
      <c r="B11" s="335"/>
      <c r="C11" s="336" t="str">
        <f t="shared" si="0"/>
        <v/>
      </c>
      <c r="D11" s="286" t="str">
        <f>IF(C11="","",IF(OR(C11=C10,C11=C9,C11=C8,C11=C7,C11=C6),"R",""))</f>
        <v/>
      </c>
      <c r="E11" s="337" t="str">
        <f t="shared" si="1"/>
        <v/>
      </c>
      <c r="F11" s="338"/>
      <c r="G11" s="563"/>
      <c r="H11" s="563"/>
    </row>
    <row r="12" spans="2:8" s="330" customFormat="1" ht="16.5" customHeight="1">
      <c r="B12" s="335"/>
      <c r="C12" s="336" t="str">
        <f t="shared" si="0"/>
        <v/>
      </c>
      <c r="D12" s="286" t="str">
        <f>IF(C12="","",IF(OR(C12=C11,C12=C10,C12=C9,C12=C8,C12=C7,C12=C6),"R",""))</f>
        <v/>
      </c>
      <c r="E12" s="337" t="str">
        <f t="shared" si="1"/>
        <v/>
      </c>
      <c r="F12" s="338"/>
      <c r="G12" s="563"/>
      <c r="H12" s="563"/>
    </row>
    <row r="13" spans="2:8" s="330" customFormat="1" ht="16.5" customHeight="1">
      <c r="B13" s="335"/>
      <c r="C13" s="336" t="str">
        <f t="shared" si="0"/>
        <v/>
      </c>
      <c r="D13" s="286" t="str">
        <f>IF(C13="","",IF(OR(C13=C12,C13=C11,C13=C10,C13=C9,C13=C8,C13=C7,C13=C6),"R",""))</f>
        <v/>
      </c>
      <c r="E13" s="337" t="str">
        <f t="shared" si="1"/>
        <v/>
      </c>
      <c r="F13" s="338"/>
    </row>
    <row r="14" spans="2:8" s="330" customFormat="1" ht="16.5" customHeight="1">
      <c r="B14" s="335"/>
      <c r="C14" s="336" t="str">
        <f t="shared" si="0"/>
        <v/>
      </c>
      <c r="D14" s="286" t="str">
        <f>IF(C14="","",IF(OR(C14=C13,C14=C12,C14=C11,C14=C10,C14=C9,C14=C8,C14=C7,C14=C6),"R",""))</f>
        <v/>
      </c>
      <c r="E14" s="337" t="str">
        <f t="shared" si="1"/>
        <v/>
      </c>
      <c r="F14" s="338"/>
      <c r="G14" s="563" t="str">
        <f>IF(OR(E6="***",E7="***",E8="***",E9="***",E10="***",E11="***",E12="***",E13="***",E14="***",E15="***",E16="***",E17="***",E18="***",E19="***",E20="***",E21="***",E22="***",E23="***",E24="***",E25="***",E26="***",E27="***",E28="***",E29="***",E30="***",E31="***"),"*** Digite la matrícula","")</f>
        <v/>
      </c>
      <c r="H14" s="563"/>
    </row>
    <row r="15" spans="2:8" s="330" customFormat="1" ht="16.5" customHeight="1">
      <c r="B15" s="335"/>
      <c r="C15" s="336" t="str">
        <f t="shared" si="0"/>
        <v/>
      </c>
      <c r="D15" s="286" t="str">
        <f>IF(C15="","",IF(OR(C15=C14,C15=C13,C15=C12,C15=C11,C15=C10,C15=C9,C15=C8,C15=C7,C15=C6),"R",""))</f>
        <v/>
      </c>
      <c r="E15" s="337" t="str">
        <f t="shared" si="1"/>
        <v/>
      </c>
      <c r="F15" s="338"/>
      <c r="G15" s="563"/>
      <c r="H15" s="563"/>
    </row>
    <row r="16" spans="2:8" s="330" customFormat="1" ht="16.5" customHeight="1">
      <c r="B16" s="335"/>
      <c r="C16" s="336" t="str">
        <f t="shared" si="0"/>
        <v/>
      </c>
      <c r="D16" s="286" t="str">
        <f>IF(C16="","",IF(OR(C16=C15,C16=C14,C16=C13,C16=C12,C16=C11,C16=C10,C16=C9,C16=C8,C16=C7,C16=C6),"R",""))</f>
        <v/>
      </c>
      <c r="E16" s="337" t="str">
        <f t="shared" si="1"/>
        <v/>
      </c>
      <c r="F16" s="338"/>
      <c r="G16" s="339"/>
      <c r="H16" s="339"/>
    </row>
    <row r="17" spans="2:8" s="330" customFormat="1" ht="16.5" customHeight="1">
      <c r="B17" s="335"/>
      <c r="C17" s="336" t="str">
        <f t="shared" si="0"/>
        <v/>
      </c>
      <c r="D17" s="286" t="str">
        <f>IF(C17="","",IF(OR(C17=C16,C17=C15,C17=C14,C17=C13,C17=C12,C17=C11,C17=C10,C17=C9,C17=C8,C17=C7,C17=C6),"R",""))</f>
        <v/>
      </c>
      <c r="E17" s="337" t="str">
        <f t="shared" si="1"/>
        <v/>
      </c>
      <c r="F17" s="338"/>
      <c r="G17" s="565" t="str">
        <f>IF(OR(D7="R",D8="R",D9="R",D10="R",D11="R",D12="R",D13="R",D14="R",D15="R",D16="R",D17="R",D18="R",D19="R",D20="R",D21="R",D22="R",D23="R",D24="R",D25="R",D26="R",D27="R",D28="R",D29="R",D30="R",D31="R",D32="R"),"R = Líneas repetidas","")</f>
        <v/>
      </c>
      <c r="H17" s="565"/>
    </row>
    <row r="18" spans="2:8" s="330" customFormat="1" ht="16.5" customHeight="1">
      <c r="B18" s="335"/>
      <c r="C18" s="336" t="str">
        <f t="shared" si="0"/>
        <v/>
      </c>
      <c r="D18" s="286" t="str">
        <f>IF(C18="","",IF(OR(C18=C17,C18=C16,C18=C15,C18=C14,C18=C13,C18=C12,C18=C11,C18=C10,C18=C9,C18=C8,C18=C7,C18=C6),"R",""))</f>
        <v/>
      </c>
      <c r="E18" s="337" t="str">
        <f t="shared" si="1"/>
        <v/>
      </c>
      <c r="F18" s="338"/>
      <c r="G18" s="565"/>
      <c r="H18" s="565"/>
    </row>
    <row r="19" spans="2:8" s="330" customFormat="1" ht="16.5" customHeight="1">
      <c r="B19" s="335"/>
      <c r="C19" s="336" t="str">
        <f t="shared" si="0"/>
        <v/>
      </c>
      <c r="D19" s="286" t="str">
        <f>IF(C19="","",IF(OR(C19=C18,C19=C17,C19=C16,C19=C15,C19=C14,C19=C13,C19=C12,C19=C11,C19=C10,C19=C9,C19=C8,C19=C7,C19=C6),"R",""))</f>
        <v/>
      </c>
      <c r="E19" s="337" t="str">
        <f t="shared" si="1"/>
        <v/>
      </c>
      <c r="F19" s="338"/>
      <c r="G19" s="339"/>
      <c r="H19" s="339"/>
    </row>
    <row r="20" spans="2:8" s="330" customFormat="1" ht="16.5" customHeight="1">
      <c r="B20" s="335"/>
      <c r="C20" s="336" t="str">
        <f t="shared" si="0"/>
        <v/>
      </c>
      <c r="D20" s="286" t="str">
        <f>IF(C20="","",IF(OR(C20=C19,C20=C18,C20=C17,C20=C16,C20=C15,C20=C14,C20=C13,C20=C12,C20=C11,C20=C10,C20=C9,C20=C8,C20=C7,C20=C6),"R",""))</f>
        <v/>
      </c>
      <c r="E20" s="337" t="str">
        <f t="shared" si="1"/>
        <v/>
      </c>
      <c r="F20" s="338"/>
      <c r="G20" s="340"/>
      <c r="H20" s="340"/>
    </row>
    <row r="21" spans="2:8" s="330" customFormat="1" ht="16.5" customHeight="1">
      <c r="B21" s="335"/>
      <c r="C21" s="336" t="str">
        <f t="shared" si="0"/>
        <v/>
      </c>
      <c r="D21" s="286" t="str">
        <f>IF(C21="","",IF(OR(C21=C20,C21=C19,C21=C18,C21=C17,C21=C16,C21=C15,C21=C14,C21=C13,C21=C12,C21=C11,C21=C10,C21=C9,C21=C8,C21=C7,C21=C6),"R",""))</f>
        <v/>
      </c>
      <c r="E21" s="337" t="str">
        <f t="shared" si="1"/>
        <v/>
      </c>
      <c r="F21" s="338"/>
    </row>
    <row r="22" spans="2:8" s="330" customFormat="1" ht="16.5" customHeight="1">
      <c r="B22" s="335"/>
      <c r="C22" s="336" t="str">
        <f t="shared" si="0"/>
        <v/>
      </c>
      <c r="D22" s="286" t="str">
        <f>IF(C22="","",IF(OR(C22=C21,C22=C20,C22=C19,C22=C18,C22=C17,C22=C16,C22=C15,C22=C14,C22=C13,C22=C12,C22=C11,C22=C10,C22=C9,C22=C8,C22=C7,C22=C6),"R",""))</f>
        <v/>
      </c>
      <c r="E22" s="337" t="str">
        <f t="shared" si="1"/>
        <v/>
      </c>
      <c r="F22" s="338"/>
    </row>
    <row r="23" spans="2:8" s="330" customFormat="1" ht="16.5" customHeight="1">
      <c r="B23" s="335"/>
      <c r="C23" s="336" t="str">
        <f t="shared" si="0"/>
        <v/>
      </c>
      <c r="D23" s="286" t="str">
        <f>IF(C23="","",IF(OR(C23=C22,C23=C21,C23=C20,C23=C19,C23=C18,C23=C17,C23=C16,C23=C15,C23=C14,C23=C13,C23=C12,C23=C11,C23=C10,C23=C9,C23=C8,C23=C7,C23=C6),"R",""))</f>
        <v/>
      </c>
      <c r="E23" s="337" t="str">
        <f t="shared" si="1"/>
        <v/>
      </c>
      <c r="F23" s="338"/>
    </row>
    <row r="24" spans="2:8" s="330" customFormat="1" ht="16.5" customHeight="1">
      <c r="B24" s="335"/>
      <c r="C24" s="336" t="str">
        <f t="shared" si="0"/>
        <v/>
      </c>
      <c r="D24" s="286" t="str">
        <f>IF(C24="","",IF(OR(C24=C23,C24=C22,C24=C21,C24=C20,C24=C19,C24=C18,C24=C17,C24=C16,C24=C15,C24=C14,C24=C13,C24=C12,C24=C11,C24=C10,C24=C9,C24=C8,C24=C7,C24=C6),"R",""))</f>
        <v/>
      </c>
      <c r="E24" s="337" t="str">
        <f t="shared" si="1"/>
        <v/>
      </c>
      <c r="F24" s="338"/>
      <c r="G24" s="341"/>
      <c r="H24" s="341"/>
    </row>
    <row r="25" spans="2:8" s="330" customFormat="1" ht="16.5" customHeight="1">
      <c r="B25" s="335"/>
      <c r="C25" s="336" t="str">
        <f t="shared" si="0"/>
        <v/>
      </c>
      <c r="D25" s="286" t="str">
        <f>IF(C25="","",IF(OR(C25=C24,C25=C23,C25=C22,C25=C21,C25=C20,C25=C19,C25=C18,C25=C17,C25=C16,C25=C15,C25=C14,C25=C13,C25=C12,C25=C11,C25=C10,C25=C9,C25=C8,C25=C7,C25=C6),"R",""))</f>
        <v/>
      </c>
      <c r="E25" s="337" t="str">
        <f t="shared" si="1"/>
        <v/>
      </c>
      <c r="F25" s="338"/>
    </row>
    <row r="26" spans="2:8" s="330" customFormat="1" ht="16.5" customHeight="1">
      <c r="B26" s="335"/>
      <c r="C26" s="336" t="str">
        <f t="shared" si="0"/>
        <v/>
      </c>
      <c r="D26" s="286" t="str">
        <f>IF(C26="","",IF(OR(C26=C25,C26=C24,C26=C23,C26=C22,C26=C21,C26=C20,C26=C19,C26=C18,C26=C17,C26=C16,C26=C15,C26=C14,C26=C13,C26=C12,C26=C11,C26=C10,C26=C9,C26=C8,C26=C7,C26=C6),"R",""))</f>
        <v/>
      </c>
      <c r="E26" s="337" t="str">
        <f t="shared" si="1"/>
        <v/>
      </c>
      <c r="F26" s="338"/>
    </row>
    <row r="27" spans="2:8" s="330" customFormat="1" ht="16.5" customHeight="1">
      <c r="B27" s="335"/>
      <c r="C27" s="336" t="str">
        <f t="shared" si="0"/>
        <v/>
      </c>
      <c r="D27" s="286" t="str">
        <f>IF(C27="","",IF(OR(C27=C26,C27=C25,C27=C24,C27=C23,C27=C22,C27=C21,C27=C20,C27=C19,C27=C18,C27=C17,C27=C16,C27=C15,C27=C14,C27=C13,C27=C12,C27=C11,C27=C10,C27=C9,C27=C8,C27=C7,C27=C6),"R",""))</f>
        <v/>
      </c>
      <c r="E27" s="337" t="str">
        <f t="shared" si="1"/>
        <v/>
      </c>
      <c r="F27" s="338"/>
    </row>
    <row r="28" spans="2:8" ht="16.5" customHeight="1">
      <c r="B28" s="335"/>
      <c r="C28" s="336" t="str">
        <f t="shared" si="0"/>
        <v/>
      </c>
      <c r="D28" s="286" t="str">
        <f>IF(C28="","",IF(OR(C28=C27,C28=C26,C28=C25,C28=C24,C28=C23,C28=C22,C28=C21,C28=C20,C28=C19,C28=C18,C28=C17,C28=C16,C28=C15,C28=C14,C28=C13,C28=C12,C28=C11,C28=C10,C28=C9,C28=C8,C28=C7,C28=C6),"R",""))</f>
        <v/>
      </c>
      <c r="E28" s="337" t="str">
        <f t="shared" si="1"/>
        <v/>
      </c>
      <c r="F28" s="342"/>
      <c r="G28" s="343"/>
    </row>
    <row r="29" spans="2:8" ht="16.5" customHeight="1">
      <c r="B29" s="335"/>
      <c r="C29" s="336" t="str">
        <f t="shared" si="0"/>
        <v/>
      </c>
      <c r="D29" s="286" t="str">
        <f>IF(C29="","",IF(OR(C29=C28,C29=C27,C29=C26,C29=C25,C29=C24,C29=C23,C29=C22,C29=C21,C29=C20,C29=C19,C29=C18,C29=C17,C29=C16,C29=C15,C29=C14,C29=C13,C29=C12,C29=C11,C29=C10,C29=C9,C29=C8,C29=C7,C29=C6),"R",""))</f>
        <v/>
      </c>
      <c r="E29" s="337" t="str">
        <f t="shared" si="1"/>
        <v/>
      </c>
      <c r="F29" s="342"/>
    </row>
    <row r="30" spans="2:8" ht="16.5" customHeight="1">
      <c r="B30" s="335"/>
      <c r="C30" s="336" t="str">
        <f t="shared" si="0"/>
        <v/>
      </c>
      <c r="D30" s="286" t="str">
        <f>IF(C30="","",IF(OR(C30=C29,C30=C28,C30=C27,C30=C26,C30=C25,C30=C24,C30=C23,C30=C22,C30=C21,C30=C20,C30=C19,C30=C18,C30=C17,C30=C16,C30=C15,C30=C14,C30=C13,C30=C12,C30=C11,C30=C10,C30=C9,C30=C8,C30=C7,C30=C6),"R",""))</f>
        <v/>
      </c>
      <c r="E30" s="337" t="str">
        <f t="shared" si="1"/>
        <v/>
      </c>
      <c r="F30" s="342"/>
    </row>
    <row r="31" spans="2:8" ht="16.5" customHeight="1" thickBot="1">
      <c r="B31" s="344"/>
      <c r="C31" s="345" t="str">
        <f t="shared" ref="C31" si="2">IFERROR(VLOOKUP(B31,ubicac,2,0),"")</f>
        <v/>
      </c>
      <c r="D31" s="450" t="str">
        <f>IF(C31="","",IF(OR(C31=C30,C31=C29,C31=C28,C31=C27,C31=C26,C31=C25,C31=C24,C31=C23,C31=C22,C31=C21,C31=C20,C31=C19,C31=C18,C31=C17,C31=C16,C31=C15,C31=C14,C31=C13,C31=C12,C31=C11,C31=C10,C31=C9,C31=C8,C31=C7,C31=C6),"R",""))</f>
        <v/>
      </c>
      <c r="E31" s="346" t="str">
        <f t="shared" si="1"/>
        <v/>
      </c>
      <c r="F31" s="347"/>
    </row>
    <row r="32" spans="2:8" s="350" customFormat="1" ht="16.5" customHeight="1" thickTop="1">
      <c r="B32" s="53" t="s">
        <v>841</v>
      </c>
      <c r="C32" s="348"/>
      <c r="D32" s="348"/>
      <c r="E32" s="349"/>
      <c r="F32" s="349"/>
    </row>
    <row r="33" spans="2:6" s="350" customFormat="1" ht="16.5" customHeight="1">
      <c r="B33" s="351"/>
      <c r="C33" s="348"/>
      <c r="D33" s="348"/>
      <c r="E33" s="349"/>
      <c r="F33" s="349"/>
    </row>
    <row r="34" spans="2:6" ht="15.75">
      <c r="B34" s="317" t="s">
        <v>178</v>
      </c>
      <c r="C34" s="163"/>
      <c r="D34" s="163"/>
      <c r="E34" s="352"/>
      <c r="F34" s="163"/>
    </row>
    <row r="35" spans="2:6" ht="15" customHeight="1">
      <c r="B35" s="533"/>
      <c r="C35" s="534"/>
      <c r="D35" s="534"/>
      <c r="E35" s="534"/>
      <c r="F35" s="535"/>
    </row>
    <row r="36" spans="2:6" ht="15" customHeight="1">
      <c r="B36" s="536"/>
      <c r="C36" s="537"/>
      <c r="D36" s="537"/>
      <c r="E36" s="537"/>
      <c r="F36" s="538"/>
    </row>
    <row r="37" spans="2:6" ht="15" customHeight="1">
      <c r="B37" s="536"/>
      <c r="C37" s="537"/>
      <c r="D37" s="537"/>
      <c r="E37" s="537"/>
      <c r="F37" s="538"/>
    </row>
    <row r="38" spans="2:6" ht="18" customHeight="1">
      <c r="B38" s="539"/>
      <c r="C38" s="540"/>
      <c r="D38" s="540"/>
      <c r="E38" s="540"/>
      <c r="F38" s="541"/>
    </row>
  </sheetData>
  <sheetProtection sheet="1" objects="1" scenarios="1" insertRows="0" deleteRows="0"/>
  <mergeCells count="7">
    <mergeCell ref="E1:F1"/>
    <mergeCell ref="B35:F38"/>
    <mergeCell ref="B5:E5"/>
    <mergeCell ref="G10:H12"/>
    <mergeCell ref="G5:H8"/>
    <mergeCell ref="G14:H15"/>
    <mergeCell ref="G17:H18"/>
  </mergeCells>
  <conditionalFormatting sqref="F5">
    <cfRule type="cellIs" dxfId="26" priority="6" operator="equal">
      <formula>0</formula>
    </cfRule>
  </conditionalFormatting>
  <conditionalFormatting sqref="E6:E31">
    <cfRule type="cellIs" dxfId="25" priority="3" operator="equal">
      <formula>"Error!"</formula>
    </cfRule>
  </conditionalFormatting>
  <conditionalFormatting sqref="G5:H8 G10:H12 G14:H15">
    <cfRule type="notContainsBlanks" dxfId="24" priority="2">
      <formula>LEN(TRIM(G5))&gt;0</formula>
    </cfRule>
  </conditionalFormatting>
  <conditionalFormatting sqref="G17:H18">
    <cfRule type="notContainsBlanks" dxfId="23" priority="1">
      <formula>LEN(TRIM(G17))&gt;0</formula>
    </cfRule>
  </conditionalFormatting>
  <dataValidations count="2">
    <dataValidation type="list" allowBlank="1" showInputMessage="1" showErrorMessage="1" sqref="B6:B31">
      <formula1>ubic</formula1>
    </dataValidation>
    <dataValidation type="whole" operator="greaterThanOrEqual" allowBlank="1" showInputMessage="1" showErrorMessage="1" sqref="F5:F31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82" orientation="landscape" r:id="rId1"/>
  <headerFooter scaleWithDoc="0">
    <oddFooter>&amp;R&amp;"Goudy,Negrita Cursiva"C.E.E.&amp;"Goudy,Cursiva", página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41"/>
  <sheetViews>
    <sheetView showGridLines="0" showRuler="0" zoomScale="90" zoomScaleNormal="90" workbookViewId="0"/>
  </sheetViews>
  <sheetFormatPr baseColWidth="10" defaultRowHeight="14.25"/>
  <cols>
    <col min="1" max="1" width="3.85546875" style="163" customWidth="1"/>
    <col min="2" max="2" width="4" style="319" customWidth="1"/>
    <col min="3" max="3" width="37.7109375" style="163" customWidth="1"/>
    <col min="4" max="4" width="5.28515625" style="318" customWidth="1"/>
    <col min="5" max="13" width="9.5703125" style="163" customWidth="1"/>
    <col min="14" max="14" width="19.85546875" style="163" customWidth="1"/>
    <col min="15" max="16384" width="11.42578125" style="163"/>
  </cols>
  <sheetData>
    <row r="1" spans="2:14" ht="18" customHeight="1">
      <c r="B1" s="433" t="s">
        <v>822</v>
      </c>
      <c r="C1" s="264"/>
      <c r="D1" s="445"/>
      <c r="E1" s="265"/>
      <c r="F1" s="265"/>
      <c r="G1" s="265"/>
      <c r="I1" s="470"/>
      <c r="J1" s="470"/>
      <c r="K1" s="470"/>
      <c r="L1" s="550" t="str">
        <f>+Portada!$K$2</f>
        <v/>
      </c>
      <c r="M1" s="551"/>
    </row>
    <row r="2" spans="2:14" ht="18">
      <c r="B2" s="59" t="s">
        <v>1469</v>
      </c>
      <c r="C2" s="266"/>
      <c r="D2" s="323"/>
      <c r="E2" s="266"/>
      <c r="F2" s="266"/>
      <c r="G2" s="266"/>
      <c r="H2" s="266"/>
      <c r="I2" s="266"/>
      <c r="J2" s="266"/>
      <c r="K2" s="266"/>
      <c r="L2" s="266"/>
      <c r="M2" s="266"/>
    </row>
    <row r="3" spans="2:14" ht="18.75" thickBot="1">
      <c r="B3" s="59" t="s">
        <v>1470</v>
      </c>
      <c r="C3" s="267"/>
      <c r="D3" s="446"/>
      <c r="E3" s="267"/>
      <c r="F3" s="267"/>
      <c r="G3" s="267"/>
      <c r="H3" s="267"/>
      <c r="I3" s="267"/>
      <c r="J3" s="267"/>
      <c r="K3" s="267"/>
      <c r="L3" s="267"/>
      <c r="M3" s="267"/>
    </row>
    <row r="4" spans="2:14" ht="33" customHeight="1" thickTop="1">
      <c r="B4" s="543" t="s">
        <v>1471</v>
      </c>
      <c r="C4" s="543"/>
      <c r="D4" s="443"/>
      <c r="E4" s="566" t="s">
        <v>1481</v>
      </c>
      <c r="F4" s="567"/>
      <c r="G4" s="567"/>
      <c r="H4" s="568" t="s">
        <v>897</v>
      </c>
      <c r="I4" s="567"/>
      <c r="J4" s="569"/>
      <c r="K4" s="568" t="s">
        <v>898</v>
      </c>
      <c r="L4" s="567"/>
      <c r="M4" s="567"/>
    </row>
    <row r="5" spans="2:14" ht="23.25" customHeight="1" thickBot="1">
      <c r="B5" s="544"/>
      <c r="C5" s="544"/>
      <c r="D5" s="444"/>
      <c r="E5" s="268" t="s">
        <v>0</v>
      </c>
      <c r="F5" s="269" t="s">
        <v>100</v>
      </c>
      <c r="G5" s="270" t="s">
        <v>101</v>
      </c>
      <c r="H5" s="271" t="s">
        <v>0</v>
      </c>
      <c r="I5" s="269" t="s">
        <v>100</v>
      </c>
      <c r="J5" s="272" t="s">
        <v>101</v>
      </c>
      <c r="K5" s="270" t="s">
        <v>0</v>
      </c>
      <c r="L5" s="269" t="s">
        <v>100</v>
      </c>
      <c r="M5" s="270" t="s">
        <v>101</v>
      </c>
    </row>
    <row r="6" spans="2:14" ht="18" customHeight="1" thickTop="1" thickBot="1">
      <c r="B6" s="570" t="s">
        <v>0</v>
      </c>
      <c r="C6" s="570"/>
      <c r="D6" s="273" t="str">
        <f>IF(OR(F6&gt;'CUADRO 1'!D5,G6&gt;'CUADRO 1'!E5),"/*/","")</f>
        <v/>
      </c>
      <c r="E6" s="274">
        <f>+F6+G6</f>
        <v>0</v>
      </c>
      <c r="F6" s="275">
        <f>SUM(F7:F35)</f>
        <v>0</v>
      </c>
      <c r="G6" s="276">
        <f>SUM(G7:G35)</f>
        <v>0</v>
      </c>
      <c r="H6" s="277">
        <f>+I6+J6</f>
        <v>0</v>
      </c>
      <c r="I6" s="275">
        <f>SUM(I7:I35)</f>
        <v>0</v>
      </c>
      <c r="J6" s="278">
        <f>SUM(J7:J35)</f>
        <v>0</v>
      </c>
      <c r="K6" s="276">
        <f>+L6+M6</f>
        <v>0</v>
      </c>
      <c r="L6" s="275">
        <f>SUM(L7:L35)</f>
        <v>0</v>
      </c>
      <c r="M6" s="276">
        <f>SUM(M7:M35)</f>
        <v>0</v>
      </c>
      <c r="N6" s="565" t="str">
        <f>IF(D6="/*/","/*/ El dato indicado en Extranjeros (hombres o mujeres) es mayor al total del Cuadro 1.","")</f>
        <v/>
      </c>
    </row>
    <row r="7" spans="2:14" ht="18" customHeight="1">
      <c r="B7" s="279" t="s">
        <v>114</v>
      </c>
      <c r="C7" s="280" t="s">
        <v>160</v>
      </c>
      <c r="D7" s="281" t="str">
        <f>IF(OR(I7&gt;F7,L7&gt;F7,J7&gt;G7,M7&gt;G7),"**","")</f>
        <v/>
      </c>
      <c r="E7" s="117">
        <f>+F7+G7</f>
        <v>0</v>
      </c>
      <c r="F7" s="252"/>
      <c r="G7" s="253"/>
      <c r="H7" s="282">
        <f>+I7+J7</f>
        <v>0</v>
      </c>
      <c r="I7" s="252"/>
      <c r="J7" s="283"/>
      <c r="K7" s="146">
        <f>+L7+M7</f>
        <v>0</v>
      </c>
      <c r="L7" s="252"/>
      <c r="M7" s="253"/>
      <c r="N7" s="565"/>
    </row>
    <row r="8" spans="2:14" ht="18" customHeight="1">
      <c r="B8" s="284" t="s">
        <v>115</v>
      </c>
      <c r="C8" s="285" t="s">
        <v>146</v>
      </c>
      <c r="D8" s="286" t="str">
        <f t="shared" ref="D8:D35" si="0">IF(OR(I8&gt;F8,L8&gt;F8,J8&gt;G8,M8&gt;G8),"**","")</f>
        <v/>
      </c>
      <c r="E8" s="255">
        <f>+F8+G8</f>
        <v>0</v>
      </c>
      <c r="F8" s="256"/>
      <c r="G8" s="257"/>
      <c r="H8" s="287">
        <f>+I8+J8</f>
        <v>0</v>
      </c>
      <c r="I8" s="256"/>
      <c r="J8" s="288"/>
      <c r="K8" s="289">
        <f>+L8+M8</f>
        <v>0</v>
      </c>
      <c r="L8" s="256"/>
      <c r="M8" s="257"/>
      <c r="N8" s="565"/>
    </row>
    <row r="9" spans="2:14" ht="18" customHeight="1">
      <c r="B9" s="284" t="s">
        <v>116</v>
      </c>
      <c r="C9" s="285" t="s">
        <v>158</v>
      </c>
      <c r="D9" s="286" t="str">
        <f t="shared" si="0"/>
        <v/>
      </c>
      <c r="E9" s="255">
        <f t="shared" ref="E9:E35" si="1">+F9+G9</f>
        <v>0</v>
      </c>
      <c r="F9" s="256"/>
      <c r="G9" s="257"/>
      <c r="H9" s="287">
        <f t="shared" ref="H9:H35" si="2">+I9+J9</f>
        <v>0</v>
      </c>
      <c r="I9" s="256"/>
      <c r="J9" s="288"/>
      <c r="K9" s="289">
        <f t="shared" ref="K9:K35" si="3">+L9+M9</f>
        <v>0</v>
      </c>
      <c r="L9" s="256"/>
      <c r="M9" s="257"/>
      <c r="N9" s="565"/>
    </row>
    <row r="10" spans="2:14" ht="18" customHeight="1">
      <c r="B10" s="284" t="s">
        <v>117</v>
      </c>
      <c r="C10" s="285" t="s">
        <v>163</v>
      </c>
      <c r="D10" s="286" t="str">
        <f t="shared" si="0"/>
        <v/>
      </c>
      <c r="E10" s="255">
        <f t="shared" si="1"/>
        <v>0</v>
      </c>
      <c r="F10" s="256"/>
      <c r="G10" s="257"/>
      <c r="H10" s="287">
        <f t="shared" si="2"/>
        <v>0</v>
      </c>
      <c r="I10" s="256"/>
      <c r="J10" s="288"/>
      <c r="K10" s="289">
        <f t="shared" si="3"/>
        <v>0</v>
      </c>
      <c r="L10" s="256"/>
      <c r="M10" s="257"/>
      <c r="N10" s="565"/>
    </row>
    <row r="11" spans="2:14" ht="18" customHeight="1">
      <c r="B11" s="284" t="s">
        <v>118</v>
      </c>
      <c r="C11" s="285" t="s">
        <v>143</v>
      </c>
      <c r="D11" s="286" t="str">
        <f t="shared" si="0"/>
        <v/>
      </c>
      <c r="E11" s="255">
        <f t="shared" si="1"/>
        <v>0</v>
      </c>
      <c r="F11" s="256"/>
      <c r="G11" s="257"/>
      <c r="H11" s="287">
        <f t="shared" si="2"/>
        <v>0</v>
      </c>
      <c r="I11" s="256"/>
      <c r="J11" s="288"/>
      <c r="K11" s="289">
        <f t="shared" si="3"/>
        <v>0</v>
      </c>
      <c r="L11" s="256"/>
      <c r="M11" s="257"/>
      <c r="N11" s="565"/>
    </row>
    <row r="12" spans="2:14" ht="18" customHeight="1">
      <c r="B12" s="284" t="s">
        <v>119</v>
      </c>
      <c r="C12" s="285" t="s">
        <v>159</v>
      </c>
      <c r="D12" s="286" t="str">
        <f t="shared" si="0"/>
        <v/>
      </c>
      <c r="E12" s="255">
        <f t="shared" si="1"/>
        <v>0</v>
      </c>
      <c r="F12" s="256"/>
      <c r="G12" s="257"/>
      <c r="H12" s="287">
        <f t="shared" si="2"/>
        <v>0</v>
      </c>
      <c r="I12" s="256"/>
      <c r="J12" s="288"/>
      <c r="K12" s="289">
        <f t="shared" si="3"/>
        <v>0</v>
      </c>
      <c r="L12" s="256"/>
      <c r="M12" s="257"/>
      <c r="N12" s="565"/>
    </row>
    <row r="13" spans="2:14" ht="18" customHeight="1">
      <c r="B13" s="284" t="s">
        <v>120</v>
      </c>
      <c r="C13" s="285" t="s">
        <v>155</v>
      </c>
      <c r="D13" s="286" t="str">
        <f t="shared" si="0"/>
        <v/>
      </c>
      <c r="E13" s="255">
        <f t="shared" si="1"/>
        <v>0</v>
      </c>
      <c r="F13" s="256"/>
      <c r="G13" s="257"/>
      <c r="H13" s="287">
        <f t="shared" si="2"/>
        <v>0</v>
      </c>
      <c r="I13" s="256"/>
      <c r="J13" s="288"/>
      <c r="K13" s="289">
        <f t="shared" si="3"/>
        <v>0</v>
      </c>
      <c r="L13" s="256"/>
      <c r="M13" s="257"/>
    </row>
    <row r="14" spans="2:14" s="50" customFormat="1" ht="18" customHeight="1">
      <c r="B14" s="284" t="s">
        <v>121</v>
      </c>
      <c r="C14" s="285" t="s">
        <v>152</v>
      </c>
      <c r="D14" s="286" t="str">
        <f t="shared" si="0"/>
        <v/>
      </c>
      <c r="E14" s="255">
        <f t="shared" si="1"/>
        <v>0</v>
      </c>
      <c r="F14" s="256"/>
      <c r="G14" s="257"/>
      <c r="H14" s="287">
        <f t="shared" si="2"/>
        <v>0</v>
      </c>
      <c r="I14" s="256"/>
      <c r="J14" s="288"/>
      <c r="K14" s="289">
        <f t="shared" si="3"/>
        <v>0</v>
      </c>
      <c r="L14" s="256"/>
      <c r="M14" s="257"/>
      <c r="N14" s="565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5" spans="2:14" s="50" customFormat="1" ht="18" customHeight="1">
      <c r="B15" s="290" t="s">
        <v>122</v>
      </c>
      <c r="C15" s="285" t="s">
        <v>156</v>
      </c>
      <c r="D15" s="286" t="str">
        <f t="shared" si="0"/>
        <v/>
      </c>
      <c r="E15" s="255">
        <f t="shared" si="1"/>
        <v>0</v>
      </c>
      <c r="F15" s="256"/>
      <c r="G15" s="257"/>
      <c r="H15" s="287">
        <f t="shared" si="2"/>
        <v>0</v>
      </c>
      <c r="I15" s="256"/>
      <c r="J15" s="288"/>
      <c r="K15" s="289">
        <f t="shared" si="3"/>
        <v>0</v>
      </c>
      <c r="L15" s="256"/>
      <c r="M15" s="257"/>
      <c r="N15" s="565"/>
    </row>
    <row r="16" spans="2:14" ht="18" customHeight="1">
      <c r="B16" s="290" t="s">
        <v>123</v>
      </c>
      <c r="C16" s="285" t="s">
        <v>149</v>
      </c>
      <c r="D16" s="286" t="str">
        <f t="shared" si="0"/>
        <v/>
      </c>
      <c r="E16" s="255">
        <f t="shared" si="1"/>
        <v>0</v>
      </c>
      <c r="F16" s="256"/>
      <c r="G16" s="257"/>
      <c r="H16" s="287">
        <f t="shared" si="2"/>
        <v>0</v>
      </c>
      <c r="I16" s="256"/>
      <c r="J16" s="288"/>
      <c r="K16" s="289">
        <f t="shared" si="3"/>
        <v>0</v>
      </c>
      <c r="L16" s="256"/>
      <c r="M16" s="257"/>
      <c r="N16" s="565"/>
    </row>
    <row r="17" spans="2:14" ht="18" customHeight="1">
      <c r="B17" s="284" t="s">
        <v>124</v>
      </c>
      <c r="C17" s="285" t="s">
        <v>144</v>
      </c>
      <c r="D17" s="286" t="str">
        <f t="shared" si="0"/>
        <v/>
      </c>
      <c r="E17" s="255">
        <f t="shared" si="1"/>
        <v>0</v>
      </c>
      <c r="F17" s="256"/>
      <c r="G17" s="257"/>
      <c r="H17" s="287">
        <f t="shared" si="2"/>
        <v>0</v>
      </c>
      <c r="I17" s="256"/>
      <c r="J17" s="288"/>
      <c r="K17" s="289">
        <f t="shared" si="3"/>
        <v>0</v>
      </c>
      <c r="L17" s="256"/>
      <c r="M17" s="257"/>
      <c r="N17" s="565"/>
    </row>
    <row r="18" spans="2:14" ht="18" customHeight="1">
      <c r="B18" s="284" t="s">
        <v>125</v>
      </c>
      <c r="C18" s="285" t="s">
        <v>147</v>
      </c>
      <c r="D18" s="286" t="str">
        <f t="shared" si="0"/>
        <v/>
      </c>
      <c r="E18" s="255">
        <f t="shared" si="1"/>
        <v>0</v>
      </c>
      <c r="F18" s="256"/>
      <c r="G18" s="257"/>
      <c r="H18" s="287">
        <f t="shared" si="2"/>
        <v>0</v>
      </c>
      <c r="I18" s="256"/>
      <c r="J18" s="288"/>
      <c r="K18" s="289">
        <f t="shared" si="3"/>
        <v>0</v>
      </c>
      <c r="L18" s="256"/>
      <c r="M18" s="257"/>
      <c r="N18" s="565"/>
    </row>
    <row r="19" spans="2:14" ht="18" customHeight="1">
      <c r="B19" s="284" t="s">
        <v>126</v>
      </c>
      <c r="C19" s="285" t="s">
        <v>165</v>
      </c>
      <c r="D19" s="286" t="str">
        <f t="shared" si="0"/>
        <v/>
      </c>
      <c r="E19" s="255">
        <f t="shared" si="1"/>
        <v>0</v>
      </c>
      <c r="F19" s="256"/>
      <c r="G19" s="257"/>
      <c r="H19" s="287">
        <f t="shared" si="2"/>
        <v>0</v>
      </c>
      <c r="I19" s="256"/>
      <c r="J19" s="288"/>
      <c r="K19" s="289">
        <f t="shared" si="3"/>
        <v>0</v>
      </c>
      <c r="L19" s="256"/>
      <c r="M19" s="257"/>
      <c r="N19" s="565"/>
    </row>
    <row r="20" spans="2:14" ht="18" customHeight="1">
      <c r="B20" s="284" t="s">
        <v>127</v>
      </c>
      <c r="C20" s="285" t="s">
        <v>154</v>
      </c>
      <c r="D20" s="286" t="str">
        <f t="shared" si="0"/>
        <v/>
      </c>
      <c r="E20" s="255">
        <f t="shared" si="1"/>
        <v>0</v>
      </c>
      <c r="F20" s="256"/>
      <c r="G20" s="257"/>
      <c r="H20" s="287">
        <f t="shared" si="2"/>
        <v>0</v>
      </c>
      <c r="I20" s="256"/>
      <c r="J20" s="288"/>
      <c r="K20" s="289">
        <f t="shared" si="3"/>
        <v>0</v>
      </c>
      <c r="L20" s="256"/>
      <c r="M20" s="257"/>
      <c r="N20" s="565"/>
    </row>
    <row r="21" spans="2:14" ht="18" customHeight="1">
      <c r="B21" s="284" t="s">
        <v>128</v>
      </c>
      <c r="C21" s="285" t="s">
        <v>148</v>
      </c>
      <c r="D21" s="286" t="str">
        <f t="shared" si="0"/>
        <v/>
      </c>
      <c r="E21" s="255">
        <f t="shared" si="1"/>
        <v>0</v>
      </c>
      <c r="F21" s="256"/>
      <c r="G21" s="257"/>
      <c r="H21" s="287">
        <f t="shared" si="2"/>
        <v>0</v>
      </c>
      <c r="I21" s="256"/>
      <c r="J21" s="288"/>
      <c r="K21" s="289">
        <f t="shared" si="3"/>
        <v>0</v>
      </c>
      <c r="L21" s="256"/>
      <c r="M21" s="257"/>
    </row>
    <row r="22" spans="2:14" ht="18" customHeight="1">
      <c r="B22" s="284" t="s">
        <v>129</v>
      </c>
      <c r="C22" s="285" t="s">
        <v>145</v>
      </c>
      <c r="D22" s="286" t="str">
        <f t="shared" si="0"/>
        <v/>
      </c>
      <c r="E22" s="255">
        <f t="shared" si="1"/>
        <v>0</v>
      </c>
      <c r="F22" s="256"/>
      <c r="G22" s="257"/>
      <c r="H22" s="287">
        <f t="shared" si="2"/>
        <v>0</v>
      </c>
      <c r="I22" s="256"/>
      <c r="J22" s="288"/>
      <c r="K22" s="289">
        <f t="shared" si="3"/>
        <v>0</v>
      </c>
      <c r="L22" s="256"/>
      <c r="M22" s="257"/>
    </row>
    <row r="23" spans="2:14" ht="18" customHeight="1">
      <c r="B23" s="284" t="s">
        <v>130</v>
      </c>
      <c r="C23" s="285" t="s">
        <v>150</v>
      </c>
      <c r="D23" s="286" t="str">
        <f t="shared" si="0"/>
        <v/>
      </c>
      <c r="E23" s="255">
        <f t="shared" si="1"/>
        <v>0</v>
      </c>
      <c r="F23" s="256"/>
      <c r="G23" s="257"/>
      <c r="H23" s="287">
        <f t="shared" si="2"/>
        <v>0</v>
      </c>
      <c r="I23" s="256"/>
      <c r="J23" s="288"/>
      <c r="K23" s="289">
        <f t="shared" si="3"/>
        <v>0</v>
      </c>
      <c r="L23" s="256"/>
      <c r="M23" s="257"/>
    </row>
    <row r="24" spans="2:14" ht="18" customHeight="1">
      <c r="B24" s="284" t="s">
        <v>131</v>
      </c>
      <c r="C24" s="285" t="s">
        <v>151</v>
      </c>
      <c r="D24" s="286" t="str">
        <f t="shared" si="0"/>
        <v/>
      </c>
      <c r="E24" s="255">
        <f t="shared" si="1"/>
        <v>0</v>
      </c>
      <c r="F24" s="256"/>
      <c r="G24" s="257"/>
      <c r="H24" s="287">
        <f t="shared" si="2"/>
        <v>0</v>
      </c>
      <c r="I24" s="256"/>
      <c r="J24" s="288"/>
      <c r="K24" s="289">
        <f t="shared" si="3"/>
        <v>0</v>
      </c>
      <c r="L24" s="256"/>
      <c r="M24" s="257"/>
    </row>
    <row r="25" spans="2:14" ht="18" customHeight="1">
      <c r="B25" s="284" t="s">
        <v>132</v>
      </c>
      <c r="C25" s="285" t="s">
        <v>161</v>
      </c>
      <c r="D25" s="286" t="str">
        <f t="shared" si="0"/>
        <v/>
      </c>
      <c r="E25" s="255">
        <f t="shared" si="1"/>
        <v>0</v>
      </c>
      <c r="F25" s="256"/>
      <c r="G25" s="257"/>
      <c r="H25" s="287">
        <f t="shared" si="2"/>
        <v>0</v>
      </c>
      <c r="I25" s="256"/>
      <c r="J25" s="288"/>
      <c r="K25" s="289">
        <f t="shared" si="3"/>
        <v>0</v>
      </c>
      <c r="L25" s="256"/>
      <c r="M25" s="257"/>
    </row>
    <row r="26" spans="2:14" ht="18" customHeight="1">
      <c r="B26" s="284" t="s">
        <v>133</v>
      </c>
      <c r="C26" s="285" t="s">
        <v>157</v>
      </c>
      <c r="D26" s="286" t="str">
        <f t="shared" si="0"/>
        <v/>
      </c>
      <c r="E26" s="255">
        <f t="shared" si="1"/>
        <v>0</v>
      </c>
      <c r="F26" s="256"/>
      <c r="G26" s="257"/>
      <c r="H26" s="287">
        <f t="shared" si="2"/>
        <v>0</v>
      </c>
      <c r="I26" s="256"/>
      <c r="J26" s="288"/>
      <c r="K26" s="289">
        <f t="shared" si="3"/>
        <v>0</v>
      </c>
      <c r="L26" s="256"/>
      <c r="M26" s="257"/>
    </row>
    <row r="27" spans="2:14" ht="18" customHeight="1">
      <c r="B27" s="284" t="s">
        <v>134</v>
      </c>
      <c r="C27" s="285" t="s">
        <v>153</v>
      </c>
      <c r="D27" s="286" t="str">
        <f t="shared" si="0"/>
        <v/>
      </c>
      <c r="E27" s="255">
        <f t="shared" si="1"/>
        <v>0</v>
      </c>
      <c r="F27" s="256"/>
      <c r="G27" s="257"/>
      <c r="H27" s="287">
        <f t="shared" si="2"/>
        <v>0</v>
      </c>
      <c r="I27" s="256"/>
      <c r="J27" s="288"/>
      <c r="K27" s="289">
        <f t="shared" si="3"/>
        <v>0</v>
      </c>
      <c r="L27" s="256"/>
      <c r="M27" s="257"/>
    </row>
    <row r="28" spans="2:14" ht="18" customHeight="1">
      <c r="B28" s="284" t="s">
        <v>135</v>
      </c>
      <c r="C28" s="285" t="s">
        <v>162</v>
      </c>
      <c r="D28" s="286" t="str">
        <f t="shared" si="0"/>
        <v/>
      </c>
      <c r="E28" s="255">
        <f t="shared" si="1"/>
        <v>0</v>
      </c>
      <c r="F28" s="256"/>
      <c r="G28" s="257"/>
      <c r="H28" s="287">
        <f t="shared" si="2"/>
        <v>0</v>
      </c>
      <c r="I28" s="256"/>
      <c r="J28" s="288"/>
      <c r="K28" s="289">
        <f t="shared" si="3"/>
        <v>0</v>
      </c>
      <c r="L28" s="256"/>
      <c r="M28" s="257"/>
    </row>
    <row r="29" spans="2:14" ht="18" customHeight="1">
      <c r="B29" s="284" t="s">
        <v>136</v>
      </c>
      <c r="C29" s="285" t="s">
        <v>164</v>
      </c>
      <c r="D29" s="286" t="str">
        <f t="shared" si="0"/>
        <v/>
      </c>
      <c r="E29" s="255">
        <f t="shared" si="1"/>
        <v>0</v>
      </c>
      <c r="F29" s="256"/>
      <c r="G29" s="257"/>
      <c r="H29" s="287">
        <f t="shared" si="2"/>
        <v>0</v>
      </c>
      <c r="I29" s="256"/>
      <c r="J29" s="288"/>
      <c r="K29" s="289">
        <f t="shared" si="3"/>
        <v>0</v>
      </c>
      <c r="L29" s="256"/>
      <c r="M29" s="257"/>
    </row>
    <row r="30" spans="2:14" ht="18" customHeight="1">
      <c r="B30" s="291" t="s">
        <v>137</v>
      </c>
      <c r="C30" s="292" t="s">
        <v>166</v>
      </c>
      <c r="D30" s="293" t="str">
        <f t="shared" si="0"/>
        <v/>
      </c>
      <c r="E30" s="294">
        <f t="shared" si="1"/>
        <v>0</v>
      </c>
      <c r="F30" s="295"/>
      <c r="G30" s="296"/>
      <c r="H30" s="297">
        <f t="shared" si="2"/>
        <v>0</v>
      </c>
      <c r="I30" s="295"/>
      <c r="J30" s="298"/>
      <c r="K30" s="299">
        <f t="shared" si="3"/>
        <v>0</v>
      </c>
      <c r="L30" s="295"/>
      <c r="M30" s="296"/>
    </row>
    <row r="31" spans="2:14" ht="18" customHeight="1">
      <c r="B31" s="291" t="s">
        <v>138</v>
      </c>
      <c r="C31" s="292" t="s">
        <v>113</v>
      </c>
      <c r="D31" s="293" t="str">
        <f t="shared" si="0"/>
        <v/>
      </c>
      <c r="E31" s="294">
        <f t="shared" si="1"/>
        <v>0</v>
      </c>
      <c r="F31" s="295"/>
      <c r="G31" s="296"/>
      <c r="H31" s="297">
        <f t="shared" si="2"/>
        <v>0</v>
      </c>
      <c r="I31" s="295"/>
      <c r="J31" s="298"/>
      <c r="K31" s="299">
        <f t="shared" si="3"/>
        <v>0</v>
      </c>
      <c r="L31" s="295"/>
      <c r="M31" s="296"/>
    </row>
    <row r="32" spans="2:14" ht="18" customHeight="1">
      <c r="B32" s="300" t="s">
        <v>139</v>
      </c>
      <c r="C32" s="301" t="s">
        <v>112</v>
      </c>
      <c r="D32" s="302" t="str">
        <f t="shared" si="0"/>
        <v/>
      </c>
      <c r="E32" s="303">
        <f t="shared" si="1"/>
        <v>0</v>
      </c>
      <c r="F32" s="304"/>
      <c r="G32" s="305"/>
      <c r="H32" s="306">
        <f t="shared" si="2"/>
        <v>0</v>
      </c>
      <c r="I32" s="304"/>
      <c r="J32" s="307"/>
      <c r="K32" s="308">
        <f t="shared" si="3"/>
        <v>0</v>
      </c>
      <c r="L32" s="304"/>
      <c r="M32" s="305"/>
    </row>
    <row r="33" spans="2:14" ht="18" customHeight="1">
      <c r="B33" s="300" t="s">
        <v>140</v>
      </c>
      <c r="C33" s="301" t="s">
        <v>111</v>
      </c>
      <c r="D33" s="302" t="str">
        <f t="shared" si="0"/>
        <v/>
      </c>
      <c r="E33" s="303">
        <f t="shared" si="1"/>
        <v>0</v>
      </c>
      <c r="F33" s="304"/>
      <c r="G33" s="305"/>
      <c r="H33" s="306">
        <f t="shared" si="2"/>
        <v>0</v>
      </c>
      <c r="I33" s="304"/>
      <c r="J33" s="307"/>
      <c r="K33" s="308">
        <f t="shared" si="3"/>
        <v>0</v>
      </c>
      <c r="L33" s="304"/>
      <c r="M33" s="305"/>
    </row>
    <row r="34" spans="2:14" ht="18" customHeight="1">
      <c r="B34" s="300" t="s">
        <v>141</v>
      </c>
      <c r="C34" s="301" t="s">
        <v>110</v>
      </c>
      <c r="D34" s="302" t="str">
        <f t="shared" si="0"/>
        <v/>
      </c>
      <c r="E34" s="303">
        <f t="shared" si="1"/>
        <v>0</v>
      </c>
      <c r="F34" s="304"/>
      <c r="G34" s="305"/>
      <c r="H34" s="306">
        <f t="shared" si="2"/>
        <v>0</v>
      </c>
      <c r="I34" s="304"/>
      <c r="J34" s="307"/>
      <c r="K34" s="308">
        <f t="shared" si="3"/>
        <v>0</v>
      </c>
      <c r="L34" s="304"/>
      <c r="M34" s="305"/>
    </row>
    <row r="35" spans="2:14" s="49" customFormat="1" ht="18" customHeight="1" thickBot="1">
      <c r="B35" s="309" t="s">
        <v>142</v>
      </c>
      <c r="C35" s="310" t="s">
        <v>109</v>
      </c>
      <c r="D35" s="311" t="str">
        <f t="shared" si="0"/>
        <v/>
      </c>
      <c r="E35" s="259">
        <f t="shared" si="1"/>
        <v>0</v>
      </c>
      <c r="F35" s="260"/>
      <c r="G35" s="261"/>
      <c r="H35" s="312">
        <f t="shared" si="2"/>
        <v>0</v>
      </c>
      <c r="I35" s="260"/>
      <c r="J35" s="313"/>
      <c r="K35" s="314">
        <f t="shared" si="3"/>
        <v>0</v>
      </c>
      <c r="L35" s="260"/>
      <c r="M35" s="261"/>
      <c r="N35" s="163"/>
    </row>
    <row r="36" spans="2:14" ht="17.25" customHeight="1" thickTop="1">
      <c r="B36" s="315"/>
      <c r="C36" s="89"/>
      <c r="D36" s="316"/>
      <c r="E36" s="146"/>
      <c r="F36" s="201"/>
      <c r="G36" s="201"/>
      <c r="H36" s="146"/>
      <c r="I36" s="201"/>
      <c r="J36" s="201"/>
      <c r="K36" s="146"/>
      <c r="L36" s="201"/>
      <c r="M36" s="201"/>
      <c r="N36" s="49"/>
    </row>
    <row r="37" spans="2:14" ht="16.5">
      <c r="B37" s="317" t="s">
        <v>178</v>
      </c>
      <c r="E37" s="571"/>
      <c r="F37" s="571"/>
      <c r="G37" s="571"/>
      <c r="H37" s="571"/>
      <c r="I37" s="571"/>
      <c r="J37" s="571"/>
      <c r="K37" s="571"/>
      <c r="L37" s="571"/>
      <c r="M37" s="571"/>
    </row>
    <row r="38" spans="2:14">
      <c r="B38" s="533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5"/>
    </row>
    <row r="39" spans="2:14"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8"/>
    </row>
    <row r="40" spans="2:14"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8"/>
    </row>
    <row r="41" spans="2:14">
      <c r="B41" s="539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1"/>
    </row>
  </sheetData>
  <sheetProtection algorithmName="SHA-512" hashValue="G1NWkLJwXLMWIZYgdEkZbk8yeGvtA2yeBuZsVhuq65tCccwhKkulwDDpNHMHV4dfR+MUseYxtGou33/5fx0mHA==" saltValue="/uh31JGSc/00yyHgsSbYDA==" spinCount="100000" sheet="1" objects="1" scenarios="1"/>
  <mergeCells count="12">
    <mergeCell ref="L1:M1"/>
    <mergeCell ref="N6:N12"/>
    <mergeCell ref="N14:N20"/>
    <mergeCell ref="B38:M41"/>
    <mergeCell ref="B4:C5"/>
    <mergeCell ref="E4:G4"/>
    <mergeCell ref="H4:J4"/>
    <mergeCell ref="K4:M4"/>
    <mergeCell ref="B6:C6"/>
    <mergeCell ref="E37:G37"/>
    <mergeCell ref="H37:J37"/>
    <mergeCell ref="K37:M37"/>
  </mergeCells>
  <conditionalFormatting sqref="K6:M6 K7:K36">
    <cfRule type="cellIs" dxfId="22" priority="2" operator="equal">
      <formula>0</formula>
    </cfRule>
  </conditionalFormatting>
  <conditionalFormatting sqref="E6:G6 E7:E36">
    <cfRule type="cellIs" dxfId="21" priority="4" operator="equal">
      <formula>0</formula>
    </cfRule>
  </conditionalFormatting>
  <conditionalFormatting sqref="H6:J6 H7:H36">
    <cfRule type="cellIs" dxfId="20" priority="3" operator="equal">
      <formula>0</formula>
    </cfRule>
  </conditionalFormatting>
  <conditionalFormatting sqref="N14:N20 N6:N12">
    <cfRule type="notContainsBlanks" dxfId="19" priority="1">
      <formula>LEN(TRIM(N6))&gt;0</formula>
    </cfRule>
  </conditionalFormatting>
  <dataValidations count="1">
    <dataValidation type="whole" operator="greaterThanOrEqual" allowBlank="1" showInputMessage="1" showErrorMessage="1" sqref="E6:M35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76" orientation="landscape" r:id="rId1"/>
  <headerFooter scaleWithDoc="0">
    <oddFooter>&amp;R&amp;"Goudy,Negrita Cursiva"C.E.E.&amp;"Goudy,Cursiva",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H17"/>
  <sheetViews>
    <sheetView showGridLines="0" zoomScale="90" zoomScaleNormal="90" workbookViewId="0"/>
  </sheetViews>
  <sheetFormatPr baseColWidth="10" defaultRowHeight="14.25"/>
  <cols>
    <col min="1" max="1" width="2.42578125" style="163" customWidth="1"/>
    <col min="2" max="2" width="67.42578125" style="163" customWidth="1"/>
    <col min="3" max="5" width="12.5703125" style="163" customWidth="1"/>
    <col min="6" max="6" width="4.7109375" style="163" customWidth="1"/>
    <col min="7" max="16384" width="11.42578125" style="163"/>
  </cols>
  <sheetData>
    <row r="1" spans="2:8" ht="20.25" customHeight="1">
      <c r="C1" s="467"/>
      <c r="E1" s="468" t="str">
        <f>+Portada!$K$2</f>
        <v/>
      </c>
    </row>
    <row r="2" spans="2:8" ht="18">
      <c r="B2" s="432" t="s">
        <v>794</v>
      </c>
      <c r="C2" s="467"/>
      <c r="D2" s="467"/>
      <c r="E2" s="467"/>
    </row>
    <row r="3" spans="2:8" ht="18.75" thickBot="1">
      <c r="B3" s="431" t="s">
        <v>938</v>
      </c>
      <c r="C3" s="431"/>
      <c r="D3" s="431"/>
      <c r="E3" s="431"/>
    </row>
    <row r="4" spans="2:8" ht="30" customHeight="1" thickTop="1" thickBot="1">
      <c r="B4" s="245" t="s">
        <v>236</v>
      </c>
      <c r="C4" s="246" t="s">
        <v>0</v>
      </c>
      <c r="D4" s="247" t="s">
        <v>100</v>
      </c>
      <c r="E4" s="248" t="s">
        <v>101</v>
      </c>
    </row>
    <row r="5" spans="2:8" ht="34.5" customHeight="1" thickTop="1" thickBot="1">
      <c r="B5" s="249" t="s">
        <v>802</v>
      </c>
      <c r="C5" s="250">
        <f t="shared" ref="C5:C10" si="0">+D5+E5</f>
        <v>0</v>
      </c>
      <c r="D5" s="166">
        <f>SUM(D6:D10)</f>
        <v>0</v>
      </c>
      <c r="E5" s="251">
        <f>SUM(E6:E10)</f>
        <v>0</v>
      </c>
    </row>
    <row r="6" spans="2:8" ht="34.5" customHeight="1">
      <c r="B6" s="240" t="s">
        <v>954</v>
      </c>
      <c r="C6" s="117">
        <f t="shared" si="0"/>
        <v>0</v>
      </c>
      <c r="D6" s="252"/>
      <c r="E6" s="253"/>
    </row>
    <row r="7" spans="2:8" ht="34.5" customHeight="1">
      <c r="B7" s="254" t="s">
        <v>955</v>
      </c>
      <c r="C7" s="255">
        <f t="shared" si="0"/>
        <v>0</v>
      </c>
      <c r="D7" s="256"/>
      <c r="E7" s="257"/>
    </row>
    <row r="8" spans="2:8" ht="34.5" customHeight="1">
      <c r="B8" s="254" t="s">
        <v>251</v>
      </c>
      <c r="C8" s="255">
        <f t="shared" si="0"/>
        <v>0</v>
      </c>
      <c r="D8" s="256"/>
      <c r="E8" s="257"/>
    </row>
    <row r="9" spans="2:8" ht="34.5" customHeight="1">
      <c r="B9" s="254" t="s">
        <v>956</v>
      </c>
      <c r="C9" s="255">
        <f t="shared" si="0"/>
        <v>0</v>
      </c>
      <c r="D9" s="256"/>
      <c r="E9" s="257"/>
      <c r="F9" s="573" t="str">
        <f>IF(C9=0,"Debe indicar los Docentes de Educación Especial","")</f>
        <v>Debe indicar los Docentes de Educación Especial</v>
      </c>
      <c r="G9" s="573"/>
      <c r="H9" s="573"/>
    </row>
    <row r="10" spans="2:8" ht="34.5" customHeight="1" thickBot="1">
      <c r="B10" s="258" t="s">
        <v>957</v>
      </c>
      <c r="C10" s="259">
        <f t="shared" si="0"/>
        <v>0</v>
      </c>
      <c r="D10" s="260"/>
      <c r="E10" s="261"/>
      <c r="F10" s="262"/>
      <c r="G10" s="263"/>
      <c r="H10" s="262"/>
    </row>
    <row r="11" spans="2:8" ht="18" customHeight="1" thickTop="1">
      <c r="B11" s="240"/>
      <c r="C11" s="146"/>
      <c r="D11" s="241"/>
      <c r="E11" s="241"/>
    </row>
    <row r="12" spans="2:8" ht="21" customHeight="1">
      <c r="B12" s="205" t="s">
        <v>178</v>
      </c>
      <c r="D12" s="572"/>
      <c r="E12" s="572"/>
    </row>
    <row r="13" spans="2:8">
      <c r="B13" s="533"/>
      <c r="C13" s="534"/>
      <c r="D13" s="534"/>
      <c r="E13" s="535"/>
    </row>
    <row r="14" spans="2:8">
      <c r="B14" s="536"/>
      <c r="C14" s="537"/>
      <c r="D14" s="537"/>
      <c r="E14" s="538"/>
    </row>
    <row r="15" spans="2:8" ht="18" customHeight="1">
      <c r="B15" s="536"/>
      <c r="C15" s="537"/>
      <c r="D15" s="537"/>
      <c r="E15" s="538"/>
    </row>
    <row r="16" spans="2:8" ht="18" customHeight="1">
      <c r="B16" s="536"/>
      <c r="C16" s="537"/>
      <c r="D16" s="537"/>
      <c r="E16" s="538"/>
    </row>
    <row r="17" spans="2:5" ht="18" customHeight="1">
      <c r="B17" s="539"/>
      <c r="C17" s="540"/>
      <c r="D17" s="540"/>
      <c r="E17" s="541"/>
    </row>
  </sheetData>
  <sheetProtection algorithmName="SHA-512" hashValue="VRQWsRjSM6H7m39kQW6bmBsRnYbjpaCf7ymRjK0cUN8fJtavMBJEBgBdoF1eg+fyFjL+ZGbar4SWqPsrZNtHDQ==" saltValue="FVsOloT9XbKNxO5XBmjyfw==" spinCount="100000" sheet="1" objects="1" scenarios="1"/>
  <mergeCells count="3">
    <mergeCell ref="B13:E17"/>
    <mergeCell ref="D12:E12"/>
    <mergeCell ref="F9:H9"/>
  </mergeCells>
  <conditionalFormatting sqref="C5:C11">
    <cfRule type="cellIs" dxfId="18" priority="2" operator="equal">
      <formula>0</formula>
    </cfRule>
  </conditionalFormatting>
  <conditionalFormatting sqref="C5:E5">
    <cfRule type="cellIs" dxfId="17" priority="1" operator="equal">
      <formula>0</formula>
    </cfRule>
  </conditionalFormatting>
  <dataValidations count="1">
    <dataValidation type="whole" operator="greaterThanOrEqual" allowBlank="1" showInputMessage="1" showErrorMessage="1" sqref="C5:E10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orientation="landscape" r:id="rId1"/>
  <headerFooter scaleWithDoc="0">
    <oddFooter>&amp;R&amp;"Goudy,Negrita Cursiva"C.E.E.&amp;"Goudy,Cursiva",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J37"/>
  <sheetViews>
    <sheetView showGridLines="0" topLeftCell="B1" zoomScale="90" zoomScaleNormal="90" workbookViewId="0"/>
  </sheetViews>
  <sheetFormatPr baseColWidth="10" defaultRowHeight="14.25"/>
  <cols>
    <col min="1" max="1" width="4.7109375" style="17" customWidth="1"/>
    <col min="2" max="2" width="56.7109375" style="17" customWidth="1"/>
    <col min="3" max="5" width="10.28515625" style="17" customWidth="1"/>
    <col min="6" max="6" width="1.28515625" style="63" customWidth="1"/>
    <col min="7" max="7" width="56.7109375" style="17" customWidth="1"/>
    <col min="8" max="10" width="10.28515625" style="17" customWidth="1"/>
    <col min="11" max="16384" width="11.42578125" style="17"/>
  </cols>
  <sheetData>
    <row r="1" spans="2:10" s="41" customFormat="1" ht="18">
      <c r="B1" s="429" t="s">
        <v>800</v>
      </c>
      <c r="C1" s="207"/>
      <c r="D1" s="207"/>
      <c r="E1" s="207"/>
      <c r="F1" s="207"/>
      <c r="G1" s="471"/>
      <c r="H1" s="208"/>
      <c r="I1" s="550" t="str">
        <f>+Portada!$K$2</f>
        <v/>
      </c>
      <c r="J1" s="551"/>
    </row>
    <row r="2" spans="2:10" ht="18.75" thickBot="1">
      <c r="B2" s="430" t="s">
        <v>808</v>
      </c>
      <c r="C2" s="209"/>
      <c r="D2" s="209"/>
      <c r="E2" s="209"/>
      <c r="F2" s="209"/>
      <c r="G2" s="209"/>
      <c r="H2" s="209"/>
      <c r="I2" s="209"/>
      <c r="J2" s="209"/>
    </row>
    <row r="3" spans="2:10" s="41" customFormat="1" ht="34.5" customHeight="1" thickTop="1" thickBot="1">
      <c r="B3" s="210" t="s">
        <v>236</v>
      </c>
      <c r="C3" s="211" t="s">
        <v>0</v>
      </c>
      <c r="D3" s="212" t="s">
        <v>18</v>
      </c>
      <c r="E3" s="213" t="s">
        <v>17</v>
      </c>
      <c r="F3" s="214"/>
      <c r="G3" s="210" t="s">
        <v>236</v>
      </c>
      <c r="H3" s="211" t="s">
        <v>0</v>
      </c>
      <c r="I3" s="212" t="s">
        <v>18</v>
      </c>
      <c r="J3" s="213" t="s">
        <v>17</v>
      </c>
    </row>
    <row r="4" spans="2:10" s="41" customFormat="1" ht="19.5" customHeight="1" thickTop="1" thickBot="1">
      <c r="B4" s="215" t="s">
        <v>799</v>
      </c>
      <c r="C4" s="165">
        <f t="shared" ref="C4:C16" si="0">+D4+E4</f>
        <v>0</v>
      </c>
      <c r="D4" s="168">
        <f>+D5+D10+D15+D26+I13</f>
        <v>0</v>
      </c>
      <c r="E4" s="216">
        <f>+E5+E10+E15+E26+J13</f>
        <v>0</v>
      </c>
      <c r="F4" s="217"/>
      <c r="G4" s="218" t="s">
        <v>103</v>
      </c>
      <c r="H4" s="178">
        <f t="shared" ref="H4:H7" si="1">+I4+J4</f>
        <v>0</v>
      </c>
      <c r="I4" s="179"/>
      <c r="J4" s="219"/>
    </row>
    <row r="5" spans="2:10" s="41" customFormat="1" ht="19.5" customHeight="1">
      <c r="B5" s="220" t="s">
        <v>806</v>
      </c>
      <c r="C5" s="221">
        <f t="shared" si="0"/>
        <v>0</v>
      </c>
      <c r="D5" s="222">
        <f>SUM(D6:D9)</f>
        <v>0</v>
      </c>
      <c r="E5" s="223">
        <f>SUM(E6:E9)</f>
        <v>0</v>
      </c>
      <c r="F5" s="217"/>
      <c r="G5" s="218" t="s">
        <v>104</v>
      </c>
      <c r="H5" s="178">
        <f t="shared" si="1"/>
        <v>0</v>
      </c>
      <c r="I5" s="179"/>
      <c r="J5" s="219"/>
    </row>
    <row r="6" spans="2:10" s="41" customFormat="1" ht="19.5" customHeight="1">
      <c r="B6" s="176" t="s">
        <v>238</v>
      </c>
      <c r="C6" s="178">
        <f t="shared" si="0"/>
        <v>0</v>
      </c>
      <c r="D6" s="179"/>
      <c r="E6" s="219"/>
      <c r="F6" s="217"/>
      <c r="G6" s="224" t="s">
        <v>931</v>
      </c>
      <c r="H6" s="178">
        <f t="shared" si="1"/>
        <v>0</v>
      </c>
      <c r="I6" s="179"/>
      <c r="J6" s="219"/>
    </row>
    <row r="7" spans="2:10" s="41" customFormat="1" ht="19.5" customHeight="1">
      <c r="B7" s="218" t="s">
        <v>240</v>
      </c>
      <c r="C7" s="178">
        <f t="shared" si="0"/>
        <v>0</v>
      </c>
      <c r="D7" s="179"/>
      <c r="E7" s="219"/>
      <c r="F7" s="217"/>
      <c r="G7" s="218" t="s">
        <v>237</v>
      </c>
      <c r="H7" s="178">
        <f t="shared" si="1"/>
        <v>0</v>
      </c>
      <c r="I7" s="179"/>
      <c r="J7" s="219"/>
    </row>
    <row r="8" spans="2:10" s="41" customFormat="1" ht="19.5" customHeight="1">
      <c r="B8" s="225" t="s">
        <v>242</v>
      </c>
      <c r="C8" s="226">
        <f t="shared" si="0"/>
        <v>0</v>
      </c>
      <c r="D8" s="227"/>
      <c r="E8" s="228"/>
      <c r="F8" s="217"/>
      <c r="G8" s="218" t="s">
        <v>239</v>
      </c>
      <c r="H8" s="178">
        <f t="shared" ref="H8:H26" si="2">+I8+J8</f>
        <v>0</v>
      </c>
      <c r="I8" s="179"/>
      <c r="J8" s="219"/>
    </row>
    <row r="9" spans="2:10" s="41" customFormat="1" ht="19.5" customHeight="1">
      <c r="B9" s="185" t="s">
        <v>823</v>
      </c>
      <c r="C9" s="187">
        <f t="shared" si="0"/>
        <v>0</v>
      </c>
      <c r="D9" s="188"/>
      <c r="E9" s="229"/>
      <c r="F9" s="217"/>
      <c r="G9" s="218" t="s">
        <v>241</v>
      </c>
      <c r="H9" s="178">
        <f t="shared" si="2"/>
        <v>0</v>
      </c>
      <c r="I9" s="179"/>
      <c r="J9" s="219"/>
    </row>
    <row r="10" spans="2:10" s="41" customFormat="1" ht="19.5" customHeight="1">
      <c r="B10" s="230" t="s">
        <v>244</v>
      </c>
      <c r="C10" s="117">
        <f t="shared" si="0"/>
        <v>0</v>
      </c>
      <c r="D10" s="231">
        <f>SUM(D11:D14)</f>
        <v>0</v>
      </c>
      <c r="E10" s="146">
        <f>SUM(E11:E14)</f>
        <v>0</v>
      </c>
      <c r="F10" s="217"/>
      <c r="G10" s="218" t="s">
        <v>243</v>
      </c>
      <c r="H10" s="178">
        <f t="shared" si="2"/>
        <v>0</v>
      </c>
      <c r="I10" s="179"/>
      <c r="J10" s="219"/>
    </row>
    <row r="11" spans="2:10" s="41" customFormat="1" ht="19.5" customHeight="1">
      <c r="B11" s="176" t="s">
        <v>245</v>
      </c>
      <c r="C11" s="178">
        <f t="shared" si="0"/>
        <v>0</v>
      </c>
      <c r="D11" s="179"/>
      <c r="E11" s="219"/>
      <c r="F11" s="217"/>
      <c r="G11" s="218" t="s">
        <v>825</v>
      </c>
      <c r="H11" s="178">
        <f t="shared" si="2"/>
        <v>0</v>
      </c>
      <c r="I11" s="179"/>
      <c r="J11" s="219"/>
    </row>
    <row r="12" spans="2:10" s="41" customFormat="1" ht="19.5" customHeight="1">
      <c r="B12" s="218" t="s">
        <v>247</v>
      </c>
      <c r="C12" s="178">
        <f t="shared" si="0"/>
        <v>0</v>
      </c>
      <c r="D12" s="179"/>
      <c r="E12" s="219"/>
      <c r="F12" s="217"/>
      <c r="G12" s="232" t="s">
        <v>246</v>
      </c>
      <c r="H12" s="187">
        <f t="shared" si="2"/>
        <v>0</v>
      </c>
      <c r="I12" s="188"/>
      <c r="J12" s="233"/>
    </row>
    <row r="13" spans="2:10" s="41" customFormat="1" ht="19.5" customHeight="1">
      <c r="B13" s="225" t="s">
        <v>249</v>
      </c>
      <c r="C13" s="226">
        <f t="shared" si="0"/>
        <v>0</v>
      </c>
      <c r="D13" s="227"/>
      <c r="E13" s="228"/>
      <c r="F13" s="217"/>
      <c r="G13" s="230" t="s">
        <v>248</v>
      </c>
      <c r="H13" s="117">
        <f t="shared" si="2"/>
        <v>0</v>
      </c>
      <c r="I13" s="231">
        <f>SUM(I14:I26)</f>
        <v>0</v>
      </c>
      <c r="J13" s="146">
        <f>SUM(J14:J26)</f>
        <v>0</v>
      </c>
    </row>
    <row r="14" spans="2:10" s="41" customFormat="1" ht="19.5" customHeight="1">
      <c r="B14" s="185" t="s">
        <v>824</v>
      </c>
      <c r="C14" s="187">
        <f t="shared" si="0"/>
        <v>0</v>
      </c>
      <c r="D14" s="188"/>
      <c r="E14" s="229"/>
      <c r="F14" s="217"/>
      <c r="G14" s="218" t="s">
        <v>250</v>
      </c>
      <c r="H14" s="178">
        <f t="shared" si="2"/>
        <v>0</v>
      </c>
      <c r="I14" s="179"/>
      <c r="J14" s="219"/>
    </row>
    <row r="15" spans="2:10" s="41" customFormat="1" ht="19.5" customHeight="1">
      <c r="B15" s="191" t="s">
        <v>251</v>
      </c>
      <c r="C15" s="192">
        <f t="shared" si="0"/>
        <v>0</v>
      </c>
      <c r="D15" s="172">
        <f>SUM(D16:D25)</f>
        <v>0</v>
      </c>
      <c r="E15" s="234">
        <f>SUM(E16:E25)</f>
        <v>0</v>
      </c>
      <c r="F15" s="217"/>
      <c r="G15" s="218" t="s">
        <v>252</v>
      </c>
      <c r="H15" s="178">
        <f t="shared" si="2"/>
        <v>0</v>
      </c>
      <c r="I15" s="179"/>
      <c r="J15" s="219"/>
    </row>
    <row r="16" spans="2:10" s="41" customFormat="1" ht="19.5" customHeight="1">
      <c r="B16" s="218" t="s">
        <v>267</v>
      </c>
      <c r="C16" s="178">
        <f t="shared" si="0"/>
        <v>0</v>
      </c>
      <c r="D16" s="179"/>
      <c r="E16" s="219"/>
      <c r="F16" s="217"/>
      <c r="G16" s="218" t="s">
        <v>254</v>
      </c>
      <c r="H16" s="178">
        <f t="shared" si="2"/>
        <v>0</v>
      </c>
      <c r="I16" s="179"/>
      <c r="J16" s="219"/>
    </row>
    <row r="17" spans="2:10" s="41" customFormat="1" ht="19.5" customHeight="1">
      <c r="B17" s="218" t="s">
        <v>268</v>
      </c>
      <c r="C17" s="178">
        <f t="shared" ref="C17:C23" si="3">+D17+E17</f>
        <v>0</v>
      </c>
      <c r="D17" s="179"/>
      <c r="E17" s="219"/>
      <c r="F17" s="217"/>
      <c r="G17" s="218" t="s">
        <v>108</v>
      </c>
      <c r="H17" s="178">
        <f t="shared" si="2"/>
        <v>0</v>
      </c>
      <c r="I17" s="179"/>
      <c r="J17" s="219"/>
    </row>
    <row r="18" spans="2:10" s="41" customFormat="1" ht="19.5" customHeight="1">
      <c r="B18" s="218" t="s">
        <v>253</v>
      </c>
      <c r="C18" s="178">
        <f t="shared" si="3"/>
        <v>0</v>
      </c>
      <c r="D18" s="179"/>
      <c r="E18" s="219"/>
      <c r="F18" s="217"/>
      <c r="G18" s="224" t="s">
        <v>939</v>
      </c>
      <c r="H18" s="178">
        <f t="shared" si="2"/>
        <v>0</v>
      </c>
      <c r="I18" s="179"/>
      <c r="J18" s="219"/>
    </row>
    <row r="19" spans="2:10" s="41" customFormat="1" ht="19.5" customHeight="1">
      <c r="B19" s="218" t="s">
        <v>269</v>
      </c>
      <c r="C19" s="178">
        <f t="shared" si="3"/>
        <v>0</v>
      </c>
      <c r="D19" s="179"/>
      <c r="E19" s="219"/>
      <c r="F19" s="217"/>
      <c r="G19" s="224" t="s">
        <v>940</v>
      </c>
      <c r="H19" s="178">
        <f t="shared" si="2"/>
        <v>0</v>
      </c>
      <c r="I19" s="179"/>
      <c r="J19" s="219"/>
    </row>
    <row r="20" spans="2:10" s="41" customFormat="1" ht="19.5" customHeight="1">
      <c r="B20" s="218" t="s">
        <v>270</v>
      </c>
      <c r="C20" s="178">
        <f t="shared" si="3"/>
        <v>0</v>
      </c>
      <c r="D20" s="179"/>
      <c r="E20" s="219"/>
      <c r="F20" s="217"/>
      <c r="G20" s="224" t="s">
        <v>257</v>
      </c>
      <c r="H20" s="178">
        <f t="shared" si="2"/>
        <v>0</v>
      </c>
      <c r="I20" s="179"/>
      <c r="J20" s="219"/>
    </row>
    <row r="21" spans="2:10" s="41" customFormat="1" ht="19.5" customHeight="1">
      <c r="B21" s="218" t="s">
        <v>255</v>
      </c>
      <c r="C21" s="178">
        <f t="shared" si="3"/>
        <v>0</v>
      </c>
      <c r="D21" s="179"/>
      <c r="E21" s="219"/>
      <c r="F21" s="217"/>
      <c r="G21" s="218" t="s">
        <v>259</v>
      </c>
      <c r="H21" s="178">
        <f t="shared" si="2"/>
        <v>0</v>
      </c>
      <c r="I21" s="179"/>
      <c r="J21" s="219"/>
    </row>
    <row r="22" spans="2:10" s="41" customFormat="1" ht="19.5" customHeight="1">
      <c r="B22" s="218" t="s">
        <v>256</v>
      </c>
      <c r="C22" s="178">
        <f t="shared" si="3"/>
        <v>0</v>
      </c>
      <c r="D22" s="179"/>
      <c r="E22" s="219"/>
      <c r="F22" s="217"/>
      <c r="G22" s="218" t="s">
        <v>261</v>
      </c>
      <c r="H22" s="178">
        <f t="shared" si="2"/>
        <v>0</v>
      </c>
      <c r="I22" s="179"/>
      <c r="J22" s="219"/>
    </row>
    <row r="23" spans="2:10" s="41" customFormat="1" ht="19.5" customHeight="1">
      <c r="B23" s="218" t="s">
        <v>945</v>
      </c>
      <c r="C23" s="178">
        <f t="shared" si="3"/>
        <v>0</v>
      </c>
      <c r="D23" s="179"/>
      <c r="E23" s="219"/>
      <c r="F23" s="217"/>
      <c r="G23" s="218" t="s">
        <v>263</v>
      </c>
      <c r="H23" s="178">
        <f t="shared" si="2"/>
        <v>0</v>
      </c>
      <c r="I23" s="179"/>
      <c r="J23" s="219"/>
    </row>
    <row r="24" spans="2:10" s="41" customFormat="1" ht="19.5" customHeight="1">
      <c r="B24" s="184" t="s">
        <v>826</v>
      </c>
      <c r="C24" s="226">
        <f>+D24+E24</f>
        <v>0</v>
      </c>
      <c r="D24" s="179"/>
      <c r="E24" s="228"/>
      <c r="F24" s="217"/>
      <c r="G24" s="218" t="s">
        <v>264</v>
      </c>
      <c r="H24" s="178">
        <f t="shared" si="2"/>
        <v>0</v>
      </c>
      <c r="I24" s="179"/>
      <c r="J24" s="219"/>
    </row>
    <row r="25" spans="2:10" s="41" customFormat="1" ht="19.5" customHeight="1">
      <c r="B25" s="235" t="s">
        <v>258</v>
      </c>
      <c r="C25" s="187">
        <f>+D25+E25</f>
        <v>0</v>
      </c>
      <c r="D25" s="188"/>
      <c r="E25" s="229"/>
      <c r="F25" s="217"/>
      <c r="G25" s="184" t="s">
        <v>807</v>
      </c>
      <c r="H25" s="178">
        <f t="shared" si="2"/>
        <v>0</v>
      </c>
      <c r="I25" s="179"/>
      <c r="J25" s="219"/>
    </row>
    <row r="26" spans="2:10" s="41" customFormat="1" ht="19.5" customHeight="1">
      <c r="B26" s="191" t="s">
        <v>260</v>
      </c>
      <c r="C26" s="192">
        <f>+D26+E26</f>
        <v>0</v>
      </c>
      <c r="D26" s="172">
        <f>SUM(D27,I4:I12)</f>
        <v>0</v>
      </c>
      <c r="E26" s="234">
        <f>SUM(E27,J4:J12)</f>
        <v>0</v>
      </c>
      <c r="F26" s="217"/>
      <c r="G26" s="225" t="s">
        <v>265</v>
      </c>
      <c r="H26" s="226">
        <f t="shared" si="2"/>
        <v>0</v>
      </c>
      <c r="I26" s="227"/>
      <c r="J26" s="228"/>
    </row>
    <row r="27" spans="2:10" s="41" customFormat="1" ht="19.5" customHeight="1" thickBot="1">
      <c r="B27" s="236" t="s">
        <v>262</v>
      </c>
      <c r="C27" s="196">
        <f>+D27+E27</f>
        <v>0</v>
      </c>
      <c r="D27" s="197"/>
      <c r="E27" s="237"/>
      <c r="F27" s="238"/>
      <c r="G27" s="583"/>
      <c r="H27" s="584"/>
      <c r="I27" s="584"/>
      <c r="J27" s="584"/>
    </row>
    <row r="28" spans="2:10" s="163" customFormat="1" ht="18" customHeight="1" thickTop="1">
      <c r="B28" s="239"/>
      <c r="C28" s="240"/>
      <c r="D28" s="146"/>
      <c r="E28" s="241"/>
      <c r="F28" s="241"/>
      <c r="G28" s="50"/>
    </row>
    <row r="29" spans="2:10" s="41" customFormat="1" ht="18">
      <c r="B29" s="205" t="s">
        <v>178</v>
      </c>
      <c r="C29" s="16"/>
      <c r="D29" s="242"/>
      <c r="E29" s="242"/>
      <c r="F29" s="242"/>
      <c r="G29" s="243"/>
      <c r="H29" s="243"/>
      <c r="I29" s="243"/>
      <c r="J29" s="243"/>
    </row>
    <row r="30" spans="2:10" s="41" customFormat="1" ht="21" customHeight="1">
      <c r="B30" s="574"/>
      <c r="C30" s="575"/>
      <c r="D30" s="575"/>
      <c r="E30" s="575"/>
      <c r="F30" s="575"/>
      <c r="G30" s="575"/>
      <c r="H30" s="575"/>
      <c r="I30" s="575"/>
      <c r="J30" s="576"/>
    </row>
    <row r="31" spans="2:10" s="41" customFormat="1" ht="21" customHeight="1">
      <c r="B31" s="577"/>
      <c r="C31" s="578"/>
      <c r="D31" s="578"/>
      <c r="E31" s="578"/>
      <c r="F31" s="578"/>
      <c r="G31" s="578"/>
      <c r="H31" s="578"/>
      <c r="I31" s="578"/>
      <c r="J31" s="579"/>
    </row>
    <row r="32" spans="2:10" s="41" customFormat="1" ht="21" customHeight="1">
      <c r="B32" s="577"/>
      <c r="C32" s="578"/>
      <c r="D32" s="578"/>
      <c r="E32" s="578"/>
      <c r="F32" s="578"/>
      <c r="G32" s="578"/>
      <c r="H32" s="578"/>
      <c r="I32" s="578"/>
      <c r="J32" s="579"/>
    </row>
    <row r="33" spans="2:10" s="41" customFormat="1" ht="21" customHeight="1">
      <c r="B33" s="580"/>
      <c r="C33" s="581"/>
      <c r="D33" s="581"/>
      <c r="E33" s="581"/>
      <c r="F33" s="581"/>
      <c r="G33" s="581"/>
      <c r="H33" s="581"/>
      <c r="I33" s="581"/>
      <c r="J33" s="582"/>
    </row>
    <row r="34" spans="2:10" s="41" customFormat="1">
      <c r="B34" s="17"/>
      <c r="C34" s="17"/>
      <c r="D34" s="17"/>
      <c r="E34" s="17"/>
      <c r="F34" s="63"/>
      <c r="G34" s="17"/>
      <c r="H34" s="17"/>
      <c r="I34" s="17"/>
      <c r="J34" s="244"/>
    </row>
    <row r="35" spans="2:10" s="41" customFormat="1">
      <c r="B35" s="17"/>
      <c r="C35" s="17"/>
      <c r="D35" s="17"/>
      <c r="E35" s="17"/>
      <c r="F35" s="63"/>
      <c r="G35" s="17"/>
      <c r="H35" s="17"/>
      <c r="I35" s="17"/>
      <c r="J35" s="244"/>
    </row>
    <row r="36" spans="2:10" s="41" customFormat="1">
      <c r="B36" s="17"/>
      <c r="C36" s="17"/>
      <c r="D36" s="17"/>
      <c r="E36" s="17"/>
      <c r="F36" s="63"/>
      <c r="G36" s="17"/>
      <c r="H36" s="244"/>
      <c r="I36" s="244"/>
      <c r="J36" s="17"/>
    </row>
    <row r="37" spans="2:10">
      <c r="G37" s="244"/>
      <c r="H37" s="244"/>
      <c r="I37" s="244"/>
    </row>
  </sheetData>
  <sheetProtection algorithmName="SHA-512" hashValue="DOvTTivuNEkr5NLadWNZ3sFbpFSEN/aN9yzEJx+EKEsJl9ifn9TJgx2YH8E8DEkyYD32goUTmLIAMNlkSGzenw==" saltValue="re4goHSbJ+sVCvafzh3kgA==" spinCount="100000" sheet="1" objects="1" scenarios="1"/>
  <mergeCells count="3">
    <mergeCell ref="B30:J33"/>
    <mergeCell ref="G27:J27"/>
    <mergeCell ref="I1:J1"/>
  </mergeCells>
  <conditionalFormatting sqref="C4:E5 D15:E15 D10:E10 I13:J13 D26:E26 C6:C27 H4:H26">
    <cfRule type="cellIs" dxfId="16" priority="2" operator="equal">
      <formula>0</formula>
    </cfRule>
  </conditionalFormatting>
  <conditionalFormatting sqref="D28">
    <cfRule type="cellIs" dxfId="15" priority="1" operator="equal">
      <formula>0</formula>
    </cfRule>
  </conditionalFormatting>
  <dataValidations count="1">
    <dataValidation type="whole" operator="greaterThanOrEqual" allowBlank="1" showInputMessage="1" showErrorMessage="1" sqref="C4:E27 H4:J26">
      <formula1>0</formula1>
    </dataValidation>
  </dataValidations>
  <printOptions horizontalCentered="1" verticalCentered="1"/>
  <pageMargins left="0" right="0.15748031496062992" top="0.23622047244094491" bottom="0.6692913385826772" header="0.43307086614173229" footer="0.19685039370078741"/>
  <pageSetup scale="76" orientation="landscape" r:id="rId1"/>
  <headerFooter scaleWithDoc="0">
    <oddFooter>&amp;R&amp;"Goudy,Negrita Cursiva"C.E.E.&amp;"Goudy,Cursiva", página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17</vt:i4>
      </vt:variant>
    </vt:vector>
  </HeadingPairs>
  <TitlesOfParts>
    <vt:vector size="29" baseType="lpstr">
      <vt:lpstr>ubicacion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datos</vt:lpstr>
      <vt:lpstr>Marca</vt:lpstr>
      <vt:lpstr>prov</vt:lpstr>
      <vt:lpstr>sino</vt:lpstr>
      <vt:lpstr>'CUADRO 3'!Títulos_a_imprimir</vt:lpstr>
      <vt:lpstr>ubic</vt:lpstr>
      <vt:lpstr>ubicac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2021-05-28T16:18:25Z</cp:lastPrinted>
  <dcterms:created xsi:type="dcterms:W3CDTF">2011-05-27T17:11:21Z</dcterms:created>
  <dcterms:modified xsi:type="dcterms:W3CDTF">2023-03-31T19:47:53Z</dcterms:modified>
</cp:coreProperties>
</file>