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IPEC-CINDEA\"/>
    </mc:Choice>
  </mc:AlternateContent>
  <workbookProtection workbookAlgorithmName="SHA-512" workbookHashValue="GtYU3+WUpZFORiGK4h+BRfwPqwsnbd+gqNGu80djZf8IPxILQSOiRPcl0I0LoHFrDwku0iDVOIKGrMZ+oDrOwA==" workbookSaltValue="ZSMlUEU6/FyGVQYNEwtYgA==" workbookSpinCount="100000" lockStructure="1"/>
  <bookViews>
    <workbookView xWindow="10320" yWindow="135" windowWidth="10170" windowHeight="8010" tabRatio="740" firstSheet="4" activeTab="4"/>
  </bookViews>
  <sheets>
    <sheet name="CENTROS" sheetId="80" state="hidden" r:id="rId1"/>
    <sheet name="CENTROS (2)" sheetId="98" state="hidden" r:id="rId2"/>
    <sheet name="nombres" sheetId="81" state="hidden" r:id="rId3"/>
    <sheet name="ubicacion" sheetId="82" state="hidden" r:id="rId4"/>
    <sheet name="Portada" sheetId="83" r:id="rId5"/>
    <sheet name="CUADRO 1" sheetId="78" r:id="rId6"/>
    <sheet name="CUADRO 2" sheetId="93" r:id="rId7"/>
    <sheet name="CUADRO 3" sheetId="95" r:id="rId8"/>
    <sheet name="CUADRO 4.1" sheetId="88" r:id="rId9"/>
    <sheet name="CUADRO 4.2" sheetId="104" r:id="rId10"/>
    <sheet name="CUADRO 5" sheetId="89" r:id="rId11"/>
    <sheet name="CUADRO 6" sheetId="90" r:id="rId12"/>
    <sheet name="CUADRO 7" sheetId="91" r:id="rId13"/>
    <sheet name="CUADRO 8" sheetId="100" r:id="rId14"/>
    <sheet name="CUADRO 9" sheetId="101" r:id="rId15"/>
  </sheets>
  <definedNames>
    <definedName name="_0000">nombres!$B$2</definedName>
    <definedName name="_4827">nombres!$B$3</definedName>
    <definedName name="_4828">nombres!$B$4</definedName>
    <definedName name="_4834">nombres!$B$5</definedName>
    <definedName name="_4852">nombres!$B$6:$B$7</definedName>
    <definedName name="_4873">nombres!$B$8:$B$8</definedName>
    <definedName name="_4885">nombres!$B$9</definedName>
    <definedName name="_4895">nombres!$B$10:$B$14</definedName>
    <definedName name="_4897">nombres!$B$15:$B$17</definedName>
    <definedName name="_4911">nombres!$B$18:$B$20</definedName>
    <definedName name="_5101">nombres!$B$21:$B$21</definedName>
    <definedName name="_5280">nombres!$B$22:$B$25</definedName>
    <definedName name="_5281">nombres!$B$26</definedName>
    <definedName name="_5282">nombres!$B$27:$B$31</definedName>
    <definedName name="_5283">nombres!$B$32:$B$34</definedName>
    <definedName name="_5676">nombres!$B$35:$B$36</definedName>
    <definedName name="_5686">nombres!$B$37:$B$39</definedName>
    <definedName name="_5687">nombres!$B$40:$B$47</definedName>
    <definedName name="_5688">nombres!$B$48:$B$52</definedName>
    <definedName name="_5746">nombres!$B$53:$B$54</definedName>
    <definedName name="_5835">nombres!$B$55:$B$56</definedName>
    <definedName name="_5888">nombres!$B$57:$B$58</definedName>
    <definedName name="_5889">nombres!$B$59:$B$62</definedName>
    <definedName name="_5980">nombres!$B$63:$B$63</definedName>
    <definedName name="_6015">nombres!$B$64:$B$65</definedName>
    <definedName name="_6221">nombres!$B$66:$B$69</definedName>
    <definedName name="_6268">nombres!$B$70:$B$71</definedName>
    <definedName name="_6499">nombres!$B$72:$B$76</definedName>
    <definedName name="_6511">nombres!$B$77:$B$81</definedName>
    <definedName name="_6513">nombres!$B$82</definedName>
    <definedName name="_6515">nombres!$B$83</definedName>
    <definedName name="_6516">nombres!$B$84</definedName>
    <definedName name="_6517">nombres!$B$85:$B$87</definedName>
    <definedName name="_6518">nombres!$B$88:$B$89</definedName>
    <definedName name="_6519">nombres!$B$90:$B$92</definedName>
    <definedName name="_6520">nombres!$B$93:$B$94</definedName>
    <definedName name="_6521">nombres!$B$95:$B$97</definedName>
    <definedName name="_6522">nombres!$B$98</definedName>
    <definedName name="_6539">nombres!$B$99:$B$99</definedName>
    <definedName name="_6541">nombres!$B$100:$B$100</definedName>
    <definedName name="_6552">nombres!$B$101:$B$102</definedName>
    <definedName name="_6572">nombres!$B$103:$B$104</definedName>
    <definedName name="_6573">nombres!$B$105:$B$106</definedName>
    <definedName name="_6585">nombres!$B$107:$B$109</definedName>
    <definedName name="_6586">nombres!$B$110:$B$113</definedName>
    <definedName name="_6587">nombres!$B$114</definedName>
    <definedName name="_6626">nombres!$B$115</definedName>
    <definedName name="_6627">nombres!$B$116:$B$117</definedName>
    <definedName name="_6628">nombres!$B$118</definedName>
    <definedName name="_6629">nombres!$B$119:$B$123</definedName>
    <definedName name="_6668">nombres!$B$124:$B$126</definedName>
    <definedName name="_6669">nombres!$B$127:$B$128</definedName>
    <definedName name="_6670">nombres!$B$129:$B$134</definedName>
    <definedName name="_6671">nombres!$B$135:$B$138</definedName>
    <definedName name="_6672">nombres!$B$139</definedName>
    <definedName name="_6673">nombres!$B$140</definedName>
    <definedName name="_6674">nombres!$B$141:$B$143</definedName>
    <definedName name="_6675">nombres!$B$144</definedName>
    <definedName name="_6720">nombres!$B$145:$B$147</definedName>
    <definedName name="_6721">nombres!$B$148:$B$150</definedName>
    <definedName name="_6722">nombres!$B$151:$B$156</definedName>
    <definedName name="_6723">nombres!$B$157</definedName>
    <definedName name="_6724">nombres!$B$158</definedName>
    <definedName name="_6725">nombres!$B$159:$B$160</definedName>
    <definedName name="_6726">nombres!$B$161</definedName>
    <definedName name="_6727">nombres!$B$162:$B$162</definedName>
    <definedName name="_6728">nombres!$B$163:$B$164</definedName>
    <definedName name="_6729">nombres!$B$165:$B$167</definedName>
    <definedName name="_6730">nombres!$B$168:$B$170</definedName>
    <definedName name="_6731">nombres!$B$171:$B$173</definedName>
    <definedName name="_6732">nombres!$B$174:$B$175</definedName>
    <definedName name="_6733">nombres!$B$176</definedName>
    <definedName name="_6734">nombres!$B$177</definedName>
    <definedName name="_6735">nombres!$B$178</definedName>
    <definedName name="_6736">nombres!$B$179:$B$180</definedName>
    <definedName name="_6737">nombres!$B$181:$B$184</definedName>
    <definedName name="_6741">nombres!$B$185</definedName>
    <definedName name="_6797">nombres!$B$186</definedName>
    <definedName name="_6798">nombres!$B$187</definedName>
    <definedName name="_6799">nombres!$B$188</definedName>
    <definedName name="_6800">nombres!$B$189</definedName>
    <definedName name="_6801">nombres!$B$190</definedName>
    <definedName name="_6831">nombres!$B$191</definedName>
    <definedName name="_6832">nombres!$B$192</definedName>
    <definedName name="_6833">nombres!$B$193</definedName>
    <definedName name="_6843">nombres!$B$194</definedName>
    <definedName name="_6844">nombres!$B$195</definedName>
    <definedName name="_6845">nombres!$B$196</definedName>
    <definedName name="_6846">nombres!$B$197</definedName>
    <definedName name="_6847">nombres!$B$198</definedName>
    <definedName name="_6946">nombres!$B$199</definedName>
    <definedName name="_xlnm._FilterDatabase" localSheetId="0" hidden="1">CENTROS!$A$2:$X$200</definedName>
    <definedName name="_xlnm._FilterDatabase" localSheetId="1" hidden="1">'CENTROS (2)'!$A$2:$K$97</definedName>
    <definedName name="_xlnm._FilterDatabase" localSheetId="2" hidden="1">nombres!$A$1:$T$202</definedName>
    <definedName name="_xlnm.Print_Area" localSheetId="5">'CUADRO 1'!$B$1:$E$25</definedName>
    <definedName name="_xlnm.Print_Area" localSheetId="6">'CUADRO 2'!$B$1:$H$38</definedName>
    <definedName name="_xlnm.Print_Area" localSheetId="7">'CUADRO 3'!$B$1:$N$41</definedName>
    <definedName name="_xlnm.Print_Area" localSheetId="8">'CUADRO 4.1'!$B$1:$Z$37</definedName>
    <definedName name="_xlnm.Print_Area" localSheetId="9">'CUADRO 4.2'!$B$1:$N$38</definedName>
    <definedName name="_xlnm.Print_Area" localSheetId="10">'CUADRO 5'!$B$1:$H$17</definedName>
    <definedName name="_xlnm.Print_Area" localSheetId="11">'CUADRO 6'!$B$1:$J$37</definedName>
    <definedName name="_xlnm.Print_Area" localSheetId="12">'CUADRO 7'!$B$1:$N$46</definedName>
    <definedName name="_xlnm.Print_Area" localSheetId="13">'CUADRO 8'!$B$1:$Q$43</definedName>
    <definedName name="_xlnm.Print_Area" localSheetId="14">'CUADRO 9'!$B$1:$M$37</definedName>
    <definedName name="_xlnm.Print_Area" localSheetId="4">Portada!$A$2:$O$51</definedName>
    <definedName name="cindea">'CENTROS (2)'!$C$3:$D$97</definedName>
    <definedName name="coodigo">nombres!$O$2:$O$92</definedName>
    <definedName name="DATOS">CENTROS!$A$3:$X$200</definedName>
    <definedName name="MARCA">'CUADRO 9'!$M$2</definedName>
    <definedName name="prov">ubicacion!$A$1:$B$489</definedName>
    <definedName name="sino">Portada!$Q$2:$Q$3</definedName>
    <definedName name="_xlnm.Print_Titles" localSheetId="6">'CUADRO 2'!$4:$4</definedName>
    <definedName name="ubic">ubicacion!$D$2:$D$489</definedName>
    <definedName name="ubicac">ubicacion!$D$2:$E$489</definedName>
  </definedNames>
  <calcPr calcId="152511"/>
</workbook>
</file>

<file path=xl/calcChain.xml><?xml version="1.0" encoding="utf-8"?>
<calcChain xmlns="http://schemas.openxmlformats.org/spreadsheetml/2006/main">
  <c r="F109" i="80" l="1"/>
  <c r="F180" i="80"/>
  <c r="F15" i="80"/>
  <c r="F151" i="80"/>
  <c r="F152" i="80"/>
  <c r="F181" i="80"/>
  <c r="F39" i="80"/>
  <c r="F31" i="80"/>
  <c r="F32" i="80"/>
  <c r="F33" i="80"/>
  <c r="F34" i="80"/>
  <c r="F35" i="80"/>
  <c r="F195" i="80"/>
  <c r="F196" i="80"/>
  <c r="F197" i="80"/>
  <c r="F138" i="80"/>
  <c r="F139" i="80"/>
  <c r="F140" i="80"/>
  <c r="F194" i="80"/>
  <c r="F160" i="80"/>
  <c r="F161" i="80"/>
  <c r="F162" i="80"/>
  <c r="F163" i="80"/>
  <c r="F136" i="80"/>
  <c r="F170" i="80"/>
  <c r="F171" i="80"/>
  <c r="F172" i="80"/>
  <c r="F173" i="80"/>
  <c r="F174" i="80"/>
  <c r="F131" i="80"/>
  <c r="F132" i="80"/>
  <c r="F133" i="80"/>
  <c r="F11" i="80"/>
  <c r="F12" i="80"/>
  <c r="F22" i="80"/>
  <c r="F23" i="80"/>
  <c r="F24" i="80"/>
  <c r="F3" i="80"/>
  <c r="F4" i="80"/>
  <c r="F5" i="80"/>
  <c r="F6" i="80"/>
  <c r="F7" i="80"/>
  <c r="F8" i="80"/>
  <c r="F9" i="80"/>
  <c r="F10" i="80"/>
  <c r="F102" i="80"/>
  <c r="F103" i="80"/>
  <c r="F104" i="80"/>
  <c r="F105" i="80"/>
  <c r="F106" i="80"/>
  <c r="F199" i="80"/>
  <c r="F200" i="80"/>
  <c r="F73" i="80"/>
  <c r="F74" i="80"/>
  <c r="F153" i="80"/>
  <c r="F154" i="80"/>
  <c r="F55" i="80"/>
  <c r="F56" i="80"/>
  <c r="F57" i="80"/>
  <c r="F58" i="80"/>
  <c r="F41" i="80"/>
  <c r="F119" i="80"/>
  <c r="F120" i="80"/>
  <c r="F60" i="80"/>
  <c r="F61" i="80"/>
  <c r="F62" i="80"/>
  <c r="F63" i="80"/>
  <c r="F107" i="80"/>
  <c r="F108" i="80"/>
  <c r="F66" i="80"/>
  <c r="F67" i="80"/>
  <c r="F68" i="80"/>
  <c r="F69" i="80"/>
  <c r="F70" i="80"/>
  <c r="F87" i="80"/>
  <c r="F88" i="80"/>
  <c r="F89" i="80"/>
  <c r="F90" i="80"/>
  <c r="F91" i="80"/>
  <c r="F40" i="80"/>
  <c r="F43" i="80"/>
  <c r="F127" i="80"/>
  <c r="F110" i="80"/>
  <c r="F111" i="80"/>
  <c r="F112" i="80"/>
  <c r="F134" i="80"/>
  <c r="F135" i="80"/>
  <c r="F75" i="80"/>
  <c r="F76" i="80"/>
  <c r="F77" i="80"/>
  <c r="F50" i="80"/>
  <c r="F51" i="80"/>
  <c r="F52" i="80"/>
  <c r="F53" i="80"/>
  <c r="F54" i="80"/>
  <c r="F72" i="80"/>
  <c r="F97" i="80"/>
  <c r="F182" i="80"/>
  <c r="F64" i="80"/>
  <c r="F65" i="80"/>
  <c r="F155" i="80"/>
  <c r="F156" i="80"/>
  <c r="F95" i="80"/>
  <c r="F96" i="80"/>
  <c r="F141" i="80"/>
  <c r="F142" i="80"/>
  <c r="F143" i="80"/>
  <c r="F98" i="80"/>
  <c r="F99" i="80"/>
  <c r="F100" i="80"/>
  <c r="F101" i="80"/>
  <c r="F118" i="80"/>
  <c r="F169" i="80"/>
  <c r="F157" i="80"/>
  <c r="F158" i="80"/>
  <c r="F130" i="80"/>
  <c r="F175" i="80"/>
  <c r="F176" i="80"/>
  <c r="F177" i="80"/>
  <c r="F178" i="80"/>
  <c r="F179" i="80"/>
  <c r="F123" i="80"/>
  <c r="F124" i="80"/>
  <c r="F125" i="80"/>
  <c r="F48" i="80"/>
  <c r="F49" i="80"/>
  <c r="F145" i="80"/>
  <c r="F146" i="80"/>
  <c r="F147" i="80"/>
  <c r="F148" i="80"/>
  <c r="F149" i="80"/>
  <c r="F150" i="80"/>
  <c r="F164" i="80"/>
  <c r="F165" i="80"/>
  <c r="F166" i="80"/>
  <c r="F167" i="80"/>
  <c r="F122" i="80"/>
  <c r="F168" i="80"/>
  <c r="F186" i="80"/>
  <c r="F187" i="80"/>
  <c r="F188" i="80"/>
  <c r="F137" i="80"/>
  <c r="F36" i="80"/>
  <c r="F37" i="80"/>
  <c r="F38" i="80"/>
  <c r="F79" i="80"/>
  <c r="F80" i="80"/>
  <c r="F81" i="80"/>
  <c r="F25" i="80"/>
  <c r="F26" i="80"/>
  <c r="F27" i="80"/>
  <c r="F28" i="80"/>
  <c r="F29" i="80"/>
  <c r="F30" i="80"/>
  <c r="F113" i="80"/>
  <c r="F126" i="80"/>
  <c r="F183" i="80"/>
  <c r="F184" i="80"/>
  <c r="F17" i="80"/>
  <c r="F16" i="80"/>
  <c r="F192" i="80"/>
  <c r="F193" i="80"/>
  <c r="F92" i="80"/>
  <c r="F93" i="80"/>
  <c r="F94" i="80"/>
  <c r="F44" i="80"/>
  <c r="F45" i="80"/>
  <c r="F46" i="80"/>
  <c r="F189" i="80"/>
  <c r="F190" i="80"/>
  <c r="F191" i="80"/>
  <c r="F128" i="80"/>
  <c r="F129" i="80"/>
  <c r="F159" i="80"/>
  <c r="F13" i="80"/>
  <c r="F21" i="80"/>
  <c r="F18" i="80"/>
  <c r="F19" i="80"/>
  <c r="F82" i="80"/>
  <c r="F83" i="80"/>
  <c r="F84" i="80"/>
  <c r="F85" i="80"/>
  <c r="F114" i="80"/>
  <c r="F42" i="80"/>
  <c r="F116" i="80"/>
  <c r="F71" i="80"/>
  <c r="F121" i="80"/>
  <c r="F144" i="80"/>
  <c r="F117" i="80"/>
  <c r="F14" i="80"/>
  <c r="F47" i="80"/>
  <c r="F20" i="80"/>
  <c r="F86" i="80"/>
  <c r="F185" i="80"/>
  <c r="F115" i="80"/>
  <c r="F198" i="80"/>
  <c r="F78" i="80"/>
  <c r="N25" i="100" l="1"/>
  <c r="M28" i="100" s="1"/>
  <c r="M27" i="100"/>
  <c r="N19" i="100"/>
  <c r="E37" i="100" l="1"/>
  <c r="H3" i="81" l="1"/>
  <c r="H4" i="81"/>
  <c r="H5" i="81"/>
  <c r="H6" i="81"/>
  <c r="H7" i="81"/>
  <c r="H8" i="81"/>
  <c r="H9" i="81"/>
  <c r="H10" i="81"/>
  <c r="H11" i="81"/>
  <c r="H12" i="81"/>
  <c r="H13" i="81"/>
  <c r="H14" i="81"/>
  <c r="H15" i="81"/>
  <c r="H16" i="81"/>
  <c r="H17" i="81"/>
  <c r="H18" i="81"/>
  <c r="H19" i="81"/>
  <c r="H20" i="81"/>
  <c r="H21" i="81"/>
  <c r="H22" i="81"/>
  <c r="H23" i="81"/>
  <c r="H24" i="81"/>
  <c r="H25" i="81"/>
  <c r="H26" i="81"/>
  <c r="H27" i="81"/>
  <c r="H28" i="81"/>
  <c r="H29" i="81"/>
  <c r="H30" i="81"/>
  <c r="H31" i="81"/>
  <c r="H32" i="81"/>
  <c r="H33" i="81"/>
  <c r="H34" i="81"/>
  <c r="H35" i="81"/>
  <c r="H36" i="81"/>
  <c r="H37" i="81"/>
  <c r="H38" i="81"/>
  <c r="H39" i="81"/>
  <c r="H40" i="81"/>
  <c r="H41" i="81"/>
  <c r="H42" i="81"/>
  <c r="H43" i="81"/>
  <c r="H44" i="81"/>
  <c r="H45" i="81"/>
  <c r="H46" i="81"/>
  <c r="H47" i="81"/>
  <c r="H48" i="81"/>
  <c r="H49" i="81"/>
  <c r="H50" i="81"/>
  <c r="H51" i="81"/>
  <c r="H52" i="81"/>
  <c r="H53" i="81"/>
  <c r="H54" i="81"/>
  <c r="H55" i="81"/>
  <c r="H56" i="81"/>
  <c r="H57" i="81"/>
  <c r="H58" i="81"/>
  <c r="H59" i="81"/>
  <c r="H60" i="81"/>
  <c r="H61" i="81"/>
  <c r="H62" i="81"/>
  <c r="H63" i="81"/>
  <c r="H64" i="81"/>
  <c r="H65" i="81"/>
  <c r="H66" i="81"/>
  <c r="H67" i="81"/>
  <c r="H68" i="81"/>
  <c r="H69" i="81"/>
  <c r="H70" i="81"/>
  <c r="H71" i="81"/>
  <c r="H72" i="81"/>
  <c r="H73" i="81"/>
  <c r="H74" i="81"/>
  <c r="H75" i="81"/>
  <c r="H76" i="81"/>
  <c r="H77" i="81"/>
  <c r="H78" i="81"/>
  <c r="H79" i="81"/>
  <c r="H80" i="81"/>
  <c r="H81" i="81"/>
  <c r="H82" i="81"/>
  <c r="H83" i="81"/>
  <c r="H84" i="81"/>
  <c r="H85" i="81"/>
  <c r="H86" i="81"/>
  <c r="H87" i="81"/>
  <c r="H88" i="81"/>
  <c r="H89" i="81"/>
  <c r="H90" i="81"/>
  <c r="H91" i="81"/>
  <c r="H92" i="81"/>
  <c r="H93" i="81"/>
  <c r="H94" i="81"/>
  <c r="H95" i="81"/>
  <c r="H96" i="81"/>
  <c r="H97" i="81"/>
  <c r="H98" i="81"/>
  <c r="H99" i="81"/>
  <c r="H100" i="81"/>
  <c r="H101" i="81"/>
  <c r="H102" i="81"/>
  <c r="H103" i="81"/>
  <c r="H104" i="81"/>
  <c r="H105" i="81"/>
  <c r="H106" i="81"/>
  <c r="H107" i="81"/>
  <c r="H108" i="81"/>
  <c r="H109" i="81"/>
  <c r="H110" i="81"/>
  <c r="H111" i="81"/>
  <c r="H112" i="81"/>
  <c r="H113" i="81"/>
  <c r="H114" i="81"/>
  <c r="H115" i="81"/>
  <c r="H116" i="81"/>
  <c r="H117" i="81"/>
  <c r="H118" i="81"/>
  <c r="H119" i="81"/>
  <c r="H120" i="81"/>
  <c r="H121" i="81"/>
  <c r="H122" i="81"/>
  <c r="H123" i="81"/>
  <c r="H124" i="81"/>
  <c r="H125" i="81"/>
  <c r="H126" i="81"/>
  <c r="H127" i="81"/>
  <c r="H128" i="81"/>
  <c r="H129" i="81"/>
  <c r="H130" i="81"/>
  <c r="H131" i="81"/>
  <c r="H132" i="81"/>
  <c r="H133" i="81"/>
  <c r="H134" i="81"/>
  <c r="H135" i="81"/>
  <c r="H136" i="81"/>
  <c r="H137" i="81"/>
  <c r="H138" i="81"/>
  <c r="H139" i="81"/>
  <c r="H140" i="81"/>
  <c r="H141" i="81"/>
  <c r="H142" i="81"/>
  <c r="H143" i="81"/>
  <c r="H144" i="81"/>
  <c r="H145" i="81"/>
  <c r="H146" i="81"/>
  <c r="H147" i="81"/>
  <c r="H148" i="81"/>
  <c r="H149" i="81"/>
  <c r="H150" i="81"/>
  <c r="H151" i="81"/>
  <c r="H152" i="81"/>
  <c r="H153" i="81"/>
  <c r="H154" i="81"/>
  <c r="H155" i="81"/>
  <c r="H156" i="81"/>
  <c r="H157" i="81"/>
  <c r="H158" i="81"/>
  <c r="H159" i="81"/>
  <c r="H160" i="81"/>
  <c r="H161" i="81"/>
  <c r="H162" i="81"/>
  <c r="H163" i="81"/>
  <c r="H164" i="81"/>
  <c r="H165" i="81"/>
  <c r="H166" i="81"/>
  <c r="H167" i="81"/>
  <c r="H168" i="81"/>
  <c r="H169" i="81"/>
  <c r="H170" i="81"/>
  <c r="H171" i="81"/>
  <c r="H172" i="81"/>
  <c r="H173" i="81"/>
  <c r="H174" i="81"/>
  <c r="H175" i="81"/>
  <c r="H176" i="81"/>
  <c r="H177" i="81"/>
  <c r="H178" i="81"/>
  <c r="H179" i="81"/>
  <c r="H180" i="81"/>
  <c r="H181" i="81"/>
  <c r="H182" i="81"/>
  <c r="H183" i="81"/>
  <c r="H184" i="81"/>
  <c r="H185" i="81"/>
  <c r="H186" i="81"/>
  <c r="H187" i="81"/>
  <c r="H188" i="81"/>
  <c r="H189" i="81"/>
  <c r="H190" i="81"/>
  <c r="H191" i="81"/>
  <c r="H192" i="81"/>
  <c r="H193" i="81"/>
  <c r="H194" i="81"/>
  <c r="H195" i="81"/>
  <c r="H196" i="81"/>
  <c r="H197" i="81"/>
  <c r="H198" i="81"/>
  <c r="H199" i="81"/>
  <c r="H200" i="81"/>
  <c r="H201" i="81"/>
  <c r="H202" i="81"/>
  <c r="H2" i="81"/>
  <c r="F59" i="80"/>
  <c r="F41" i="100"/>
  <c r="F40" i="100"/>
  <c r="D40" i="100"/>
  <c r="F39" i="100"/>
  <c r="D39" i="100"/>
  <c r="F38" i="100"/>
  <c r="D38" i="100"/>
  <c r="C37" i="100"/>
  <c r="C37" i="101"/>
  <c r="C36" i="101"/>
  <c r="C35" i="101"/>
  <c r="C34" i="101"/>
  <c r="C33" i="101"/>
  <c r="C32" i="101"/>
  <c r="C29" i="101"/>
  <c r="C28" i="101"/>
  <c r="C27" i="101"/>
  <c r="C26" i="101"/>
  <c r="C25" i="101"/>
  <c r="C24" i="101"/>
  <c r="C21" i="101"/>
  <c r="C20" i="101"/>
  <c r="C19" i="101"/>
  <c r="C18" i="101"/>
  <c r="C17" i="101"/>
  <c r="C16" i="101"/>
  <c r="C15" i="101"/>
  <c r="C14" i="101"/>
  <c r="C13" i="101"/>
  <c r="C12" i="101"/>
  <c r="C11" i="101"/>
  <c r="C8" i="101"/>
  <c r="C7" i="101"/>
  <c r="C6" i="101"/>
  <c r="C5" i="101"/>
  <c r="N28" i="83" l="1"/>
  <c r="D18" i="98" l="1"/>
  <c r="D19" i="98"/>
  <c r="D20" i="98"/>
  <c r="N29" i="104" l="1"/>
  <c r="M29" i="104"/>
  <c r="K29" i="104"/>
  <c r="J29" i="104"/>
  <c r="H29" i="104"/>
  <c r="G29" i="104"/>
  <c r="E29" i="104"/>
  <c r="D29" i="104"/>
  <c r="Y28" i="88"/>
  <c r="Z28" i="88"/>
  <c r="W28" i="88"/>
  <c r="V28" i="88"/>
  <c r="T28" i="88"/>
  <c r="S28" i="88"/>
  <c r="Q28" i="88"/>
  <c r="P28" i="88"/>
  <c r="F30" i="91" l="1"/>
  <c r="G30" i="91"/>
  <c r="H30" i="91"/>
  <c r="I30" i="91"/>
  <c r="J30" i="91"/>
  <c r="K30" i="91"/>
  <c r="L30" i="91"/>
  <c r="M30" i="91"/>
  <c r="F7" i="91"/>
  <c r="G7" i="91"/>
  <c r="H7" i="91"/>
  <c r="I7" i="91"/>
  <c r="J7" i="91"/>
  <c r="O2" i="81" l="1"/>
  <c r="E5" i="98"/>
  <c r="E6" i="98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E27" i="98"/>
  <c r="E29" i="98"/>
  <c r="E30" i="98"/>
  <c r="E31" i="98"/>
  <c r="E32" i="98"/>
  <c r="E33" i="98"/>
  <c r="E34" i="98"/>
  <c r="E35" i="98"/>
  <c r="E36" i="98"/>
  <c r="E37" i="98"/>
  <c r="E38" i="98"/>
  <c r="E39" i="98"/>
  <c r="E40" i="98"/>
  <c r="E41" i="98"/>
  <c r="E42" i="98"/>
  <c r="E43" i="98"/>
  <c r="E44" i="98"/>
  <c r="E45" i="98"/>
  <c r="E46" i="98"/>
  <c r="E47" i="98"/>
  <c r="E48" i="98"/>
  <c r="E49" i="98"/>
  <c r="E50" i="98"/>
  <c r="E51" i="98"/>
  <c r="E52" i="98"/>
  <c r="E53" i="98"/>
  <c r="E54" i="98"/>
  <c r="E55" i="98"/>
  <c r="E56" i="98"/>
  <c r="E57" i="98"/>
  <c r="E58" i="98"/>
  <c r="E59" i="98"/>
  <c r="E60" i="98"/>
  <c r="E61" i="98"/>
  <c r="E62" i="98"/>
  <c r="E63" i="98"/>
  <c r="E64" i="98"/>
  <c r="E65" i="98"/>
  <c r="E66" i="98"/>
  <c r="E67" i="98"/>
  <c r="E68" i="98"/>
  <c r="E69" i="98"/>
  <c r="E70" i="98"/>
  <c r="E71" i="98"/>
  <c r="E72" i="98"/>
  <c r="E73" i="98"/>
  <c r="E74" i="98"/>
  <c r="E75" i="98"/>
  <c r="E76" i="98"/>
  <c r="E77" i="98"/>
  <c r="E78" i="98"/>
  <c r="E79" i="98"/>
  <c r="E80" i="98"/>
  <c r="E81" i="98"/>
  <c r="E82" i="98"/>
  <c r="E83" i="98"/>
  <c r="E84" i="98"/>
  <c r="E85" i="98"/>
  <c r="E86" i="98"/>
  <c r="E87" i="98"/>
  <c r="E88" i="98"/>
  <c r="E89" i="98"/>
  <c r="E90" i="98"/>
  <c r="E91" i="98"/>
  <c r="E92" i="98"/>
  <c r="E93" i="98"/>
  <c r="E94" i="98"/>
  <c r="E95" i="98"/>
  <c r="E96" i="98"/>
  <c r="E97" i="98"/>
  <c r="E4" i="98"/>
  <c r="D5" i="98"/>
  <c r="D6" i="98"/>
  <c r="D7" i="98"/>
  <c r="D8" i="98"/>
  <c r="D9" i="98"/>
  <c r="D10" i="98"/>
  <c r="D11" i="98"/>
  <c r="D12" i="98"/>
  <c r="D13" i="98"/>
  <c r="D14" i="98"/>
  <c r="D15" i="98"/>
  <c r="D16" i="98"/>
  <c r="D17" i="98"/>
  <c r="D21" i="98"/>
  <c r="D22" i="98"/>
  <c r="D23" i="98"/>
  <c r="D24" i="98"/>
  <c r="D25" i="98"/>
  <c r="D26" i="98"/>
  <c r="D27" i="98"/>
  <c r="D29" i="98"/>
  <c r="D30" i="98"/>
  <c r="D31" i="98"/>
  <c r="D32" i="98"/>
  <c r="D33" i="98"/>
  <c r="D34" i="98"/>
  <c r="D35" i="98"/>
  <c r="D36" i="98"/>
  <c r="D37" i="98"/>
  <c r="D38" i="98"/>
  <c r="D39" i="98"/>
  <c r="D40" i="98"/>
  <c r="D41" i="98"/>
  <c r="D42" i="98"/>
  <c r="D43" i="98"/>
  <c r="D44" i="98"/>
  <c r="D45" i="98"/>
  <c r="D46" i="98"/>
  <c r="D47" i="98"/>
  <c r="D48" i="98"/>
  <c r="D49" i="98"/>
  <c r="D50" i="98"/>
  <c r="D51" i="98"/>
  <c r="D52" i="98"/>
  <c r="D53" i="98"/>
  <c r="D54" i="98"/>
  <c r="D55" i="98"/>
  <c r="D56" i="98"/>
  <c r="D57" i="98"/>
  <c r="D58" i="98"/>
  <c r="D59" i="98"/>
  <c r="D60" i="98"/>
  <c r="D61" i="98"/>
  <c r="D62" i="98"/>
  <c r="D63" i="98"/>
  <c r="D64" i="98"/>
  <c r="D65" i="98"/>
  <c r="D66" i="98"/>
  <c r="D67" i="98"/>
  <c r="D68" i="98"/>
  <c r="D69" i="98"/>
  <c r="D70" i="98"/>
  <c r="D71" i="98"/>
  <c r="D72" i="98"/>
  <c r="D73" i="98"/>
  <c r="D74" i="98"/>
  <c r="D75" i="98"/>
  <c r="D76" i="98"/>
  <c r="D77" i="98"/>
  <c r="D78" i="98"/>
  <c r="D79" i="98"/>
  <c r="D80" i="98"/>
  <c r="D81" i="98"/>
  <c r="D82" i="98"/>
  <c r="D83" i="98"/>
  <c r="D84" i="98"/>
  <c r="D85" i="98"/>
  <c r="D86" i="98"/>
  <c r="D87" i="98"/>
  <c r="D88" i="98"/>
  <c r="D89" i="98"/>
  <c r="D90" i="98"/>
  <c r="D91" i="98"/>
  <c r="D92" i="98"/>
  <c r="D93" i="98"/>
  <c r="D94" i="98"/>
  <c r="D95" i="98"/>
  <c r="D96" i="98"/>
  <c r="D97" i="98"/>
  <c r="D4" i="98"/>
  <c r="B5" i="98"/>
  <c r="C5" i="98" s="1"/>
  <c r="B6" i="98"/>
  <c r="C6" i="98" s="1"/>
  <c r="B7" i="98"/>
  <c r="C7" i="98" s="1"/>
  <c r="B8" i="98"/>
  <c r="C8" i="98" s="1"/>
  <c r="B9" i="98"/>
  <c r="C9" i="98" s="1"/>
  <c r="B10" i="98"/>
  <c r="C10" i="98" s="1"/>
  <c r="B11" i="98"/>
  <c r="C11" i="98" s="1"/>
  <c r="B12" i="98"/>
  <c r="C12" i="98" s="1"/>
  <c r="B13" i="98"/>
  <c r="C13" i="98" s="1"/>
  <c r="B14" i="98"/>
  <c r="C14" i="98" s="1"/>
  <c r="B15" i="98"/>
  <c r="C15" i="98" s="1"/>
  <c r="B16" i="98"/>
  <c r="C16" i="98" s="1"/>
  <c r="B17" i="98"/>
  <c r="C17" i="98" s="1"/>
  <c r="B18" i="98"/>
  <c r="C18" i="98" s="1"/>
  <c r="B19" i="98"/>
  <c r="C19" i="98" s="1"/>
  <c r="B20" i="98"/>
  <c r="C20" i="98" s="1"/>
  <c r="B21" i="98"/>
  <c r="C21" i="98" s="1"/>
  <c r="B22" i="98"/>
  <c r="C22" i="98" s="1"/>
  <c r="B23" i="98"/>
  <c r="C23" i="98" s="1"/>
  <c r="B24" i="98"/>
  <c r="C24" i="98" s="1"/>
  <c r="B25" i="98"/>
  <c r="C25" i="98" s="1"/>
  <c r="B26" i="98"/>
  <c r="C26" i="98" s="1"/>
  <c r="B27" i="98"/>
  <c r="C27" i="98" s="1"/>
  <c r="B28" i="98"/>
  <c r="C28" i="98" s="1"/>
  <c r="B29" i="98"/>
  <c r="C29" i="98" s="1"/>
  <c r="B30" i="98"/>
  <c r="C30" i="98" s="1"/>
  <c r="B31" i="98"/>
  <c r="C31" i="98" s="1"/>
  <c r="B32" i="98"/>
  <c r="C32" i="98" s="1"/>
  <c r="B33" i="98"/>
  <c r="C33" i="98" s="1"/>
  <c r="B34" i="98"/>
  <c r="C34" i="98" s="1"/>
  <c r="B35" i="98"/>
  <c r="C35" i="98" s="1"/>
  <c r="B36" i="98"/>
  <c r="C36" i="98" s="1"/>
  <c r="B37" i="98"/>
  <c r="C37" i="98" s="1"/>
  <c r="B38" i="98"/>
  <c r="C38" i="98" s="1"/>
  <c r="B39" i="98"/>
  <c r="C39" i="98" s="1"/>
  <c r="B40" i="98"/>
  <c r="C40" i="98" s="1"/>
  <c r="B41" i="98"/>
  <c r="C41" i="98" s="1"/>
  <c r="B42" i="98"/>
  <c r="C42" i="98" s="1"/>
  <c r="B43" i="98"/>
  <c r="C43" i="98" s="1"/>
  <c r="B44" i="98"/>
  <c r="C44" i="98" s="1"/>
  <c r="B45" i="98"/>
  <c r="C45" i="98" s="1"/>
  <c r="B46" i="98"/>
  <c r="C46" i="98" s="1"/>
  <c r="B47" i="98"/>
  <c r="C47" i="98" s="1"/>
  <c r="B48" i="98"/>
  <c r="C48" i="98" s="1"/>
  <c r="B49" i="98"/>
  <c r="C49" i="98" s="1"/>
  <c r="B50" i="98"/>
  <c r="C50" i="98" s="1"/>
  <c r="B51" i="98"/>
  <c r="C51" i="98" s="1"/>
  <c r="B52" i="98"/>
  <c r="C52" i="98" s="1"/>
  <c r="B53" i="98"/>
  <c r="C53" i="98" s="1"/>
  <c r="B54" i="98"/>
  <c r="C54" i="98" s="1"/>
  <c r="B55" i="98"/>
  <c r="C55" i="98" s="1"/>
  <c r="B56" i="98"/>
  <c r="C56" i="98" s="1"/>
  <c r="B57" i="98"/>
  <c r="C57" i="98" s="1"/>
  <c r="B58" i="98"/>
  <c r="C58" i="98" s="1"/>
  <c r="B59" i="98"/>
  <c r="C59" i="98" s="1"/>
  <c r="B60" i="98"/>
  <c r="C60" i="98" s="1"/>
  <c r="B61" i="98"/>
  <c r="C61" i="98" s="1"/>
  <c r="B62" i="98"/>
  <c r="C62" i="98" s="1"/>
  <c r="B63" i="98"/>
  <c r="C63" i="98" s="1"/>
  <c r="B64" i="98"/>
  <c r="C64" i="98" s="1"/>
  <c r="B65" i="98"/>
  <c r="C65" i="98" s="1"/>
  <c r="B66" i="98"/>
  <c r="C66" i="98" s="1"/>
  <c r="B67" i="98"/>
  <c r="C67" i="98" s="1"/>
  <c r="B68" i="98"/>
  <c r="C68" i="98" s="1"/>
  <c r="B69" i="98"/>
  <c r="C69" i="98" s="1"/>
  <c r="B70" i="98"/>
  <c r="C70" i="98" s="1"/>
  <c r="B71" i="98"/>
  <c r="C71" i="98" s="1"/>
  <c r="B72" i="98"/>
  <c r="C72" i="98" s="1"/>
  <c r="B73" i="98"/>
  <c r="C73" i="98" s="1"/>
  <c r="B74" i="98"/>
  <c r="C74" i="98" s="1"/>
  <c r="B75" i="98"/>
  <c r="C75" i="98" s="1"/>
  <c r="B76" i="98"/>
  <c r="C76" i="98" s="1"/>
  <c r="B77" i="98"/>
  <c r="C77" i="98" s="1"/>
  <c r="B78" i="98"/>
  <c r="C78" i="98" s="1"/>
  <c r="B79" i="98"/>
  <c r="C79" i="98" s="1"/>
  <c r="B80" i="98"/>
  <c r="C80" i="98" s="1"/>
  <c r="B81" i="98"/>
  <c r="C81" i="98" s="1"/>
  <c r="B82" i="98"/>
  <c r="C82" i="98" s="1"/>
  <c r="B83" i="98"/>
  <c r="C83" i="98" s="1"/>
  <c r="B84" i="98"/>
  <c r="C84" i="98" s="1"/>
  <c r="B85" i="98"/>
  <c r="C85" i="98" s="1"/>
  <c r="B86" i="98"/>
  <c r="C86" i="98" s="1"/>
  <c r="B87" i="98"/>
  <c r="C87" i="98" s="1"/>
  <c r="B88" i="98"/>
  <c r="C88" i="98" s="1"/>
  <c r="B89" i="98"/>
  <c r="C89" i="98" s="1"/>
  <c r="B90" i="98"/>
  <c r="C90" i="98" s="1"/>
  <c r="B91" i="98"/>
  <c r="C91" i="98" s="1"/>
  <c r="B92" i="98"/>
  <c r="C92" i="98" s="1"/>
  <c r="B93" i="98"/>
  <c r="C93" i="98" s="1"/>
  <c r="B94" i="98"/>
  <c r="C94" i="98" s="1"/>
  <c r="B95" i="98"/>
  <c r="C95" i="98" s="1"/>
  <c r="B96" i="98"/>
  <c r="C96" i="98" s="1"/>
  <c r="B97" i="98"/>
  <c r="C97" i="98" s="1"/>
  <c r="B4" i="98"/>
  <c r="C4" i="98" s="1"/>
  <c r="Q25" i="100" l="1"/>
  <c r="D35" i="95" l="1"/>
  <c r="D34" i="95"/>
  <c r="D33" i="95"/>
  <c r="D32" i="95"/>
  <c r="D31" i="95"/>
  <c r="D30" i="95"/>
  <c r="D29" i="95"/>
  <c r="D28" i="95"/>
  <c r="D27" i="95"/>
  <c r="D26" i="95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M27" i="101" l="1"/>
  <c r="M26" i="101"/>
  <c r="M25" i="101"/>
  <c r="L24" i="101"/>
  <c r="K24" i="101"/>
  <c r="M23" i="101"/>
  <c r="M22" i="101"/>
  <c r="M21" i="101"/>
  <c r="L20" i="101"/>
  <c r="K20" i="101"/>
  <c r="M19" i="101"/>
  <c r="M18" i="101"/>
  <c r="M17" i="101"/>
  <c r="L16" i="101"/>
  <c r="K16" i="101"/>
  <c r="M15" i="101"/>
  <c r="M14" i="101"/>
  <c r="M13" i="101"/>
  <c r="L12" i="101"/>
  <c r="K12" i="101"/>
  <c r="M11" i="101"/>
  <c r="M10" i="101"/>
  <c r="M9" i="101"/>
  <c r="M8" i="101"/>
  <c r="L7" i="101"/>
  <c r="K7" i="101"/>
  <c r="M24" i="101" l="1"/>
  <c r="M16" i="101"/>
  <c r="L28" i="104" l="1"/>
  <c r="I28" i="104"/>
  <c r="F28" i="104"/>
  <c r="C28" i="104"/>
  <c r="L27" i="104"/>
  <c r="I27" i="104"/>
  <c r="F27" i="104"/>
  <c r="C27" i="104"/>
  <c r="L26" i="104"/>
  <c r="I26" i="104"/>
  <c r="F26" i="104"/>
  <c r="C26" i="104"/>
  <c r="L25" i="104"/>
  <c r="I25" i="104"/>
  <c r="F25" i="104"/>
  <c r="C25" i="104"/>
  <c r="L24" i="104"/>
  <c r="I24" i="104"/>
  <c r="F24" i="104"/>
  <c r="C24" i="104"/>
  <c r="L23" i="104"/>
  <c r="I23" i="104"/>
  <c r="F23" i="104"/>
  <c r="C23" i="104"/>
  <c r="L22" i="104"/>
  <c r="I22" i="104"/>
  <c r="F22" i="104"/>
  <c r="C22" i="104"/>
  <c r="L21" i="104"/>
  <c r="I21" i="104"/>
  <c r="F21" i="104"/>
  <c r="C21" i="104"/>
  <c r="L20" i="104"/>
  <c r="I20" i="104"/>
  <c r="F20" i="104"/>
  <c r="C20" i="104"/>
  <c r="L19" i="104"/>
  <c r="I19" i="104"/>
  <c r="F19" i="104"/>
  <c r="C19" i="104"/>
  <c r="N18" i="104"/>
  <c r="M18" i="104"/>
  <c r="K18" i="104"/>
  <c r="J18" i="104"/>
  <c r="H18" i="104"/>
  <c r="G18" i="104"/>
  <c r="E18" i="104"/>
  <c r="D18" i="104"/>
  <c r="L17" i="104"/>
  <c r="I17" i="104"/>
  <c r="F17" i="104"/>
  <c r="C17" i="104"/>
  <c r="L16" i="104"/>
  <c r="I16" i="104"/>
  <c r="F16" i="104"/>
  <c r="C16" i="104"/>
  <c r="L15" i="104"/>
  <c r="I15" i="104"/>
  <c r="F15" i="104"/>
  <c r="C15" i="104"/>
  <c r="N14" i="104"/>
  <c r="N7" i="104" s="1"/>
  <c r="M14" i="104"/>
  <c r="K14" i="104"/>
  <c r="K7" i="104" s="1"/>
  <c r="J14" i="104"/>
  <c r="H14" i="104"/>
  <c r="G14" i="104"/>
  <c r="E14" i="104"/>
  <c r="D14" i="104"/>
  <c r="L13" i="104"/>
  <c r="I13" i="104"/>
  <c r="F13" i="104"/>
  <c r="C13" i="104"/>
  <c r="L12" i="104"/>
  <c r="I12" i="104"/>
  <c r="F12" i="104"/>
  <c r="C12" i="104"/>
  <c r="L11" i="104"/>
  <c r="I11" i="104"/>
  <c r="F11" i="104"/>
  <c r="C11" i="104"/>
  <c r="L10" i="104"/>
  <c r="I10" i="104"/>
  <c r="F10" i="104"/>
  <c r="C10" i="104"/>
  <c r="L9" i="104"/>
  <c r="I9" i="104"/>
  <c r="F9" i="104"/>
  <c r="C9" i="104"/>
  <c r="L8" i="104"/>
  <c r="I8" i="104"/>
  <c r="F8" i="104"/>
  <c r="C8" i="104"/>
  <c r="Z17" i="88"/>
  <c r="Y17" i="88"/>
  <c r="W17" i="88"/>
  <c r="V17" i="88"/>
  <c r="T17" i="88"/>
  <c r="S17" i="88"/>
  <c r="R17" i="88" s="1"/>
  <c r="Q17" i="88"/>
  <c r="P17" i="88"/>
  <c r="N17" i="88"/>
  <c r="M17" i="88"/>
  <c r="L17" i="88" s="1"/>
  <c r="K17" i="88"/>
  <c r="J17" i="88"/>
  <c r="H17" i="88"/>
  <c r="G17" i="88"/>
  <c r="E17" i="88"/>
  <c r="D17" i="88"/>
  <c r="Z13" i="88"/>
  <c r="Y13" i="88"/>
  <c r="W13" i="88"/>
  <c r="V13" i="88"/>
  <c r="U13" i="88" s="1"/>
  <c r="T13" i="88"/>
  <c r="S13" i="88"/>
  <c r="R13" i="88" s="1"/>
  <c r="Q13" i="88"/>
  <c r="Q6" i="88" s="1"/>
  <c r="P13" i="88"/>
  <c r="P6" i="88" s="1"/>
  <c r="N13" i="88"/>
  <c r="N6" i="88" s="1"/>
  <c r="M13" i="88"/>
  <c r="L13" i="88" s="1"/>
  <c r="K13" i="88"/>
  <c r="K6" i="88" s="1"/>
  <c r="J13" i="88"/>
  <c r="I13" i="88" s="1"/>
  <c r="H13" i="88"/>
  <c r="H6" i="88" s="1"/>
  <c r="G13" i="88"/>
  <c r="E13" i="88"/>
  <c r="E6" i="88" s="1"/>
  <c r="D13" i="88"/>
  <c r="D6" i="88" s="1"/>
  <c r="D28" i="88" s="1"/>
  <c r="X16" i="88"/>
  <c r="U16" i="88"/>
  <c r="R16" i="88"/>
  <c r="O16" i="88"/>
  <c r="L16" i="88"/>
  <c r="I16" i="88"/>
  <c r="F16" i="88"/>
  <c r="C16" i="88"/>
  <c r="X15" i="88"/>
  <c r="U15" i="88"/>
  <c r="R15" i="88"/>
  <c r="O15" i="88"/>
  <c r="L15" i="88"/>
  <c r="I15" i="88"/>
  <c r="F15" i="88"/>
  <c r="C15" i="88"/>
  <c r="X14" i="88"/>
  <c r="U14" i="88"/>
  <c r="R14" i="88"/>
  <c r="O14" i="88"/>
  <c r="L14" i="88"/>
  <c r="I14" i="88"/>
  <c r="F14" i="88"/>
  <c r="C14" i="88"/>
  <c r="X9" i="88"/>
  <c r="U9" i="88"/>
  <c r="R9" i="88"/>
  <c r="O9" i="88"/>
  <c r="L9" i="88"/>
  <c r="I9" i="88"/>
  <c r="F9" i="88"/>
  <c r="C9" i="88"/>
  <c r="X10" i="88"/>
  <c r="U10" i="88"/>
  <c r="R10" i="88"/>
  <c r="O10" i="88"/>
  <c r="L10" i="88"/>
  <c r="I10" i="88"/>
  <c r="F10" i="88"/>
  <c r="C10" i="88"/>
  <c r="X8" i="88"/>
  <c r="U8" i="88"/>
  <c r="R8" i="88"/>
  <c r="O8" i="88"/>
  <c r="L8" i="88"/>
  <c r="I8" i="88"/>
  <c r="F8" i="88"/>
  <c r="C8" i="88"/>
  <c r="X18" i="88"/>
  <c r="U18" i="88"/>
  <c r="R18" i="88"/>
  <c r="O18" i="88"/>
  <c r="L18" i="88"/>
  <c r="I18" i="88"/>
  <c r="F18" i="88"/>
  <c r="C18" i="88"/>
  <c r="X21" i="88"/>
  <c r="U21" i="88"/>
  <c r="R21" i="88"/>
  <c r="O21" i="88"/>
  <c r="L21" i="88"/>
  <c r="I21" i="88"/>
  <c r="F21" i="88"/>
  <c r="C21" i="88"/>
  <c r="C25" i="88"/>
  <c r="F25" i="88"/>
  <c r="I25" i="88"/>
  <c r="L25" i="88"/>
  <c r="O25" i="88"/>
  <c r="R25" i="88"/>
  <c r="U25" i="88"/>
  <c r="X25" i="88"/>
  <c r="C26" i="88"/>
  <c r="F26" i="88"/>
  <c r="I26" i="88"/>
  <c r="L26" i="88"/>
  <c r="O26" i="88"/>
  <c r="R26" i="88"/>
  <c r="U26" i="88"/>
  <c r="X26" i="88"/>
  <c r="E30" i="100"/>
  <c r="C30" i="100"/>
  <c r="Q26" i="100"/>
  <c r="Q24" i="100"/>
  <c r="Q23" i="100"/>
  <c r="J23" i="100"/>
  <c r="I23" i="100"/>
  <c r="H23" i="100"/>
  <c r="G23" i="100"/>
  <c r="C27" i="100" s="1"/>
  <c r="Q22" i="100"/>
  <c r="Q21" i="100"/>
  <c r="Q20" i="100"/>
  <c r="Q19" i="100"/>
  <c r="Q18" i="100"/>
  <c r="Q17" i="100"/>
  <c r="Q16" i="100"/>
  <c r="Q15" i="100"/>
  <c r="C15" i="100"/>
  <c r="Q14" i="100"/>
  <c r="C14" i="100"/>
  <c r="Q13" i="100"/>
  <c r="C13" i="100"/>
  <c r="Q12" i="100"/>
  <c r="C12" i="100"/>
  <c r="Q11" i="100"/>
  <c r="Q10" i="100"/>
  <c r="P9" i="100"/>
  <c r="P7" i="100" s="1"/>
  <c r="O9" i="100"/>
  <c r="O7" i="100" s="1"/>
  <c r="C9" i="100"/>
  <c r="Q8" i="100"/>
  <c r="I18" i="104" l="1"/>
  <c r="X13" i="88"/>
  <c r="L18" i="104"/>
  <c r="F14" i="104"/>
  <c r="J7" i="104"/>
  <c r="I7" i="104" s="1"/>
  <c r="G7" i="104"/>
  <c r="M7" i="104"/>
  <c r="L7" i="104" s="1"/>
  <c r="H7" i="104"/>
  <c r="C14" i="104"/>
  <c r="D7" i="104"/>
  <c r="L14" i="104"/>
  <c r="F18" i="104"/>
  <c r="I14" i="104"/>
  <c r="C18" i="104"/>
  <c r="E7" i="104"/>
  <c r="O6" i="88"/>
  <c r="O17" i="88"/>
  <c r="G6" i="88"/>
  <c r="F6" i="88" s="1"/>
  <c r="I17" i="88"/>
  <c r="U17" i="88"/>
  <c r="X17" i="88"/>
  <c r="C17" i="88"/>
  <c r="F13" i="88"/>
  <c r="F17" i="88"/>
  <c r="T6" i="88"/>
  <c r="S6" i="88"/>
  <c r="O13" i="88"/>
  <c r="J6" i="88"/>
  <c r="I6" i="88" s="1"/>
  <c r="V6" i="88"/>
  <c r="W6" i="88"/>
  <c r="M6" i="88"/>
  <c r="L6" i="88" s="1"/>
  <c r="Y6" i="88"/>
  <c r="Z6" i="88"/>
  <c r="C13" i="88"/>
  <c r="F7" i="104" l="1"/>
  <c r="F30" i="104"/>
  <c r="C7" i="104"/>
  <c r="R6" i="88"/>
  <c r="U6" i="88"/>
  <c r="X6" i="88"/>
  <c r="B3" i="88" l="1"/>
  <c r="E3" i="98"/>
  <c r="D3" i="98"/>
  <c r="B3" i="98"/>
  <c r="N13" i="83" l="1"/>
  <c r="F11" i="83" s="1"/>
  <c r="D15" i="83"/>
  <c r="L2" i="83"/>
  <c r="O78" i="81"/>
  <c r="O79" i="81"/>
  <c r="O80" i="81"/>
  <c r="O81" i="81"/>
  <c r="O82" i="81"/>
  <c r="O83" i="81"/>
  <c r="O84" i="81"/>
  <c r="O85" i="81"/>
  <c r="O86" i="81"/>
  <c r="O87" i="81"/>
  <c r="O88" i="81"/>
  <c r="O89" i="81"/>
  <c r="O90" i="81"/>
  <c r="O91" i="81"/>
  <c r="K1" i="101" l="1"/>
  <c r="D1" i="89"/>
  <c r="E1" i="93"/>
  <c r="L1" i="95"/>
  <c r="O1" i="100"/>
  <c r="M1" i="104"/>
  <c r="D1" i="78"/>
  <c r="M1" i="91"/>
  <c r="Y1" i="88"/>
  <c r="I1" i="90"/>
  <c r="D27" i="91"/>
  <c r="K35" i="95" l="1"/>
  <c r="H35" i="95"/>
  <c r="E35" i="95"/>
  <c r="K34" i="95"/>
  <c r="H34" i="95"/>
  <c r="E34" i="95"/>
  <c r="K33" i="95"/>
  <c r="H33" i="95"/>
  <c r="E33" i="95"/>
  <c r="K32" i="95"/>
  <c r="H32" i="95"/>
  <c r="E32" i="95"/>
  <c r="K31" i="95"/>
  <c r="H31" i="95"/>
  <c r="E31" i="95"/>
  <c r="K30" i="95"/>
  <c r="H30" i="95"/>
  <c r="E30" i="95"/>
  <c r="K29" i="95"/>
  <c r="H29" i="95"/>
  <c r="E29" i="95"/>
  <c r="K28" i="95"/>
  <c r="H28" i="95"/>
  <c r="E28" i="95"/>
  <c r="K27" i="95"/>
  <c r="H27" i="95"/>
  <c r="E27" i="95"/>
  <c r="K26" i="95"/>
  <c r="H26" i="95"/>
  <c r="E26" i="95"/>
  <c r="K25" i="95"/>
  <c r="H25" i="95"/>
  <c r="E25" i="95"/>
  <c r="K24" i="95"/>
  <c r="H24" i="95"/>
  <c r="E24" i="95"/>
  <c r="K23" i="95"/>
  <c r="H23" i="95"/>
  <c r="E23" i="95"/>
  <c r="K22" i="95"/>
  <c r="H22" i="95"/>
  <c r="E22" i="95"/>
  <c r="K21" i="95"/>
  <c r="H21" i="95"/>
  <c r="E21" i="95"/>
  <c r="K20" i="95"/>
  <c r="H20" i="95"/>
  <c r="E20" i="95"/>
  <c r="K19" i="95"/>
  <c r="H19" i="95"/>
  <c r="E19" i="95"/>
  <c r="K18" i="95"/>
  <c r="H18" i="95"/>
  <c r="E18" i="95"/>
  <c r="K17" i="95"/>
  <c r="H17" i="95"/>
  <c r="E17" i="95"/>
  <c r="K16" i="95"/>
  <c r="H16" i="95"/>
  <c r="E16" i="95"/>
  <c r="K15" i="95"/>
  <c r="H15" i="95"/>
  <c r="E15" i="95"/>
  <c r="K14" i="95"/>
  <c r="H14" i="95"/>
  <c r="E14" i="95"/>
  <c r="K13" i="95"/>
  <c r="H13" i="95"/>
  <c r="E13" i="95"/>
  <c r="K12" i="95"/>
  <c r="H12" i="95"/>
  <c r="E12" i="95"/>
  <c r="K11" i="95"/>
  <c r="H11" i="95"/>
  <c r="E11" i="95"/>
  <c r="K10" i="95"/>
  <c r="H10" i="95"/>
  <c r="E10" i="95"/>
  <c r="K9" i="95"/>
  <c r="H9" i="95"/>
  <c r="E9" i="95"/>
  <c r="K8" i="95"/>
  <c r="H8" i="95"/>
  <c r="E8" i="95"/>
  <c r="K7" i="95"/>
  <c r="H7" i="95"/>
  <c r="E7" i="95"/>
  <c r="M6" i="95"/>
  <c r="L6" i="95"/>
  <c r="J6" i="95"/>
  <c r="I6" i="95"/>
  <c r="G6" i="95"/>
  <c r="F6" i="95"/>
  <c r="E6" i="95" l="1"/>
  <c r="K6" i="95"/>
  <c r="H6" i="95"/>
  <c r="N14" i="95"/>
  <c r="H8" i="90" l="1"/>
  <c r="C27" i="91" s="1"/>
  <c r="E31" i="93" l="1"/>
  <c r="E26" i="93"/>
  <c r="E27" i="93"/>
  <c r="E28" i="93"/>
  <c r="E29" i="93"/>
  <c r="E30" i="93"/>
  <c r="E7" i="93"/>
  <c r="E8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6" i="93"/>
  <c r="F6" i="91" l="1"/>
  <c r="G6" i="91"/>
  <c r="L13" i="83" l="1"/>
  <c r="C3" i="98"/>
  <c r="D13" i="83" l="1"/>
  <c r="C30" i="83" s="1"/>
  <c r="H7" i="90"/>
  <c r="D25" i="91"/>
  <c r="D26" i="91"/>
  <c r="D28" i="91"/>
  <c r="D14" i="78"/>
  <c r="C19" i="78"/>
  <c r="C18" i="78"/>
  <c r="C17" i="78"/>
  <c r="C16" i="78"/>
  <c r="C15" i="78"/>
  <c r="E14" i="78"/>
  <c r="C13" i="83" l="1"/>
  <c r="C26" i="91"/>
  <c r="C14" i="78"/>
  <c r="C13" i="78"/>
  <c r="C12" i="78"/>
  <c r="E11" i="78"/>
  <c r="E8" i="78" s="1"/>
  <c r="E6" i="78" s="1"/>
  <c r="D11" i="78"/>
  <c r="D8" i="78" s="1"/>
  <c r="C10" i="78"/>
  <c r="C9" i="78"/>
  <c r="C7" i="78"/>
  <c r="H33" i="83" l="1"/>
  <c r="I33" i="83" s="1"/>
  <c r="H32" i="83"/>
  <c r="I32" i="83" s="1"/>
  <c r="H31" i="83"/>
  <c r="I31" i="83" s="1"/>
  <c r="B35" i="83"/>
  <c r="C35" i="83" s="1"/>
  <c r="B34" i="83"/>
  <c r="C34" i="83" s="1"/>
  <c r="B33" i="83"/>
  <c r="C33" i="83" s="1"/>
  <c r="H35" i="83"/>
  <c r="I35" i="83" s="1"/>
  <c r="B32" i="83"/>
  <c r="C32" i="83" s="1"/>
  <c r="H34" i="83"/>
  <c r="I34" i="83" s="1"/>
  <c r="B31" i="83"/>
  <c r="C31" i="83" s="1"/>
  <c r="D6" i="78"/>
  <c r="C6" i="78" s="1"/>
  <c r="D6" i="95"/>
  <c r="N6" i="95" s="1"/>
  <c r="C11" i="78"/>
  <c r="C8" i="78"/>
  <c r="K19" i="83"/>
  <c r="D19" i="83" s="1"/>
  <c r="I19" i="83" s="1"/>
  <c r="E7" i="91" l="1"/>
  <c r="O60" i="81" l="1"/>
  <c r="O61" i="81"/>
  <c r="O62" i="81"/>
  <c r="O63" i="81"/>
  <c r="O64" i="81"/>
  <c r="O65" i="81"/>
  <c r="O66" i="81"/>
  <c r="O67" i="81"/>
  <c r="O68" i="81"/>
  <c r="O69" i="81"/>
  <c r="O70" i="81"/>
  <c r="O71" i="81"/>
  <c r="O72" i="81"/>
  <c r="O73" i="81"/>
  <c r="O74" i="81"/>
  <c r="O75" i="81"/>
  <c r="O76" i="81"/>
  <c r="O77" i="81"/>
  <c r="O3" i="81"/>
  <c r="O4" i="81"/>
  <c r="O5" i="81"/>
  <c r="O6" i="81"/>
  <c r="O7" i="81"/>
  <c r="O8" i="81"/>
  <c r="O9" i="81"/>
  <c r="O10" i="81"/>
  <c r="O11" i="81"/>
  <c r="O12" i="81"/>
  <c r="O13" i="81"/>
  <c r="O14" i="81"/>
  <c r="O15" i="81"/>
  <c r="O16" i="81"/>
  <c r="O17" i="81"/>
  <c r="O18" i="81"/>
  <c r="O19" i="81"/>
  <c r="O20" i="81"/>
  <c r="O21" i="81"/>
  <c r="O22" i="81"/>
  <c r="O23" i="81"/>
  <c r="O24" i="81"/>
  <c r="O25" i="81"/>
  <c r="O26" i="81"/>
  <c r="O27" i="81"/>
  <c r="O28" i="81"/>
  <c r="O29" i="81"/>
  <c r="O30" i="81"/>
  <c r="O31" i="81"/>
  <c r="O32" i="81"/>
  <c r="O33" i="81"/>
  <c r="O34" i="81"/>
  <c r="O35" i="81"/>
  <c r="O36" i="81"/>
  <c r="O37" i="81"/>
  <c r="O38" i="81"/>
  <c r="O39" i="81"/>
  <c r="O40" i="81"/>
  <c r="O41" i="81"/>
  <c r="O42" i="81"/>
  <c r="O43" i="81"/>
  <c r="O44" i="81"/>
  <c r="O45" i="81"/>
  <c r="O46" i="81"/>
  <c r="O47" i="81"/>
  <c r="O48" i="81"/>
  <c r="O49" i="81"/>
  <c r="O50" i="81"/>
  <c r="O51" i="81"/>
  <c r="O52" i="81"/>
  <c r="O53" i="81"/>
  <c r="O54" i="81"/>
  <c r="O55" i="81"/>
  <c r="O56" i="81"/>
  <c r="O57" i="81"/>
  <c r="O58" i="81"/>
  <c r="O59" i="81"/>
  <c r="G11" i="93" l="1"/>
  <c r="D38" i="83"/>
  <c r="N7" i="91" l="1"/>
  <c r="M7" i="91"/>
  <c r="L7" i="91"/>
  <c r="K7" i="91"/>
  <c r="D8" i="91" l="1"/>
  <c r="H32" i="90" l="1"/>
  <c r="H31" i="90"/>
  <c r="G33" i="90" s="1"/>
  <c r="H30" i="90"/>
  <c r="H29" i="90"/>
  <c r="H28" i="90"/>
  <c r="H27" i="90"/>
  <c r="H26" i="90"/>
  <c r="H25" i="90"/>
  <c r="H24" i="90"/>
  <c r="H23" i="90"/>
  <c r="H21" i="90"/>
  <c r="H20" i="90"/>
  <c r="H19" i="90"/>
  <c r="H18" i="90"/>
  <c r="H17" i="90"/>
  <c r="H16" i="90"/>
  <c r="H15" i="90"/>
  <c r="H14" i="90"/>
  <c r="H13" i="90"/>
  <c r="H12" i="90"/>
  <c r="H10" i="90"/>
  <c r="H9" i="90"/>
  <c r="C28" i="91" s="1"/>
  <c r="H6" i="90"/>
  <c r="C25" i="91" s="1"/>
  <c r="H5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8" i="91" s="1"/>
  <c r="C15" i="90"/>
  <c r="D40" i="91"/>
  <c r="D39" i="91"/>
  <c r="D38" i="91"/>
  <c r="D37" i="91"/>
  <c r="C37" i="91" s="1"/>
  <c r="D36" i="91"/>
  <c r="D35" i="91"/>
  <c r="D34" i="91"/>
  <c r="D33" i="91"/>
  <c r="D32" i="91"/>
  <c r="D31" i="91"/>
  <c r="D29" i="91"/>
  <c r="D24" i="91"/>
  <c r="D23" i="91"/>
  <c r="C23" i="91" s="1"/>
  <c r="D22" i="91"/>
  <c r="D21" i="91"/>
  <c r="D20" i="91"/>
  <c r="D19" i="91"/>
  <c r="D18" i="91"/>
  <c r="D17" i="91"/>
  <c r="D16" i="91"/>
  <c r="D15" i="91"/>
  <c r="C15" i="91" s="1"/>
  <c r="D14" i="91"/>
  <c r="D13" i="91"/>
  <c r="D12" i="91"/>
  <c r="D11" i="91"/>
  <c r="D10" i="91"/>
  <c r="D9" i="91"/>
  <c r="N30" i="91"/>
  <c r="I6" i="91"/>
  <c r="H6" i="91"/>
  <c r="E30" i="91"/>
  <c r="E6" i="91" s="1"/>
  <c r="J11" i="90"/>
  <c r="I11" i="90"/>
  <c r="I22" i="90"/>
  <c r="D16" i="90"/>
  <c r="E16" i="90"/>
  <c r="E11" i="90"/>
  <c r="D11" i="90"/>
  <c r="E6" i="90"/>
  <c r="D6" i="90"/>
  <c r="D41" i="91" l="1"/>
  <c r="E41" i="91" s="1"/>
  <c r="H11" i="90"/>
  <c r="C35" i="91"/>
  <c r="C31" i="91"/>
  <c r="C12" i="91"/>
  <c r="C20" i="91"/>
  <c r="C33" i="91"/>
  <c r="C29" i="91"/>
  <c r="C32" i="91"/>
  <c r="C40" i="91"/>
  <c r="C13" i="91"/>
  <c r="C21" i="91"/>
  <c r="C34" i="91"/>
  <c r="C14" i="91"/>
  <c r="C22" i="91"/>
  <c r="C36" i="91"/>
  <c r="C38" i="91"/>
  <c r="C39" i="91"/>
  <c r="C16" i="90"/>
  <c r="C18" i="91"/>
  <c r="C16" i="91"/>
  <c r="C24" i="91"/>
  <c r="C17" i="91"/>
  <c r="C9" i="91"/>
  <c r="C11" i="91"/>
  <c r="C19" i="91"/>
  <c r="C10" i="91"/>
  <c r="D7" i="91"/>
  <c r="D5" i="90"/>
  <c r="D30" i="91"/>
  <c r="C8" i="93"/>
  <c r="D8" i="93" s="1"/>
  <c r="C9" i="93"/>
  <c r="D9" i="93" s="1"/>
  <c r="C10" i="93"/>
  <c r="D10" i="93" s="1"/>
  <c r="C11" i="93"/>
  <c r="D11" i="93" s="1"/>
  <c r="C12" i="93"/>
  <c r="D12" i="93" s="1"/>
  <c r="C13" i="93"/>
  <c r="D13" i="93" s="1"/>
  <c r="C14" i="93"/>
  <c r="D14" i="93" s="1"/>
  <c r="C15" i="93"/>
  <c r="D15" i="93" s="1"/>
  <c r="C16" i="93"/>
  <c r="D16" i="93" s="1"/>
  <c r="C17" i="93"/>
  <c r="D17" i="93" s="1"/>
  <c r="C18" i="93"/>
  <c r="D18" i="93" s="1"/>
  <c r="C19" i="93"/>
  <c r="D19" i="93" s="1"/>
  <c r="C20" i="93"/>
  <c r="D20" i="93" s="1"/>
  <c r="C21" i="93"/>
  <c r="D21" i="93" s="1"/>
  <c r="C22" i="93"/>
  <c r="D22" i="93" s="1"/>
  <c r="C23" i="93"/>
  <c r="D23" i="93" s="1"/>
  <c r="C24" i="93"/>
  <c r="D24" i="93" s="1"/>
  <c r="C25" i="93"/>
  <c r="D25" i="93" s="1"/>
  <c r="C26" i="93"/>
  <c r="D26" i="93" s="1"/>
  <c r="C27" i="93"/>
  <c r="D27" i="93" s="1"/>
  <c r="C28" i="93"/>
  <c r="D28" i="93" s="1"/>
  <c r="C29" i="93"/>
  <c r="D29" i="93" s="1"/>
  <c r="C30" i="93"/>
  <c r="D30" i="93" s="1"/>
  <c r="C7" i="93"/>
  <c r="D7" i="93" s="1"/>
  <c r="C14" i="90" l="1"/>
  <c r="C13" i="90"/>
  <c r="C12" i="90"/>
  <c r="C10" i="90"/>
  <c r="C9" i="90"/>
  <c r="C8" i="90"/>
  <c r="C7" i="90"/>
  <c r="C9" i="89" l="1"/>
  <c r="F9" i="89" s="1"/>
  <c r="C31" i="93" l="1"/>
  <c r="D31" i="93" s="1"/>
  <c r="G18" i="93" s="1"/>
  <c r="C6" i="93"/>
  <c r="F5" i="93"/>
  <c r="G6" i="93" s="1"/>
  <c r="I24" i="83"/>
  <c r="D24" i="83"/>
  <c r="E17" i="83"/>
  <c r="H21" i="83"/>
  <c r="D21" i="83"/>
  <c r="G15" i="83"/>
  <c r="G15" i="93" l="1"/>
  <c r="N6" i="91" l="1"/>
  <c r="M6" i="91"/>
  <c r="L6" i="91"/>
  <c r="K6" i="91"/>
  <c r="J6" i="91"/>
  <c r="J22" i="90"/>
  <c r="C11" i="90"/>
  <c r="C6" i="90"/>
  <c r="C10" i="89"/>
  <c r="C8" i="89"/>
  <c r="C7" i="89"/>
  <c r="C6" i="89"/>
  <c r="E5" i="89"/>
  <c r="D5" i="89"/>
  <c r="X27" i="88"/>
  <c r="U27" i="88"/>
  <c r="R27" i="88"/>
  <c r="O27" i="88"/>
  <c r="L27" i="88"/>
  <c r="I27" i="88"/>
  <c r="F27" i="88"/>
  <c r="C27" i="88"/>
  <c r="X24" i="88"/>
  <c r="U24" i="88"/>
  <c r="R24" i="88"/>
  <c r="O24" i="88"/>
  <c r="L24" i="88"/>
  <c r="I24" i="88"/>
  <c r="F24" i="88"/>
  <c r="C24" i="88"/>
  <c r="X23" i="88"/>
  <c r="U23" i="88"/>
  <c r="R23" i="88"/>
  <c r="O23" i="88"/>
  <c r="L23" i="88"/>
  <c r="I23" i="88"/>
  <c r="F23" i="88"/>
  <c r="C23" i="88"/>
  <c r="X22" i="88"/>
  <c r="U22" i="88"/>
  <c r="R22" i="88"/>
  <c r="O22" i="88"/>
  <c r="L22" i="88"/>
  <c r="I22" i="88"/>
  <c r="F22" i="88"/>
  <c r="C22" i="88"/>
  <c r="X20" i="88"/>
  <c r="U20" i="88"/>
  <c r="R20" i="88"/>
  <c r="O20" i="88"/>
  <c r="L20" i="88"/>
  <c r="I20" i="88"/>
  <c r="F20" i="88"/>
  <c r="C20" i="88"/>
  <c r="X19" i="88"/>
  <c r="U19" i="88"/>
  <c r="R19" i="88"/>
  <c r="O19" i="88"/>
  <c r="L19" i="88"/>
  <c r="I19" i="88"/>
  <c r="F19" i="88"/>
  <c r="C19" i="88"/>
  <c r="N28" i="88"/>
  <c r="M28" i="88"/>
  <c r="K28" i="88"/>
  <c r="J28" i="88"/>
  <c r="H28" i="88"/>
  <c r="E28" i="88"/>
  <c r="X12" i="88"/>
  <c r="U12" i="88"/>
  <c r="R12" i="88"/>
  <c r="O12" i="88"/>
  <c r="L12" i="88"/>
  <c r="I12" i="88"/>
  <c r="F12" i="88"/>
  <c r="C12" i="88"/>
  <c r="X11" i="88"/>
  <c r="U11" i="88"/>
  <c r="R11" i="88"/>
  <c r="O11" i="88"/>
  <c r="L11" i="88"/>
  <c r="I11" i="88"/>
  <c r="F11" i="88"/>
  <c r="C11" i="88"/>
  <c r="X7" i="88"/>
  <c r="U7" i="88"/>
  <c r="R7" i="88"/>
  <c r="O7" i="88"/>
  <c r="L7" i="88"/>
  <c r="I7" i="88"/>
  <c r="F7" i="88"/>
  <c r="C7" i="88"/>
  <c r="C5" i="89" l="1"/>
  <c r="G28" i="88"/>
  <c r="C6" i="88"/>
  <c r="E5" i="90"/>
  <c r="H22" i="90"/>
  <c r="F32" i="88"/>
  <c r="F29" i="88" l="1"/>
  <c r="C5" i="90"/>
  <c r="D6" i="91" l="1"/>
</calcChain>
</file>

<file path=xl/sharedStrings.xml><?xml version="1.0" encoding="utf-8"?>
<sst xmlns="http://schemas.openxmlformats.org/spreadsheetml/2006/main" count="7638" uniqueCount="2435">
  <si>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</si>
  <si>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</si>
  <si>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</si>
  <si>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</si>
  <si>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</si>
  <si>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</si>
  <si>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</si>
  <si>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</si>
  <si>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</si>
  <si>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</si>
  <si>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</si>
  <si>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</si>
  <si>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</si>
  <si>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Circuito Escolar:</t>
  </si>
  <si>
    <t>11</t>
  </si>
  <si>
    <t>12</t>
  </si>
  <si>
    <t>13</t>
  </si>
  <si>
    <t>Mu-
jeres</t>
  </si>
  <si>
    <t>Hom-
bres</t>
  </si>
  <si>
    <t>SAN JOSE</t>
  </si>
  <si>
    <t>DESAMPARADOS</t>
  </si>
  <si>
    <t>ALAJUELA</t>
  </si>
  <si>
    <t>LIMON</t>
  </si>
  <si>
    <t>18</t>
  </si>
  <si>
    <t>PUNTARENAS</t>
  </si>
  <si>
    <t>UPALA</t>
  </si>
  <si>
    <t>15</t>
  </si>
  <si>
    <t>SARAPIQUI</t>
  </si>
  <si>
    <t>14</t>
  </si>
  <si>
    <t>ALAJUELITA</t>
  </si>
  <si>
    <t>ESCAZU</t>
  </si>
  <si>
    <t>PURISCAL</t>
  </si>
  <si>
    <t>16</t>
  </si>
  <si>
    <t>19</t>
  </si>
  <si>
    <t>CAÑAS</t>
  </si>
  <si>
    <t>GUACIMO</t>
  </si>
  <si>
    <t>TILARAN</t>
  </si>
  <si>
    <t>MATINA</t>
  </si>
  <si>
    <t>TURRIALBA</t>
  </si>
  <si>
    <t>NICOYA</t>
  </si>
  <si>
    <t>HOJANCHA</t>
  </si>
  <si>
    <t>ESPARZA</t>
  </si>
  <si>
    <t>Barrio o Poblado:</t>
  </si>
  <si>
    <t>Dirección Exacta:</t>
  </si>
  <si>
    <t>Dirección Regional:</t>
  </si>
  <si>
    <t>Código Presupuestario:</t>
  </si>
  <si>
    <t>Educación Física</t>
  </si>
  <si>
    <t>Educación Musical</t>
  </si>
  <si>
    <t>Educación Religiosa</t>
  </si>
  <si>
    <t>Informática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</si>
  <si>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</si>
  <si>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</si>
  <si>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</si>
  <si>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</si>
  <si>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</si>
  <si>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</si>
  <si>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</si>
  <si>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</si>
  <si>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</si>
  <si>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Oficinista</t>
  </si>
  <si>
    <t>Cocinera</t>
  </si>
  <si>
    <t>Artes Plásticas</t>
  </si>
  <si>
    <t>Artes Industriales</t>
  </si>
  <si>
    <t>Educación para el Hogar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</si>
  <si>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</si>
  <si>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</si>
  <si>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</si>
  <si>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</si>
  <si>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</si>
  <si>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</si>
  <si>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</si>
  <si>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</si>
  <si>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</si>
  <si>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</si>
  <si>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</si>
  <si>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</si>
  <si>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</si>
  <si>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</si>
  <si>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</si>
  <si>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</si>
  <si>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</si>
  <si>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</si>
  <si>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</si>
  <si>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</si>
  <si>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</si>
  <si>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</si>
  <si>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</si>
  <si>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</si>
  <si>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</si>
  <si>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</si>
  <si>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</si>
  <si>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</si>
  <si>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</si>
  <si>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</si>
  <si>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</si>
  <si>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</si>
  <si>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</si>
  <si>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</si>
  <si>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</si>
  <si>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</si>
  <si>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</si>
  <si>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</si>
  <si>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</si>
  <si>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</si>
  <si>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</si>
  <si>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</si>
  <si>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</si>
  <si>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</si>
  <si>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</si>
  <si>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</si>
  <si>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</si>
  <si>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</si>
  <si>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</si>
  <si>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</si>
  <si>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</si>
  <si>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</si>
  <si>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</si>
  <si>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</si>
  <si>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</si>
  <si>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</si>
  <si>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</si>
  <si>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</si>
  <si>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</si>
  <si>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</si>
  <si>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</si>
  <si>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</si>
  <si>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</si>
  <si>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Acueducto Rural o Comunal (ASADAS o CAAR).</t>
  </si>
  <si>
    <t>Acueducto Municipal.</t>
  </si>
  <si>
    <t>Acueducto A y A.</t>
  </si>
  <si>
    <t>Acueducto de una Empresa o Cooperativa.</t>
  </si>
  <si>
    <t>No tiene.</t>
  </si>
  <si>
    <t>Tanque Séptico.</t>
  </si>
  <si>
    <t>Tiene salida directa a acequia, zanja, río o estero.</t>
  </si>
  <si>
    <t>Es de hueco, pozo negro o letrina.</t>
  </si>
  <si>
    <t>El o los Servicios Sanitarios están conectados a:</t>
  </si>
  <si>
    <t>ICE o CNFL.</t>
  </si>
  <si>
    <t>ESPH o JASEC.</t>
  </si>
  <si>
    <t>Cooperativa.</t>
  </si>
  <si>
    <t>Panel Solar.</t>
  </si>
  <si>
    <t>Servicio de Biblioteca.</t>
  </si>
  <si>
    <t>Servicio de Internet.</t>
  </si>
  <si>
    <t>Correo Electrónico de la Institución:</t>
  </si>
  <si>
    <t>En buen estado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</si>
  <si>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</si>
  <si>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</si>
  <si>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</si>
  <si>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</si>
  <si>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</si>
  <si>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</si>
  <si>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</si>
  <si>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Conecta-
das a Internet</t>
  </si>
  <si>
    <t>Comedor</t>
  </si>
  <si>
    <t>OBSERVACIONES/COMENTARIOS:</t>
  </si>
  <si>
    <t>Alfabetización</t>
  </si>
  <si>
    <t>Educación Diversificada a Distancia</t>
  </si>
  <si>
    <t>Biblioteca</t>
  </si>
  <si>
    <t>Taller de Artes Industriales</t>
  </si>
  <si>
    <t>Otros Talleres</t>
  </si>
  <si>
    <t>Gimnasio</t>
  </si>
  <si>
    <t>Auxiliar Administrativo</t>
  </si>
  <si>
    <t>Técnicos-Docentes</t>
  </si>
  <si>
    <t>Orientador</t>
  </si>
  <si>
    <t>Orientador Asistente</t>
  </si>
  <si>
    <t>Bibliotecólogo</t>
  </si>
  <si>
    <t>Trabajador Calificado</t>
  </si>
  <si>
    <t>Oficial de Seguridad</t>
  </si>
  <si>
    <t>Auxiliar de Vigilancia</t>
  </si>
  <si>
    <t>Conserje</t>
  </si>
  <si>
    <t>Otros Docentes</t>
  </si>
  <si>
    <t>Aspi-rantes</t>
  </si>
  <si>
    <t>Cantidad
Total</t>
  </si>
  <si>
    <t>Aulas (que no se utilizan para impartir lecciones)</t>
  </si>
  <si>
    <t>Computadora
Portátil</t>
  </si>
  <si>
    <t>Español</t>
  </si>
  <si>
    <t>Estudios Sociales</t>
  </si>
  <si>
    <t>Matemática</t>
  </si>
  <si>
    <t>Ciencias</t>
  </si>
  <si>
    <t>Biología</t>
  </si>
  <si>
    <t>Química</t>
  </si>
  <si>
    <t>Física</t>
  </si>
  <si>
    <t>Francés</t>
  </si>
  <si>
    <t>Educación Convencional</t>
  </si>
  <si>
    <t>Proyectos de Educación Abierta</t>
  </si>
  <si>
    <t>Técnico de Nivel Medio</t>
  </si>
  <si>
    <t>I Nivel</t>
  </si>
  <si>
    <t>II Nivel</t>
  </si>
  <si>
    <t>III Nivel</t>
  </si>
  <si>
    <t>Académico</t>
  </si>
  <si>
    <t>De I y II Ciclos</t>
  </si>
  <si>
    <t>CINDEA -- Centro Integrado de Educación de Adultos</t>
  </si>
  <si>
    <t>MATRÍCULA INICIAL TOTAL DEL CINDEA</t>
  </si>
  <si>
    <t>Personal-CINDEA</t>
  </si>
  <si>
    <t>PERSONAL TOTAL DEL CINDEA</t>
  </si>
  <si>
    <t>TOTAL-CINDEA</t>
  </si>
  <si>
    <t>PERSONAL DOCENTE DEL CINDEA, POR GRUPO PROFESIONAL</t>
  </si>
  <si>
    <t>Docentes-CINDEA</t>
  </si>
  <si>
    <t>Total-CINDEA</t>
  </si>
  <si>
    <t>Educación Emergente (Cursos Libres)</t>
  </si>
  <si>
    <t>PERSONAL TOTAL DEL CINDEA, SEGÚN TIPO DE CARGO</t>
  </si>
  <si>
    <t>Discapacidad Motora</t>
  </si>
  <si>
    <t>Discapacidad Múltiple</t>
  </si>
  <si>
    <t>Discapacidad Visual</t>
  </si>
  <si>
    <t>Ceguera</t>
  </si>
  <si>
    <t>Baja Visión</t>
  </si>
  <si>
    <t>Sordera</t>
  </si>
  <si>
    <t>Sordo Ceguera</t>
  </si>
  <si>
    <t>Problemas de Aprendizaje</t>
  </si>
  <si>
    <t>CINDEA-Plan Modular</t>
  </si>
  <si>
    <t>NOMBRE</t>
  </si>
  <si>
    <t>CODIGO</t>
  </si>
  <si>
    <t>PR</t>
  </si>
  <si>
    <t>CAN</t>
  </si>
  <si>
    <t>DIS</t>
  </si>
  <si>
    <t>SECTOR</t>
  </si>
  <si>
    <t>ZONA</t>
  </si>
  <si>
    <t>NIVEL</t>
  </si>
  <si>
    <t>CODINS</t>
  </si>
  <si>
    <t>pertenece</t>
  </si>
  <si>
    <t>DIREG</t>
  </si>
  <si>
    <t>CIRES</t>
  </si>
  <si>
    <t>DIREG23</t>
  </si>
  <si>
    <t>CIRES23</t>
  </si>
  <si>
    <t>TIPODIR</t>
  </si>
  <si>
    <t>POBLADO</t>
  </si>
  <si>
    <t>CERRADA</t>
  </si>
  <si>
    <t>DIRECTOR</t>
  </si>
  <si>
    <t>TELEFONO</t>
  </si>
  <si>
    <t>FAX</t>
  </si>
  <si>
    <t>CORREO</t>
  </si>
  <si>
    <t>EXACTA</t>
  </si>
  <si>
    <t>CREACION</t>
  </si>
  <si>
    <t>6</t>
  </si>
  <si>
    <t>1</t>
  </si>
  <si>
    <t>2</t>
  </si>
  <si>
    <t>*</t>
  </si>
  <si>
    <t>3</t>
  </si>
  <si>
    <t>LOS ANGELES</t>
  </si>
  <si>
    <t>SAN FRANCISCO</t>
  </si>
  <si>
    <t>00308</t>
  </si>
  <si>
    <t>00309</t>
  </si>
  <si>
    <t>4</t>
  </si>
  <si>
    <t>00311</t>
  </si>
  <si>
    <t>5</t>
  </si>
  <si>
    <t>00302</t>
  </si>
  <si>
    <t>SAN MIGUEL</t>
  </si>
  <si>
    <t>00001</t>
  </si>
  <si>
    <t>BARRIO MEXICO</t>
  </si>
  <si>
    <t>00310</t>
  </si>
  <si>
    <t>00306</t>
  </si>
  <si>
    <t>00307</t>
  </si>
  <si>
    <t>00304</t>
  </si>
  <si>
    <t>00303</t>
  </si>
  <si>
    <t>00305</t>
  </si>
  <si>
    <t>SAN PEDRO</t>
  </si>
  <si>
    <t>EL ROBLE</t>
  </si>
  <si>
    <t>SANTO DOMINGO</t>
  </si>
  <si>
    <t>SAN ISIDRO</t>
  </si>
  <si>
    <t>SAN PABLO</t>
  </si>
  <si>
    <t>_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</si>
  <si>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</si>
  <si>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</si>
  <si>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</si>
  <si>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</si>
  <si>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</si>
  <si>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</si>
  <si>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</si>
  <si>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</si>
  <si>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</si>
  <si>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</si>
  <si>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</si>
  <si>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SAN SEBASTIAN</t>
  </si>
  <si>
    <t>1-01-11</t>
  </si>
  <si>
    <t>1-02-01</t>
  </si>
  <si>
    <t>SAN ANTONIO</t>
  </si>
  <si>
    <t>1-02-02</t>
  </si>
  <si>
    <t>SAN RAFAEL</t>
  </si>
  <si>
    <t>1-02-03</t>
  </si>
  <si>
    <t>1-03-01</t>
  </si>
  <si>
    <t>1-03-02</t>
  </si>
  <si>
    <t>SAN JUAN DE DIOS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</si>
  <si>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</si>
  <si>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</si>
  <si>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</si>
  <si>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</si>
  <si>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</si>
  <si>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</si>
  <si>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</si>
  <si>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</si>
  <si>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SAN RAFAEL ABAJO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</si>
  <si>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</si>
  <si>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</si>
  <si>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</si>
  <si>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</si>
  <si>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</si>
  <si>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</si>
  <si>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</si>
  <si>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</si>
  <si>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</si>
  <si>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</si>
  <si>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</si>
  <si>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</si>
  <si>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</si>
  <si>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SAN LORENZO</t>
  </si>
  <si>
    <t>1-05-02</t>
  </si>
  <si>
    <t>SAN CARLOS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</si>
  <si>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</si>
  <si>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</si>
  <si>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</si>
  <si>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</si>
  <si>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</si>
  <si>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</si>
  <si>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</si>
  <si>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</si>
  <si>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</si>
  <si>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</si>
  <si>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</si>
  <si>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</si>
  <si>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</si>
  <si>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</si>
  <si>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</si>
  <si>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</si>
  <si>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</si>
  <si>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</si>
  <si>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</si>
  <si>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</si>
  <si>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</si>
  <si>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</si>
  <si>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</si>
  <si>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</si>
  <si>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</si>
  <si>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</si>
  <si>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</si>
  <si>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</si>
  <si>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</si>
  <si>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</si>
  <si>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CONCEPCION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</si>
  <si>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</si>
  <si>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</si>
  <si>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</si>
  <si>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</si>
  <si>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</si>
  <si>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</si>
  <si>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</si>
  <si>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</si>
  <si>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</si>
  <si>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</si>
  <si>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</si>
  <si>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</si>
  <si>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</si>
  <si>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</si>
  <si>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</si>
  <si>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</si>
  <si>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</si>
  <si>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</si>
  <si>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</si>
  <si>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</si>
  <si>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</si>
  <si>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</si>
  <si>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</si>
  <si>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</si>
  <si>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</si>
  <si>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</si>
  <si>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</si>
  <si>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</si>
  <si>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</si>
  <si>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SANTA MARIA</t>
  </si>
  <si>
    <t>1-17-01</t>
  </si>
  <si>
    <t>1-17-02</t>
  </si>
  <si>
    <t>1-17-03</t>
  </si>
  <si>
    <t>1-18-01</t>
  </si>
  <si>
    <t>1-18-02</t>
  </si>
  <si>
    <t>1-18-03</t>
  </si>
  <si>
    <t>1-18-04</t>
  </si>
  <si>
    <t>PEREZ ZELEDON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</si>
  <si>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</si>
  <si>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</si>
  <si>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</si>
  <si>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</si>
  <si>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</si>
  <si>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</si>
  <si>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</si>
  <si>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</si>
  <si>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</si>
  <si>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</si>
  <si>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</si>
  <si>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</si>
  <si>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</si>
  <si>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LLANO BONITO</t>
  </si>
  <si>
    <t>1-20-03</t>
  </si>
  <si>
    <t>1-20-04</t>
  </si>
  <si>
    <t>SANTA CRUZ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</si>
  <si>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</si>
  <si>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</si>
  <si>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</si>
  <si>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</si>
  <si>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</si>
  <si>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</si>
  <si>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</si>
  <si>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</si>
  <si>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</si>
  <si>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</si>
  <si>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</si>
  <si>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</si>
  <si>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</si>
  <si>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</si>
  <si>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</si>
  <si>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</si>
  <si>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</si>
  <si>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</si>
  <si>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</si>
  <si>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</si>
  <si>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</si>
  <si>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</si>
  <si>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</si>
  <si>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</si>
  <si>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</si>
  <si>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VOLIO</t>
  </si>
  <si>
    <t>2-02-10</t>
  </si>
  <si>
    <t>2-02-11</t>
  </si>
  <si>
    <t>2-02-12</t>
  </si>
  <si>
    <t>2-02-13</t>
  </si>
  <si>
    <t>2-03-01</t>
  </si>
  <si>
    <t>2-03-02</t>
  </si>
  <si>
    <t>2-03-03</t>
  </si>
  <si>
    <t>SAN ROQUE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</si>
  <si>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</si>
  <si>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</si>
  <si>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</si>
  <si>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</si>
  <si>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</si>
  <si>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</si>
  <si>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</si>
  <si>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</si>
  <si>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</si>
  <si>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</si>
  <si>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</si>
  <si>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</si>
  <si>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</si>
  <si>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</si>
  <si>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</si>
  <si>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</si>
  <si>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</si>
  <si>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</si>
  <si>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</si>
  <si>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</si>
  <si>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</si>
  <si>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</si>
  <si>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</si>
  <si>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</si>
  <si>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</si>
  <si>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</si>
  <si>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</si>
  <si>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</si>
  <si>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</si>
  <si>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</si>
  <si>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</si>
  <si>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</si>
  <si>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</si>
  <si>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</si>
  <si>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</si>
  <si>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</si>
  <si>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</si>
  <si>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</si>
  <si>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</si>
  <si>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</si>
  <si>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</si>
  <si>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</si>
  <si>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</si>
  <si>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</si>
  <si>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</si>
  <si>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</si>
  <si>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PITAL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</si>
  <si>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</si>
  <si>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</si>
  <si>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</si>
  <si>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</si>
  <si>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</si>
  <si>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</si>
  <si>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</si>
  <si>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</si>
  <si>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</si>
  <si>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</si>
  <si>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</si>
  <si>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</si>
  <si>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</si>
  <si>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</si>
  <si>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</si>
  <si>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SARCHI NORTE</t>
  </si>
  <si>
    <t>2-12-01</t>
  </si>
  <si>
    <t>2-12-02</t>
  </si>
  <si>
    <t>2-12-03</t>
  </si>
  <si>
    <t>2-12-04</t>
  </si>
  <si>
    <t>2-12-05</t>
  </si>
  <si>
    <t>2-13-01</t>
  </si>
  <si>
    <t>AGUAS CLARAS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</si>
  <si>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</si>
  <si>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</si>
  <si>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</si>
  <si>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</si>
  <si>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</si>
  <si>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</si>
  <si>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</si>
  <si>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</si>
  <si>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</si>
  <si>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</si>
  <si>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</si>
  <si>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</si>
  <si>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</si>
  <si>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</si>
  <si>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KATIRA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</si>
  <si>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</si>
  <si>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</si>
  <si>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</si>
  <si>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</si>
  <si>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</si>
  <si>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</si>
  <si>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</si>
  <si>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</si>
  <si>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</si>
  <si>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</si>
  <si>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</si>
  <si>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</si>
  <si>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</si>
  <si>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</si>
  <si>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</si>
  <si>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</si>
  <si>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</si>
  <si>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LA UNION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</si>
  <si>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</si>
  <si>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</si>
  <si>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</si>
  <si>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</si>
  <si>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</si>
  <si>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</si>
  <si>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</si>
  <si>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</si>
  <si>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</si>
  <si>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</si>
  <si>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</si>
  <si>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</si>
  <si>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LA SUIZA</t>
  </si>
  <si>
    <t>3-05-02</t>
  </si>
  <si>
    <t>3-05-03</t>
  </si>
  <si>
    <t>3-05-04</t>
  </si>
  <si>
    <t>3-05-05</t>
  </si>
  <si>
    <t>3-05-06</t>
  </si>
  <si>
    <t>TUIS</t>
  </si>
  <si>
    <t>3-05-07</t>
  </si>
  <si>
    <t>TAYUTIC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</si>
  <si>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</si>
  <si>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</si>
  <si>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</si>
  <si>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</si>
  <si>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</si>
  <si>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</si>
  <si>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</si>
  <si>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</si>
  <si>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</si>
  <si>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</si>
  <si>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</si>
  <si>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</si>
  <si>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</si>
  <si>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</si>
  <si>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</si>
  <si>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</si>
  <si>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</si>
  <si>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</si>
  <si>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</si>
  <si>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</si>
  <si>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</si>
  <si>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</si>
  <si>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</si>
  <si>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</si>
  <si>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</si>
  <si>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</si>
  <si>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</si>
  <si>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</si>
  <si>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</si>
  <si>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</si>
  <si>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</si>
  <si>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</si>
  <si>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</si>
  <si>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</si>
  <si>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</si>
  <si>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</si>
  <si>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</si>
  <si>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</si>
  <si>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</si>
  <si>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</si>
  <si>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</si>
  <si>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</si>
  <si>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</si>
  <si>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</si>
  <si>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</si>
  <si>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</si>
  <si>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</si>
  <si>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</si>
  <si>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</si>
  <si>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</si>
  <si>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</si>
  <si>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</si>
  <si>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</si>
  <si>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</si>
  <si>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SAN JOAQUIN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</si>
  <si>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</si>
  <si>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</si>
  <si>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</si>
  <si>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</si>
  <si>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</si>
  <si>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</si>
  <si>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</si>
  <si>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</si>
  <si>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</si>
  <si>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</si>
  <si>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</si>
  <si>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</si>
  <si>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</si>
  <si>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</si>
  <si>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</si>
  <si>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</si>
  <si>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</si>
  <si>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</si>
  <si>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</si>
  <si>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</si>
  <si>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NOSARA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</si>
  <si>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</si>
  <si>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</si>
  <si>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</si>
  <si>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</si>
  <si>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</si>
  <si>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</si>
  <si>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</si>
  <si>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</si>
  <si>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</si>
  <si>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</si>
  <si>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</si>
  <si>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</si>
  <si>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</si>
  <si>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</si>
  <si>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</si>
  <si>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</si>
  <si>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</si>
  <si>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SARDINAL</t>
  </si>
  <si>
    <t>5-05-03</t>
  </si>
  <si>
    <t>5-05-04</t>
  </si>
  <si>
    <t>5-06-01</t>
  </si>
  <si>
    <t>5-06-02</t>
  </si>
  <si>
    <t>5-06-03</t>
  </si>
  <si>
    <t>BEBEDERO</t>
  </si>
  <si>
    <t>5-06-04</t>
  </si>
  <si>
    <t>5-06-05</t>
  </si>
  <si>
    <t>5-07-01</t>
  </si>
  <si>
    <t>5-07-02</t>
  </si>
  <si>
    <t>5-07-03</t>
  </si>
  <si>
    <t>COLORADO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</si>
  <si>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</si>
  <si>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</si>
  <si>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</si>
  <si>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</si>
  <si>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</si>
  <si>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</si>
  <si>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</si>
  <si>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</si>
  <si>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CARMONA</t>
  </si>
  <si>
    <t>5-09-01</t>
  </si>
  <si>
    <t>SANTA RITA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</si>
  <si>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</si>
  <si>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</si>
  <si>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</si>
  <si>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</si>
  <si>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</si>
  <si>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</si>
  <si>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</si>
  <si>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</si>
  <si>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</si>
  <si>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</si>
  <si>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</si>
  <si>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</si>
  <si>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</si>
  <si>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</si>
  <si>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PITAHAYA</t>
  </si>
  <si>
    <t>6-01-02</t>
  </si>
  <si>
    <t>CHOMES</t>
  </si>
  <si>
    <t>6-01-03</t>
  </si>
  <si>
    <t>LEPANTO</t>
  </si>
  <si>
    <t>6-01-04</t>
  </si>
  <si>
    <t>PAQUERA</t>
  </si>
  <si>
    <t>6-01-05</t>
  </si>
  <si>
    <t>6-01-06</t>
  </si>
  <si>
    <t>6-01-07</t>
  </si>
  <si>
    <t>6-01-08</t>
  </si>
  <si>
    <t>6-01-09</t>
  </si>
  <si>
    <t>COBANO</t>
  </si>
  <si>
    <t>6-01-11</t>
  </si>
  <si>
    <t>CHACARITA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</si>
  <si>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</si>
  <si>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</si>
  <si>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</si>
  <si>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</si>
  <si>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</si>
  <si>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</si>
  <si>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</si>
  <si>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</si>
  <si>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</si>
  <si>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</si>
  <si>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</si>
  <si>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</si>
  <si>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POTRERO GRANDE</t>
  </si>
  <si>
    <t>6-03-03</t>
  </si>
  <si>
    <t>6-03-04</t>
  </si>
  <si>
    <t>6-03-05</t>
  </si>
  <si>
    <t>6-03-06</t>
  </si>
  <si>
    <t>6-03-07</t>
  </si>
  <si>
    <t>6-03-08</t>
  </si>
  <si>
    <t>6-03-09</t>
  </si>
  <si>
    <t>MIRAMAR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</si>
  <si>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</si>
  <si>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</si>
  <si>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</si>
  <si>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</si>
  <si>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</si>
  <si>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</si>
  <si>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</si>
  <si>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</si>
  <si>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</si>
  <si>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</si>
  <si>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</si>
  <si>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</si>
  <si>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</si>
  <si>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</si>
  <si>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</si>
  <si>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</si>
  <si>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</si>
  <si>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</si>
  <si>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</si>
  <si>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</si>
  <si>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</si>
  <si>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</si>
  <si>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</si>
  <si>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</si>
  <si>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</si>
  <si>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</si>
  <si>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</si>
  <si>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</si>
  <si>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</t>
  </si>
  <si>
    <t>7-01-01</t>
  </si>
  <si>
    <t>7-01-02</t>
  </si>
  <si>
    <t>RIO BLANCO</t>
  </si>
  <si>
    <t>7-01-03</t>
  </si>
  <si>
    <t>7-01-04</t>
  </si>
  <si>
    <t>GUAPILES</t>
  </si>
  <si>
    <t>7-02-01</t>
  </si>
  <si>
    <t>7-02-02</t>
  </si>
  <si>
    <t>7-02-03</t>
  </si>
  <si>
    <t>ROXANA</t>
  </si>
  <si>
    <t>7-02-04</t>
  </si>
  <si>
    <t>7-02-05</t>
  </si>
  <si>
    <t>7-02-06</t>
  </si>
  <si>
    <t>7-02-07</t>
  </si>
  <si>
    <t>7-03-01</t>
  </si>
  <si>
    <t>7-03-02</t>
  </si>
  <si>
    <t>FLORIDA</t>
  </si>
  <si>
    <t>7-03-03</t>
  </si>
  <si>
    <t>GERMANIA</t>
  </si>
  <si>
    <t>7-03-04</t>
  </si>
  <si>
    <t>7-03-05</t>
  </si>
  <si>
    <t>7-03-06</t>
  </si>
  <si>
    <t>7-04-01</t>
  </si>
  <si>
    <t>SIXAOLA</t>
  </si>
  <si>
    <t>7-04-02</t>
  </si>
  <si>
    <t>CAHUITA</t>
  </si>
  <si>
    <t>7-04-03</t>
  </si>
  <si>
    <t>7-04-04</t>
  </si>
  <si>
    <t>7-05-01</t>
  </si>
  <si>
    <t>7-05-02</t>
  </si>
  <si>
    <t>7-05-03</t>
  </si>
  <si>
    <t>7-06-01</t>
  </si>
  <si>
    <t>7-06-02</t>
  </si>
  <si>
    <t>POCORA</t>
  </si>
  <si>
    <t>7-06-03</t>
  </si>
  <si>
    <t>RIO JIMENEZ</t>
  </si>
  <si>
    <t>7-06-04</t>
  </si>
  <si>
    <t>7-06-05</t>
  </si>
  <si>
    <t>CINDEA SAN VITO</t>
  </si>
  <si>
    <t>CINDEA SAN PABLO</t>
  </si>
  <si>
    <t>CINDEA SAN JOAQUIN</t>
  </si>
  <si>
    <t>CINDEA ALBERTO BRENES MORA</t>
  </si>
  <si>
    <t>CINDEA SANTA ANA</t>
  </si>
  <si>
    <t>CINDEA SAN CARLOS</t>
  </si>
  <si>
    <t>CINDEA UPALA</t>
  </si>
  <si>
    <t>CINDEA TURRIALBA</t>
  </si>
  <si>
    <t>CINDEA SANTA CRUZ</t>
  </si>
  <si>
    <t>CINDEA CIUDAD NEILY</t>
  </si>
  <si>
    <t>CINDEA CARIARI</t>
  </si>
  <si>
    <t>CINDEA JICARAL</t>
  </si>
  <si>
    <t>CINDEA RICARDO JIMENEZ O.</t>
  </si>
  <si>
    <t>CINDEA PURISCAL</t>
  </si>
  <si>
    <t>CINDEA PUERTO VIEJO-FINCA OCHO</t>
  </si>
  <si>
    <t>CINDEA SAN JUAN DE DIOS</t>
  </si>
  <si>
    <t>CINDEA MARIA MAZZARELLO</t>
  </si>
  <si>
    <t>CINDEA NICOYA</t>
  </si>
  <si>
    <t>CINDEA BRIBRI</t>
  </si>
  <si>
    <t>CINDEA LIMON</t>
  </si>
  <si>
    <t>CINDEA ABANGARES</t>
  </si>
  <si>
    <t>CINDEA VENECIA</t>
  </si>
  <si>
    <t>CINDEA 28 MILLAS</t>
  </si>
  <si>
    <t>CINDEA FLORIDA</t>
  </si>
  <si>
    <t>CINDEA LA RITA</t>
  </si>
  <si>
    <t>CINDEA CARIARI-LOS ANGELES</t>
  </si>
  <si>
    <t>CINDEA LA BOMBA-BANANITO SUR</t>
  </si>
  <si>
    <t>CINDEA LIMON-TOMAS GUARDIA</t>
  </si>
  <si>
    <t>CINDEA LA BOMBA</t>
  </si>
  <si>
    <t>CINDEA LIMON-LIMON 2000</t>
  </si>
  <si>
    <t>CINDEA HUACAS</t>
  </si>
  <si>
    <t>CINDEA PEJIBAYE</t>
  </si>
  <si>
    <t>CINDEA FLORENCIA-SANTA CLARA</t>
  </si>
  <si>
    <t>CINDEA FLORENCIA</t>
  </si>
  <si>
    <t>CINDEA SANTA ROSA</t>
  </si>
  <si>
    <t>CINDEA LOS CHILES</t>
  </si>
  <si>
    <t>CINDEA DE PITAL</t>
  </si>
  <si>
    <t>CINDEA FLORENCIA-PLATANAR</t>
  </si>
  <si>
    <t>CINDEA LA PERLA</t>
  </si>
  <si>
    <t>CINDEA UPALA-SAN ISIDRO</t>
  </si>
  <si>
    <t>CINDEA UPALA-MEXICO</t>
  </si>
  <si>
    <t>CINDEA COLONIA PUNTARENAS</t>
  </si>
  <si>
    <t>CINDEA SAN VITO-ENCUENTRO</t>
  </si>
  <si>
    <t>CINDEA SAN VITO-FILA MENDEZ</t>
  </si>
  <si>
    <t>CINDEA ABANGARES-MATAPALO</t>
  </si>
  <si>
    <t>CINDEA VENECIA-SANTA RITA</t>
  </si>
  <si>
    <t>CINDEA COBANO</t>
  </si>
  <si>
    <t>CINDEA 28 MILLAS-SAHARA</t>
  </si>
  <si>
    <t>CINDEA 28 MILLAS-LUZON</t>
  </si>
  <si>
    <t>CINDEA 28 MILLAS-SANTA MARTA</t>
  </si>
  <si>
    <t>CINDEA 28 MILLAS-MATINA</t>
  </si>
  <si>
    <t>CINDEA 28 MILLAS-LINEA B</t>
  </si>
  <si>
    <t>CINDEA 28 MILLAS-PALACIOS</t>
  </si>
  <si>
    <t>CINDEA 28 MILLAS-ESTRADA</t>
  </si>
  <si>
    <t>CINDEA BRIBRI-FINCA COSTA RICA</t>
  </si>
  <si>
    <t>CINDEA BRIBRI-CAHUITA</t>
  </si>
  <si>
    <t>CINDEA LA BOMBA-SAN CLEMENTE</t>
  </si>
  <si>
    <t>CINDEA PUERTO VIEJO-HUETARES</t>
  </si>
  <si>
    <t>CINDEA SAN VITO-EL ROBLE</t>
  </si>
  <si>
    <t>CINDEA SAN JUAN DE DIOS-SAN RAFAEL</t>
  </si>
  <si>
    <t>CINDEA LOS CHILES-EL PARQUE</t>
  </si>
  <si>
    <t>CINDEA GUACIMO</t>
  </si>
  <si>
    <t>CINDEA GUATUSO</t>
  </si>
  <si>
    <t>CINDEA PUERTO VIEJO</t>
  </si>
  <si>
    <t>CINDEA CARIARI-CAMPO DOS</t>
  </si>
  <si>
    <t>CINDEA LA BOMBA-PENSHURT</t>
  </si>
  <si>
    <t>CINDEA LIMON-RIO BLANCO</t>
  </si>
  <si>
    <t>CINDEA NANDAYURE</t>
  </si>
  <si>
    <t>CINDEA PUERTO JIMENEZ</t>
  </si>
  <si>
    <t>CINDEA SAN JUAN DE DIOS-SAN LORENZO</t>
  </si>
  <si>
    <t>CINDEA NICOYA-SAN ANTONIO</t>
  </si>
  <si>
    <t>CINDEA HEREDIANA</t>
  </si>
  <si>
    <t>CINDEA HEREDIANA-CAIRO</t>
  </si>
  <si>
    <t>CINDEA LA BOMBA-LA GUARIA</t>
  </si>
  <si>
    <t>CINDEA FLORIDA-ALEGRIA</t>
  </si>
  <si>
    <t>CINDEA RIO JIMENEZ</t>
  </si>
  <si>
    <t>CINDEA PUNTARENAS</t>
  </si>
  <si>
    <t>CINDEA JUDAS</t>
  </si>
  <si>
    <t>CINDEA JUDAS-CHOMES</t>
  </si>
  <si>
    <t>CINDEA JUDAS-COSTA PAJAROS</t>
  </si>
  <si>
    <t>CINDEA ESPARZA</t>
  </si>
  <si>
    <t>CINDEA MIRAMAR</t>
  </si>
  <si>
    <t>CINDEA MIRAMAR-PITAHAYA</t>
  </si>
  <si>
    <t>CINDEA MIRAMAR-SARDINAL</t>
  </si>
  <si>
    <t>CINDEA LA PAZ</t>
  </si>
  <si>
    <t>CINDEA SAN ISIDRO</t>
  </si>
  <si>
    <t>CINDEA FLORIDA-GRANO DE ORO</t>
  </si>
  <si>
    <t>CINDEA FLORIDA-PORTON IBERIA</t>
  </si>
  <si>
    <t>CINDEA HEREDIANA-EL PEJE</t>
  </si>
  <si>
    <t>CINDEA HEREDIANA-EL MILANO</t>
  </si>
  <si>
    <t>CINDEA GUACIMO-LA SELVA</t>
  </si>
  <si>
    <t>CINDEA GUACIMO-PARISMINA</t>
  </si>
  <si>
    <t>CINDEA GUACIMO-EL CARMEN</t>
  </si>
  <si>
    <t>CINDEA RIO JIMENEZ-SANTA MARIA</t>
  </si>
  <si>
    <t>6629</t>
  </si>
  <si>
    <t>6626</t>
  </si>
  <si>
    <t>6627</t>
  </si>
  <si>
    <t>4834</t>
  </si>
  <si>
    <t>4828</t>
  </si>
  <si>
    <t>4829</t>
  </si>
  <si>
    <t>5282</t>
  </si>
  <si>
    <t>4852</t>
  </si>
  <si>
    <t>4897</t>
  </si>
  <si>
    <t>5101</t>
  </si>
  <si>
    <t>4873</t>
  </si>
  <si>
    <t>4885</t>
  </si>
  <si>
    <t>4895</t>
  </si>
  <si>
    <t>5835</t>
  </si>
  <si>
    <t>4911</t>
  </si>
  <si>
    <t>5281</t>
  </si>
  <si>
    <t>5283</t>
  </si>
  <si>
    <t>5280</t>
  </si>
  <si>
    <t>4827</t>
  </si>
  <si>
    <t>6015</t>
  </si>
  <si>
    <t>5686</t>
  </si>
  <si>
    <t>5688</t>
  </si>
  <si>
    <t>5676</t>
  </si>
  <si>
    <t>5746</t>
  </si>
  <si>
    <t>5687</t>
  </si>
  <si>
    <t>5888</t>
  </si>
  <si>
    <t>5889</t>
  </si>
  <si>
    <t>6586</t>
  </si>
  <si>
    <t>6511</t>
  </si>
  <si>
    <t>6522</t>
  </si>
  <si>
    <t>6516</t>
  </si>
  <si>
    <t>6521</t>
  </si>
  <si>
    <t>6541</t>
  </si>
  <si>
    <t>6539</t>
  </si>
  <si>
    <t>6268</t>
  </si>
  <si>
    <t>6515</t>
  </si>
  <si>
    <t>5980</t>
  </si>
  <si>
    <t>6518</t>
  </si>
  <si>
    <t>6513</t>
  </si>
  <si>
    <t>6221</t>
  </si>
  <si>
    <t>6552</t>
  </si>
  <si>
    <t>6587</t>
  </si>
  <si>
    <t>6628</t>
  </si>
  <si>
    <t>6499</t>
  </si>
  <si>
    <t>6585</t>
  </si>
  <si>
    <t>6519</t>
  </si>
  <si>
    <t>6520</t>
  </si>
  <si>
    <t>6517</t>
  </si>
  <si>
    <t>6573</t>
  </si>
  <si>
    <t>6572</t>
  </si>
  <si>
    <t>00002</t>
  </si>
  <si>
    <t>00003</t>
  </si>
  <si>
    <t>00018</t>
  </si>
  <si>
    <t>00019</t>
  </si>
  <si>
    <t>00021</t>
  </si>
  <si>
    <t>00022</t>
  </si>
  <si>
    <t>00023</t>
  </si>
  <si>
    <t>00025</t>
  </si>
  <si>
    <t>00026</t>
  </si>
  <si>
    <t>00032</t>
  </si>
  <si>
    <t>00033</t>
  </si>
  <si>
    <t>00034</t>
  </si>
  <si>
    <t>00035</t>
  </si>
  <si>
    <t>00036</t>
  </si>
  <si>
    <t>00038</t>
  </si>
  <si>
    <t>00039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</si>
  <si>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</si>
  <si>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</si>
  <si>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</si>
  <si>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</si>
  <si>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</si>
  <si>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</si>
  <si>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</si>
  <si>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</si>
  <si>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</si>
  <si>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</si>
  <si>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00078</t>
  </si>
  <si>
    <t>00080</t>
  </si>
  <si>
    <t>00081</t>
  </si>
  <si>
    <t>00085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</si>
  <si>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</si>
  <si>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</si>
  <si>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</si>
  <si>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</si>
  <si>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</si>
  <si>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</si>
  <si>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</si>
  <si>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</si>
  <si>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</si>
  <si>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</si>
  <si>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</si>
  <si>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</si>
  <si>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</si>
  <si>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</si>
  <si>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</si>
  <si>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</si>
  <si>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</si>
  <si>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</si>
  <si>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</si>
  <si>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</si>
  <si>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</si>
  <si>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</si>
  <si>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</si>
  <si>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</si>
  <si>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</si>
  <si>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</si>
  <si>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</si>
  <si>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</si>
  <si>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</si>
  <si>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</si>
  <si>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</si>
  <si>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</si>
  <si>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</si>
  <si>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</si>
  <si>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</si>
  <si>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</si>
  <si>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</si>
  <si>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</si>
  <si>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</si>
  <si>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00134</t>
  </si>
  <si>
    <t>00135</t>
  </si>
  <si>
    <t>00138</t>
  </si>
  <si>
    <t>00141</t>
  </si>
  <si>
    <t>00152</t>
  </si>
  <si>
    <t>00153</t>
  </si>
  <si>
    <t>00157</t>
  </si>
  <si>
    <t>00158</t>
  </si>
  <si>
    <t>00159</t>
  </si>
  <si>
    <t>00175</t>
  </si>
  <si>
    <t>00176</t>
  </si>
  <si>
    <t>00178</t>
  </si>
  <si>
    <t>00182</t>
  </si>
  <si>
    <t>00183</t>
  </si>
  <si>
    <t>00184</t>
  </si>
  <si>
    <t>00192</t>
  </si>
  <si>
    <t>00193</t>
  </si>
  <si>
    <t>00194</t>
  </si>
  <si>
    <t>00195</t>
  </si>
  <si>
    <t>00196</t>
  </si>
  <si>
    <t>00197</t>
  </si>
  <si>
    <t>00198</t>
  </si>
  <si>
    <t>00200</t>
  </si>
  <si>
    <t>00201</t>
  </si>
  <si>
    <t>00203</t>
  </si>
  <si>
    <t>00205</t>
  </si>
  <si>
    <t>00220</t>
  </si>
  <si>
    <t>00222</t>
  </si>
  <si>
    <t>00223</t>
  </si>
  <si>
    <t>00233</t>
  </si>
  <si>
    <t>00236</t>
  </si>
  <si>
    <t>00252</t>
  </si>
  <si>
    <t>00254</t>
  </si>
  <si>
    <t>00255</t>
  </si>
  <si>
    <t>00259</t>
  </si>
  <si>
    <t>00261</t>
  </si>
  <si>
    <t>00264</t>
  </si>
  <si>
    <t>00265</t>
  </si>
  <si>
    <t>00266</t>
  </si>
  <si>
    <t>00267</t>
  </si>
  <si>
    <t>00271</t>
  </si>
  <si>
    <t>00272</t>
  </si>
  <si>
    <t>00273</t>
  </si>
  <si>
    <t>00278</t>
  </si>
  <si>
    <t>00280</t>
  </si>
  <si>
    <t>00286</t>
  </si>
  <si>
    <t>00289</t>
  </si>
  <si>
    <t>00291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</si>
  <si>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</si>
  <si>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</si>
  <si>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</si>
  <si>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</si>
  <si>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</si>
  <si>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</si>
  <si>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</si>
  <si>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</si>
  <si>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</si>
  <si>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00312</t>
  </si>
  <si>
    <t>00313</t>
  </si>
  <si>
    <t>00314</t>
  </si>
  <si>
    <t>00315</t>
  </si>
  <si>
    <t>00316</t>
  </si>
  <si>
    <t>00317</t>
  </si>
  <si>
    <t>00319</t>
  </si>
  <si>
    <t>OLMAN FALLAS CAMBRONERO</t>
  </si>
  <si>
    <t>JANS SANCHEZ SANDI</t>
  </si>
  <si>
    <t>SANTA ANA CENTRO</t>
  </si>
  <si>
    <t>INSTALACIONES EDUC. ANDRES BELLO LOPEZ</t>
  </si>
  <si>
    <t>SAN RAFAEL OJO DE AGUA</t>
  </si>
  <si>
    <t>ALAJUELA-SAN RAFAEL</t>
  </si>
  <si>
    <t>200 NORTE DEL MAG</t>
  </si>
  <si>
    <t>ZAILER ALVARADO MURILLO</t>
  </si>
  <si>
    <t>FRENTE A LIBR. CRISMAR,INSTALAC. CTP UPALA</t>
  </si>
  <si>
    <t>PANAMA</t>
  </si>
  <si>
    <t>DORITA GUTIERREZ MATARRITA</t>
  </si>
  <si>
    <t>NARANJO DE LAUREL</t>
  </si>
  <si>
    <t>LINDA VISTA</t>
  </si>
  <si>
    <t>350 ESTE DEL COLONO AGROPECUARIO</t>
  </si>
  <si>
    <t>JICARAL</t>
  </si>
  <si>
    <t>100 OESTE DE LA CLINICA DE JICARAL</t>
  </si>
  <si>
    <t>CARIT</t>
  </si>
  <si>
    <t>100 ESTE DE LA MATERNIDAD CARIT</t>
  </si>
  <si>
    <t>PALMICHAL DE ACOSTA</t>
  </si>
  <si>
    <t>300 OESTE DE LA PLAZA DE DEPORTES PALMICHAL</t>
  </si>
  <si>
    <t>FINCA 8</t>
  </si>
  <si>
    <t>DIAGONAL AL SALON COMUNAL DE FINCA OCHO</t>
  </si>
  <si>
    <t>MARLENE MORALES SANCHEZ</t>
  </si>
  <si>
    <t>DE LA IGLESIA DE SAN JUAN DE DIOS 500 AL SUR</t>
  </si>
  <si>
    <t>DON BOSCO</t>
  </si>
  <si>
    <t>SAN MARTIN</t>
  </si>
  <si>
    <t>BRIBRI</t>
  </si>
  <si>
    <t>FTE. IGLESIA CATOLICA, INST. ESC.LIDER BRIBRI</t>
  </si>
  <si>
    <t>LIMON CENTRO</t>
  </si>
  <si>
    <t>LIMON CENTRO, COSTADO OESTE DE LA CATEDRAL</t>
  </si>
  <si>
    <t>SAO PABLO</t>
  </si>
  <si>
    <t>MARIA ELENA RAMIREZ RAMIREZ</t>
  </si>
  <si>
    <t>VENECIA CENTRO</t>
  </si>
  <si>
    <t>28 MILLAS</t>
  </si>
  <si>
    <t>RICARDO REYES DOBLES</t>
  </si>
  <si>
    <t>LOMAS DE COCORI</t>
  </si>
  <si>
    <t>100 OESTE DEL EBAIS DE LOMAS DE COCORI</t>
  </si>
  <si>
    <t>DANIEL VARGAS RODRIGUEZ</t>
  </si>
  <si>
    <t>FLORIDA, 3OO NORTE DEL CEMENTERIO</t>
  </si>
  <si>
    <t>PALACIOS</t>
  </si>
  <si>
    <t>EL LIMBO</t>
  </si>
  <si>
    <t>CONTIGUO A LA DELEGACION DEL LIMBO</t>
  </si>
  <si>
    <t>LAS CASCADAS</t>
  </si>
  <si>
    <t>CARLOS LUIS LOPEZ ZUÑIGA</t>
  </si>
  <si>
    <t>ESCUELA LAS CASCADAS</t>
  </si>
  <si>
    <t>LA RITA</t>
  </si>
  <si>
    <t>ESCUELA LOS ANGELES</t>
  </si>
  <si>
    <t>SAN JUAN NORTE</t>
  </si>
  <si>
    <t>COLEGIO TECNICO PROFESIONAL LA SUIZA</t>
  </si>
  <si>
    <t>DE LA DELEGACION DE POLICIA 100 M SUR</t>
  </si>
  <si>
    <t>SANTA CRUZ CENTRO</t>
  </si>
  <si>
    <t>LIVERPOOL</t>
  </si>
  <si>
    <t>XIOMARA CALVIN WATSON</t>
  </si>
  <si>
    <t>INSTALACIONES LICEO CAPITAN RAMON RIVAS</t>
  </si>
  <si>
    <t>LA BOMBA</t>
  </si>
  <si>
    <t>LIMON 2000</t>
  </si>
  <si>
    <t>ESCUELA ATENCION PRIORITARIA LIMON 2000</t>
  </si>
  <si>
    <t>SAN RAFAEL, ALAJUELA</t>
  </si>
  <si>
    <t>PLAYAS DEL COCO</t>
  </si>
  <si>
    <t>VILLARREAL</t>
  </si>
  <si>
    <t>500 M OESTE DEL EBAIS DE VILLAREAL,SANTA CRUZ</t>
  </si>
  <si>
    <t>SAN FRANCISCO ASIS</t>
  </si>
  <si>
    <t>200 SUR DE HOGARAMA, INSTALACIONES SAN FCO</t>
  </si>
  <si>
    <t>BARRIO EL COLEGIO</t>
  </si>
  <si>
    <t>SANTA CLARA</t>
  </si>
  <si>
    <t>ALICIA LEDEZMA ARIAS</t>
  </si>
  <si>
    <t>CONTIGUO A LA PLAZA DE DEPORTES</t>
  </si>
  <si>
    <t>FLORENCIA CENTRO</t>
  </si>
  <si>
    <t>1 KM ESTE DEL CEMENTERIO DE FLORENCIA</t>
  </si>
  <si>
    <t>BOCA DE ARENAL</t>
  </si>
  <si>
    <t>100 NORTE,100 OESTE,75 NORTE IGLESIA CATOLICA</t>
  </si>
  <si>
    <t>SANTA ROSA POCOSOL</t>
  </si>
  <si>
    <t>MARTA OVIEDO VILLALOBOS</t>
  </si>
  <si>
    <t>100 ESTE Y 400 SUR DEL TEMPLO CATOLICO</t>
  </si>
  <si>
    <t>PLATANAR</t>
  </si>
  <si>
    <t>ESCUELA DE PLATANAR, CONTIGUO AL EBAIS</t>
  </si>
  <si>
    <t>INSTALACIONES DE ESCUELA YOLILLAL</t>
  </si>
  <si>
    <t>EL COLEGIO</t>
  </si>
  <si>
    <t>2 KM. ESTE ESCUELA SOR MARIA ROMERO</t>
  </si>
  <si>
    <t>INSTALACIONES DE LA ESCUELA MEXICO</t>
  </si>
  <si>
    <t>COLONIA PUNTARENAS</t>
  </si>
  <si>
    <t>INSTALACIONES DEL LICEO COLONIA PUNTARENAS</t>
  </si>
  <si>
    <t>400 NORTE DE LA ENTRADA A RIO NEGRO</t>
  </si>
  <si>
    <t>INSTALACIONES LICEO KATIRA,FRENTE GIMNASIO</t>
  </si>
  <si>
    <t>EL CRUCE</t>
  </si>
  <si>
    <t>LOS REYES</t>
  </si>
  <si>
    <t>FILA MENDEZ</t>
  </si>
  <si>
    <t>ESCUELA DE COLORADO</t>
  </si>
  <si>
    <t>SAN BUENAVENTURA</t>
  </si>
  <si>
    <t>ESCUELA DE SAN BUENAVENTURA</t>
  </si>
  <si>
    <t>MATAPALO</t>
  </si>
  <si>
    <t>ESCUELA DE MATAPALO</t>
  </si>
  <si>
    <t>CONTIGUO A LA CLINICA</t>
  </si>
  <si>
    <t>CONTIGUO A OFICINAS DEL MAG. PAQUERA CENTRO</t>
  </si>
  <si>
    <t>SAHARA</t>
  </si>
  <si>
    <t>SANTA MARTA</t>
  </si>
  <si>
    <t>ESCUELA SANTA MARTA, FRENTE SALON COMUNAL</t>
  </si>
  <si>
    <t>ESCUELA DE MATINA, MATINA CENTRO</t>
  </si>
  <si>
    <t>LINEA B</t>
  </si>
  <si>
    <t>ESCUELA PALACIOS</t>
  </si>
  <si>
    <t>ESTRADA</t>
  </si>
  <si>
    <t>200 M ESTE DEL PARQUE</t>
  </si>
  <si>
    <t>ESCUELA FINCA COSTA RICA</t>
  </si>
  <si>
    <t>YESSENIA VALVERDE CANO</t>
  </si>
  <si>
    <t>INST. ESCUELA DE EXCELENCIA DE CAHUITA</t>
  </si>
  <si>
    <t>SURETKA</t>
  </si>
  <si>
    <t>SAN CLEMENTE</t>
  </si>
  <si>
    <t>INSTALACIONES ESCUELA SAN CLEMENTE</t>
  </si>
  <si>
    <t>TICARI</t>
  </si>
  <si>
    <t>HUETARES</t>
  </si>
  <si>
    <t>800 M SURESTE DE LA ENTRADA A COLON. HUETARES</t>
  </si>
  <si>
    <t>EL PAVON</t>
  </si>
  <si>
    <t>DETRAS DE LOS HIGUERONES</t>
  </si>
  <si>
    <t>EL PARQUE</t>
  </si>
  <si>
    <t>FRENTE A LA IGLESIA CATOLICA</t>
  </si>
  <si>
    <t>TORITO</t>
  </si>
  <si>
    <t>1 K ESTE DE LA ENTRADA A TICARI, HORQUETAS</t>
  </si>
  <si>
    <t>CAMPO DOS</t>
  </si>
  <si>
    <t>ESCUELA DE CAMPO DOS</t>
  </si>
  <si>
    <t>PENSHURT</t>
  </si>
  <si>
    <t>ESCUELA RIO BLANCO</t>
  </si>
  <si>
    <t>SALON COMUNAL DE COPAL</t>
  </si>
  <si>
    <t>LA URBA</t>
  </si>
  <si>
    <t>COLEGIO TECNICO INDUSTRIAL DE PUERTO JIMENEZ</t>
  </si>
  <si>
    <t>DEL CTP DE DOS CERCAS 200 AL OESTE</t>
  </si>
  <si>
    <t>FRENTE A LA PLAZA DE DEPORTES SAN ANTONIO</t>
  </si>
  <si>
    <t>FRENTE A TEMPLO CATOLICA DE SAN RAFAEL ARRIBA</t>
  </si>
  <si>
    <t>500 METROS SUR DEL HOSPITAL DE LAS MUJERES</t>
  </si>
  <si>
    <t>HEREDIANA</t>
  </si>
  <si>
    <t>CARLOS CHAMBERS QUESADA</t>
  </si>
  <si>
    <t>HEREDIANA, COSTADO SUR DE LA PLAZA</t>
  </si>
  <si>
    <t>INSTALACIONES DEL LICEO RODRIGO SOLANO</t>
  </si>
  <si>
    <t>LA GUARIA</t>
  </si>
  <si>
    <t>LA ALEGRIA</t>
  </si>
  <si>
    <t>FRENTE AL TEMPLO CATOLICO DE SAN MIGUEL</t>
  </si>
  <si>
    <t>JUDAS</t>
  </si>
  <si>
    <t>COSTA PAJAROS</t>
  </si>
  <si>
    <t>LA ESPERANZA</t>
  </si>
  <si>
    <t>JUNTO A LA ESCUELA NAUTILIO ACOSTA PIEPPER</t>
  </si>
  <si>
    <t>SALON COMUNAL DE LA COMUNIDAD</t>
  </si>
  <si>
    <t>GRANO DE ORO</t>
  </si>
  <si>
    <t>ESCUELA GRANO DE ORO</t>
  </si>
  <si>
    <t>ESCUELA DE IBERIA</t>
  </si>
  <si>
    <t>EL PEJE</t>
  </si>
  <si>
    <t>HEREDIANA DE SIQUIERRES, 25 N DE LA IGLESIA</t>
  </si>
  <si>
    <t>EL MILANO</t>
  </si>
  <si>
    <t>COSTADO OESTE DE LA PLAZA DE DEPORTES, MILANO</t>
  </si>
  <si>
    <t>ESCUELA LA SELVA</t>
  </si>
  <si>
    <t>PARISMINA</t>
  </si>
  <si>
    <t>ESCUELA LA PARISMINA</t>
  </si>
  <si>
    <t>ESCUELA EL CARMEN DE POCORA</t>
  </si>
  <si>
    <t>CAI LA LETICIA</t>
  </si>
  <si>
    <t>LA MARINA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</si>
  <si>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</si>
  <si>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</si>
  <si>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</si>
  <si>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</si>
  <si>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</si>
  <si>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CUADRO 2</t>
  </si>
  <si>
    <t>CUADRO 3</t>
  </si>
  <si>
    <t>Provincia / Cantón / Distrito</t>
  </si>
  <si>
    <t>CUADRO 5</t>
  </si>
  <si>
    <t>CUADRO 6</t>
  </si>
  <si>
    <t>Discapacidad /
Condición</t>
  </si>
  <si>
    <t>CUADRO 7</t>
  </si>
  <si>
    <t>CUADRO 8</t>
  </si>
  <si>
    <t>Administrativos</t>
  </si>
  <si>
    <t>Educación Cívica</t>
  </si>
  <si>
    <t>Docentes que atienden Proyectos de
Educación Abierta</t>
  </si>
  <si>
    <t>Otro lugar (indicar debajo de esta línea)</t>
  </si>
  <si>
    <t>Otros Laboratorios</t>
  </si>
  <si>
    <t>Matrícula Inicial</t>
  </si>
  <si>
    <t>TOTAL</t>
  </si>
  <si>
    <t>Adm. y de Serv. Reubicados / Readecuados</t>
  </si>
  <si>
    <t>Soda</t>
  </si>
  <si>
    <t>pr/ca/di</t>
  </si>
  <si>
    <t>OCCIDENTE</t>
  </si>
  <si>
    <t>COTO</t>
  </si>
  <si>
    <t>CUADRO 1</t>
  </si>
  <si>
    <t>Docentes Educación Especial</t>
  </si>
  <si>
    <t>Generalista en Educación Especial</t>
  </si>
  <si>
    <t>Audición y Lenguaje</t>
  </si>
  <si>
    <t>Problemas Emocionales y de Conducta</t>
  </si>
  <si>
    <t>Terapia del Lenguaje</t>
  </si>
  <si>
    <t>Otros Docentes Educación Especial</t>
  </si>
  <si>
    <t>00179</t>
  </si>
  <si>
    <t>CINDEA LA RITA-LA TERESA</t>
  </si>
  <si>
    <t>6669</t>
  </si>
  <si>
    <t>CINDEA ESCAZU</t>
  </si>
  <si>
    <t>CINDEA HEREDIANA-GERMANIA</t>
  </si>
  <si>
    <t>00187</t>
  </si>
  <si>
    <t>CINDEA LA RITA-HUETAR</t>
  </si>
  <si>
    <t>00180</t>
  </si>
  <si>
    <t>CINDEA LA RITA-TICABAN</t>
  </si>
  <si>
    <t>00181</t>
  </si>
  <si>
    <t>6672</t>
  </si>
  <si>
    <t>CINDEA PAQUERA</t>
  </si>
  <si>
    <t>6673</t>
  </si>
  <si>
    <t>6668</t>
  </si>
  <si>
    <t>CINDEA PAVAS</t>
  </si>
  <si>
    <t>CINDEA REPUBLICA DE NICARAGUA</t>
  </si>
  <si>
    <t>6675</t>
  </si>
  <si>
    <t>6670</t>
  </si>
  <si>
    <t>CINDEA SAN ISIDRO-VALLE AZUL</t>
  </si>
  <si>
    <t>00190</t>
  </si>
  <si>
    <t>CINDEA SAN JOAQUIN-COPAL</t>
  </si>
  <si>
    <t>6671</t>
  </si>
  <si>
    <t>CINDEA SAN MARTIN</t>
  </si>
  <si>
    <t>CINDEA SAN MIGUEL</t>
  </si>
  <si>
    <t>CINDEA SAN VITO-LA CASONA</t>
  </si>
  <si>
    <t>00191</t>
  </si>
  <si>
    <t>6674</t>
  </si>
  <si>
    <t>CINDEA SURETKA</t>
  </si>
  <si>
    <t>00199</t>
  </si>
  <si>
    <t>Administrativos Reubicados</t>
  </si>
  <si>
    <t>Técnicos-Docentes Reubicados</t>
  </si>
  <si>
    <t>Docentes Reubicados</t>
  </si>
  <si>
    <t>(Los Satélites NO deben llenar este cuadro)</t>
  </si>
  <si>
    <t xml:space="preserve">Docentes </t>
  </si>
  <si>
    <t>Cubículos</t>
  </si>
  <si>
    <t>Docentes Reubicados de Educación Especial</t>
  </si>
  <si>
    <t>6734</t>
  </si>
  <si>
    <t>6727</t>
  </si>
  <si>
    <t>6726</t>
  </si>
  <si>
    <t>6736</t>
  </si>
  <si>
    <t>6735</t>
  </si>
  <si>
    <t>6722</t>
  </si>
  <si>
    <t>6720</t>
  </si>
  <si>
    <t>6730</t>
  </si>
  <si>
    <t>6721</t>
  </si>
  <si>
    <t>6737</t>
  </si>
  <si>
    <t>6729</t>
  </si>
  <si>
    <t>6723</t>
  </si>
  <si>
    <t>6724</t>
  </si>
  <si>
    <t>6732</t>
  </si>
  <si>
    <t>6733</t>
  </si>
  <si>
    <t>6725</t>
  </si>
  <si>
    <t>6731</t>
  </si>
  <si>
    <t>6728</t>
  </si>
  <si>
    <t>CINDEA CARIARI-LAS PALMITAS</t>
  </si>
  <si>
    <t>00086</t>
  </si>
  <si>
    <t>CINDEA GUATUSO-PALENQUE TONJIBE</t>
  </si>
  <si>
    <t>00058</t>
  </si>
  <si>
    <t>CINDEA PAVAS-CIUDADELA DE PAVAS</t>
  </si>
  <si>
    <t>00056</t>
  </si>
  <si>
    <t>CINDEA PAVAS-RINCON GRANDE</t>
  </si>
  <si>
    <t>00057</t>
  </si>
  <si>
    <t>CINDEA SAN ANTONIO DEL HUMO-EL LIMBO</t>
  </si>
  <si>
    <t>CINDEA SAN MARTIN-BELLA VISTA</t>
  </si>
  <si>
    <t>00005</t>
  </si>
  <si>
    <t>CINDEA SAN MARTIN-CASCADAS</t>
  </si>
  <si>
    <t>CINDEA SAN MARTIN-LA UNION</t>
  </si>
  <si>
    <t>CINDEA SURETKA-CHINA KICHA</t>
  </si>
  <si>
    <t>00008</t>
  </si>
  <si>
    <t>CINDEA SURETKA-KATSI</t>
  </si>
  <si>
    <t>00007</t>
  </si>
  <si>
    <t>00060</t>
  </si>
  <si>
    <t>00059</t>
  </si>
  <si>
    <t>00004</t>
  </si>
  <si>
    <t>00206</t>
  </si>
  <si>
    <t>CINDEA CIUDAD CORTES</t>
  </si>
  <si>
    <t>00009</t>
  </si>
  <si>
    <t>CINDEA CIUDAD CORTES-FINCA SEIS-ONCE</t>
  </si>
  <si>
    <t>00011</t>
  </si>
  <si>
    <t>CINDEA KABAKOL</t>
  </si>
  <si>
    <t>00052</t>
  </si>
  <si>
    <t>CINDEA KABAKOL-BIJAGUAL</t>
  </si>
  <si>
    <t>00054</t>
  </si>
  <si>
    <t>CINDEA KABAKOL-SAN ANTONIO</t>
  </si>
  <si>
    <t>00055</t>
  </si>
  <si>
    <t>00053</t>
  </si>
  <si>
    <t>CINDEA BUENOS AIRES</t>
  </si>
  <si>
    <t>00012</t>
  </si>
  <si>
    <t>CINDEA BUENOS AIRES-BIOLLEY</t>
  </si>
  <si>
    <t>00015</t>
  </si>
  <si>
    <t>CINDEA BUENOS AIRES-CONCEPCION</t>
  </si>
  <si>
    <t>00016</t>
  </si>
  <si>
    <t>00013</t>
  </si>
  <si>
    <t>CINDEA BUENOS AIRES-MAIZ DE LOS UVA</t>
  </si>
  <si>
    <t>00051</t>
  </si>
  <si>
    <t>CINDEA BUENOS AIRES-POTRERO GRANDE</t>
  </si>
  <si>
    <t>00014</t>
  </si>
  <si>
    <t>CINDEA MONTERREY</t>
  </si>
  <si>
    <t>CINDEA PAVON</t>
  </si>
  <si>
    <t>CINDEA SARDINAL</t>
  </si>
  <si>
    <t>CINDEA BELEN CARRILLO</t>
  </si>
  <si>
    <t>CINDEA BEBEDERO</t>
  </si>
  <si>
    <t>00163</t>
  </si>
  <si>
    <t>CINDEA TILARAN</t>
  </si>
  <si>
    <t>00061</t>
  </si>
  <si>
    <t>CINDEA LA PALMA</t>
  </si>
  <si>
    <t>00156</t>
  </si>
  <si>
    <t>CINDEA LA PALMA-COLORADO</t>
  </si>
  <si>
    <t>CINDEA LA PALMA-SAN BUENAVENTURA</t>
  </si>
  <si>
    <t>CINDEA TAYUTIC</t>
  </si>
  <si>
    <t>CINDEA TAYUTIC-CANADA</t>
  </si>
  <si>
    <t>CINDEA TAYUTIC-SAN FRANCISCO DE TUIS</t>
  </si>
  <si>
    <t>CINDEA PEJIBAYE-JUAN VIÑAS</t>
  </si>
  <si>
    <t>CINDEA SAN JOSE DE UPALA</t>
  </si>
  <si>
    <t>CINDEA AGUAS CLARAS</t>
  </si>
  <si>
    <t>CINDEA BRASILIA</t>
  </si>
  <si>
    <t>CINDEA BIJAGUA</t>
  </si>
  <si>
    <t>CINDEA BIJAGUA-CANALETE</t>
  </si>
  <si>
    <t>CINDEA KATIRA-EL CRUCE</t>
  </si>
  <si>
    <t>CINDEA KATIRA-LLANO BONITO</t>
  </si>
  <si>
    <t>CINDEA KATIRA</t>
  </si>
  <si>
    <t>CINDEA SAN ANTONIO DEL HUMO</t>
  </si>
  <si>
    <t>URBANIZACION LAS LOMAS</t>
  </si>
  <si>
    <t>BRASILIA</t>
  </si>
  <si>
    <t>YESENIA VALVERDE CANO</t>
  </si>
  <si>
    <t>LAS PALMITAS</t>
  </si>
  <si>
    <t>OJO DE AGUA</t>
  </si>
  <si>
    <t>cindea.esparza@mep.go.cr</t>
  </si>
  <si>
    <t>cindea.herediana@mep.go.cr</t>
  </si>
  <si>
    <t>200 METROS N. E LA ENTRADA PRINCIPAL GERMANIA</t>
  </si>
  <si>
    <t>CENTRO</t>
  </si>
  <si>
    <t>cindea.judas@mep.go.cr</t>
  </si>
  <si>
    <t>BIJAGUAL</t>
  </si>
  <si>
    <t>LA PALMA</t>
  </si>
  <si>
    <t>HUETAR</t>
  </si>
  <si>
    <t>ENTRADA FINCA PERDIZ, 250 OESTE Y 150 NORTE</t>
  </si>
  <si>
    <t>LA TERESA</t>
  </si>
  <si>
    <t>INSTALACIONES DE LA ESCUELA LA TERESA</t>
  </si>
  <si>
    <t>TICABAN</t>
  </si>
  <si>
    <t>cindea.lomasdecocoricentral@mep.go.cr</t>
  </si>
  <si>
    <t>DE LA ESCUELA DE RINCON GRANDE 500 METROS O.</t>
  </si>
  <si>
    <t>RINCON GRANDE</t>
  </si>
  <si>
    <t>cindea.puertojimenez@mep.go.cr</t>
  </si>
  <si>
    <t>cindea.puertoviejocentral@mep.go.cr</t>
  </si>
  <si>
    <t>DE LA ESCUELA DE SAN ANTONIO 75 N Y 100 O</t>
  </si>
  <si>
    <t>GRETTEL CASTRO MORALES</t>
  </si>
  <si>
    <t>VALLE AZUL</t>
  </si>
  <si>
    <t>cindea.sanisidro@mep.go.cr</t>
  </si>
  <si>
    <t>ESCUELA DE SAN MARTIN</t>
  </si>
  <si>
    <t>BELLA VISTA</t>
  </si>
  <si>
    <t>ESCUELA LA LEONA</t>
  </si>
  <si>
    <t>cindea.sanvito@mep.go.cr</t>
  </si>
  <si>
    <t>LA CASONA</t>
  </si>
  <si>
    <t>INSTALACIONES DEL LICEO RURAL LA CASONA</t>
  </si>
  <si>
    <t>HUGO GERARDO MURILLO SOTO</t>
  </si>
  <si>
    <t>FRANCO JIMENEZ ACOSTA</t>
  </si>
  <si>
    <t>FRENTE A COMERCIALIZADORA GERALD</t>
  </si>
  <si>
    <t>A UN COSTADO DE LA ESCUELA KATSI</t>
  </si>
  <si>
    <t>PATIÑO</t>
  </si>
  <si>
    <t>SEPECUE</t>
  </si>
  <si>
    <t>ESC.TAYUTIC,COSTADO N. P. DEPORTES</t>
  </si>
  <si>
    <t>EL CARMEN</t>
  </si>
  <si>
    <t>X</t>
  </si>
  <si>
    <t>Si requiere más filas, insértelas.</t>
  </si>
  <si>
    <t>PENINSULAR</t>
  </si>
  <si>
    <t>1-07-07</t>
  </si>
  <si>
    <t>1-19-12</t>
  </si>
  <si>
    <t>2-02-14</t>
  </si>
  <si>
    <t>6-02-06</t>
  </si>
  <si>
    <t>6-08-06</t>
  </si>
  <si>
    <t>cindea.28millascentral@mep.go.cr</t>
  </si>
  <si>
    <t>EYLEEN ANGULO NAVARRETE</t>
  </si>
  <si>
    <t>erik.miranda.lostalo@mep.go.cr</t>
  </si>
  <si>
    <t>ERIK MIRANDA LOSTALO</t>
  </si>
  <si>
    <t>cindea.brasilia@mep.go.cr</t>
  </si>
  <si>
    <t>MARTA GAMBOA JARA</t>
  </si>
  <si>
    <t>ANAYANSI JUAREZ ZUÑIGA</t>
  </si>
  <si>
    <t>cindea.sanrafael@mep.go.cr</t>
  </si>
  <si>
    <t>cindea.cariaricentral@mep.go.cr</t>
  </si>
  <si>
    <t>cindea.ciudadneily@mep.go.cr</t>
  </si>
  <si>
    <t>JORGE MAURICIO ESCOBAR TELLEZ</t>
  </si>
  <si>
    <t>VIVIANNA BARRIENTOS ALVARADO</t>
  </si>
  <si>
    <t>cindea.pital@mep.go.cr</t>
  </si>
  <si>
    <t>cindea.escazu@mep.go.cr</t>
  </si>
  <si>
    <t>cindea.florida@mep.go.cr</t>
  </si>
  <si>
    <t>cindea.guacimo@mep.go.cr</t>
  </si>
  <si>
    <t>RANDALL SOLANO SOLANO</t>
  </si>
  <si>
    <t>AURORA JUAREZ ZUÑIGA</t>
  </si>
  <si>
    <t>cindea.katira@mep.go.cr</t>
  </si>
  <si>
    <t>FREDDY RODRIGUEZ ALVAREZ</t>
  </si>
  <si>
    <t>cindea.laperla@mep.go.cr</t>
  </si>
  <si>
    <t>cindealimon@mep.go.cr</t>
  </si>
  <si>
    <t>cindea.miramar@mep.go.cr</t>
  </si>
  <si>
    <t>JAINER HERNANDEZ ALFARO</t>
  </si>
  <si>
    <t>cindea.paquera@gmail.com</t>
  </si>
  <si>
    <t>KARLA MIRANDA CASTRO</t>
  </si>
  <si>
    <t>cindea.pejibaye@mep.go.cr</t>
  </si>
  <si>
    <t>cindea.palmichal@mep.go.cr</t>
  </si>
  <si>
    <t>cmedja.ricardojimenezoreamuno@mep.go.cr</t>
  </si>
  <si>
    <t>cindea.riojimenez@mep.go.cr</t>
  </si>
  <si>
    <t>cindea.sanantonioelhumo@mep.go.cr</t>
  </si>
  <si>
    <t>cindea.sananatonioelhumo@mep.go.cr</t>
  </si>
  <si>
    <t>cindea.sacarlos@mep.go.cr</t>
  </si>
  <si>
    <t>cindea.sancarlos@mep.go.cr</t>
  </si>
  <si>
    <t>cindea.sanjose@mep.go.cr</t>
  </si>
  <si>
    <t>cindea.sanjuandedios@mep.go.cr</t>
  </si>
  <si>
    <t>cindea.sanmartin@mep.go.cr</t>
  </si>
  <si>
    <t>cindea.sanataana@mep.go.cr</t>
  </si>
  <si>
    <t>JESSICA MARITZA DIAZ GOMEZ</t>
  </si>
  <si>
    <t>cindea.sardinal@mep.go.cr</t>
  </si>
  <si>
    <t>cindea.tayutic@mep.go.cr</t>
  </si>
  <si>
    <t>cindea.turrialba@mep.go.cr</t>
  </si>
  <si>
    <t>FRENTE A LA ESTACION DE RECOPE</t>
  </si>
  <si>
    <t>DE LA CRUZ 250 METROS AL ESTE</t>
  </si>
  <si>
    <t>LICEO EL CARMEN DE BIOLLEY</t>
  </si>
  <si>
    <t>LICEO CONCEPCION DE PILAS</t>
  </si>
  <si>
    <t>LICEO MAIZ DE LOS UVA</t>
  </si>
  <si>
    <t>LICEO DE POTRERO GRANDE</t>
  </si>
  <si>
    <t>ESCUELA LAS PALMITAS</t>
  </si>
  <si>
    <t>CONTIGUO PLAZA DEPORTES</t>
  </si>
  <si>
    <t>BARRIO LA HACIENDITA,300 N DE LOS TRIBUNALES</t>
  </si>
  <si>
    <t>TURRIALBA, SAN JUAN NORTE</t>
  </si>
  <si>
    <t>100 M NORTE DE LA ESCUELA SAN RAFAEL CABAGRA</t>
  </si>
  <si>
    <t>COSTADO N PLAZA DE DEPORT. BARRIO SAN MARTIN</t>
  </si>
  <si>
    <t>CHINA KICHA</t>
  </si>
  <si>
    <t>COSTADO S DEL BCR,FRENTE ANTIGUA ESTAC. FERR</t>
  </si>
  <si>
    <t>Datos del director(a):</t>
  </si>
  <si>
    <t xml:space="preserve">Nombre: </t>
  </si>
  <si>
    <t xml:space="preserve">Firma: </t>
  </si>
  <si>
    <t>Datos del supervisor(a):</t>
  </si>
  <si>
    <t>Primaria por Suficiencia</t>
  </si>
  <si>
    <t>III Ciclo por Suficiencia</t>
  </si>
  <si>
    <t>Bachillerato por Madurez</t>
  </si>
  <si>
    <t>(1)</t>
  </si>
  <si>
    <t>(2)</t>
  </si>
  <si>
    <t>Página WEB.</t>
  </si>
  <si>
    <t>Lengua Indígena</t>
  </si>
  <si>
    <t>Se comparte el edificio con otra institución?</t>
  </si>
  <si>
    <t xml:space="preserve">Teléfono: </t>
  </si>
  <si>
    <t>Sala de Robótica</t>
  </si>
  <si>
    <t>RESIDENCIA DE LOS ESTUDIANTES MATRICULADOS DURANTE</t>
  </si>
  <si>
    <t>Cultura Indígena</t>
  </si>
  <si>
    <t>2-16-01</t>
  </si>
  <si>
    <t>6-01-10</t>
  </si>
  <si>
    <t>CUADRO 9</t>
  </si>
  <si>
    <t>Refugiados</t>
  </si>
  <si>
    <t>Solicitante de Asilo</t>
  </si>
  <si>
    <t>5-11-05</t>
  </si>
  <si>
    <t>Planes de Gestión de Riesgos.</t>
  </si>
  <si>
    <t>CINDEA CARIARI-TORTUGUERO</t>
  </si>
  <si>
    <t>CINDEA JICARAL-LEPANTO</t>
  </si>
  <si>
    <t>CINDEA ESPARZA-VILLA NUEVA</t>
  </si>
  <si>
    <t>CINDEA LA PAZ-VOLIO</t>
  </si>
  <si>
    <t>CINDEA RIO JIMENEZ-LOS ANGELES</t>
  </si>
  <si>
    <t>CINDEA ESCAZU-JUAN XXIII</t>
  </si>
  <si>
    <t>CINDEA SAN ANTONIO DEL HUMO-LLANO BONITO</t>
  </si>
  <si>
    <t>CINDEA SAN ANTONIO DEL HUMO-PUEBLO NUEVO</t>
  </si>
  <si>
    <t>CINDEA SAN ANTONIO DEL HUMO-ROXANA</t>
  </si>
  <si>
    <t>CINDEA TILARAN-NUEVO ARENAL</t>
  </si>
  <si>
    <t>CINDEA KATIRA-LA UNION</t>
  </si>
  <si>
    <t>CINDEA MONTES DE OCA</t>
  </si>
  <si>
    <t>6741</t>
  </si>
  <si>
    <t>CINDEA CORONADO</t>
  </si>
  <si>
    <t>6797</t>
  </si>
  <si>
    <t>CINDEA MORAVIA</t>
  </si>
  <si>
    <t>6798</t>
  </si>
  <si>
    <t>CINDEA HOJANCHA</t>
  </si>
  <si>
    <t>6799</t>
  </si>
  <si>
    <t>CINDEA NOSARA</t>
  </si>
  <si>
    <t>6800</t>
  </si>
  <si>
    <t>CINDEA SAMARA</t>
  </si>
  <si>
    <t>6801</t>
  </si>
  <si>
    <t>CINDEA NAKELKäLä</t>
  </si>
  <si>
    <t>6831</t>
  </si>
  <si>
    <t>CINDEA ALAJUELITA</t>
  </si>
  <si>
    <t>6832</t>
  </si>
  <si>
    <t>CINDEA EL COCAL</t>
  </si>
  <si>
    <t>6833</t>
  </si>
  <si>
    <t>CINDEA BOCA DE ARENAL</t>
  </si>
  <si>
    <t>6843</t>
  </si>
  <si>
    <t>CINDEA KEKÖLDI</t>
  </si>
  <si>
    <t>6844</t>
  </si>
  <si>
    <t>CINDEA SEPECUE</t>
  </si>
  <si>
    <t>6845</t>
  </si>
  <si>
    <t>CINDEA MONTEVERDE</t>
  </si>
  <si>
    <t>6846</t>
  </si>
  <si>
    <t>CINDEA VALVERDE VEGA</t>
  </si>
  <si>
    <t>6847</t>
  </si>
  <si>
    <t>00082</t>
  </si>
  <si>
    <t>00071</t>
  </si>
  <si>
    <t>00189</t>
  </si>
  <si>
    <t>00320</t>
  </si>
  <si>
    <t>00062</t>
  </si>
  <si>
    <t>00087</t>
  </si>
  <si>
    <t>00073</t>
  </si>
  <si>
    <t>00066</t>
  </si>
  <si>
    <t>00065</t>
  </si>
  <si>
    <t>00075</t>
  </si>
  <si>
    <t>00063</t>
  </si>
  <si>
    <t>00072</t>
  </si>
  <si>
    <t>00070</t>
  </si>
  <si>
    <t>00069</t>
  </si>
  <si>
    <t>00067</t>
  </si>
  <si>
    <t>00068</t>
  </si>
  <si>
    <t>00064</t>
  </si>
  <si>
    <t>00089</t>
  </si>
  <si>
    <t>00088</t>
  </si>
  <si>
    <t>TORTUGUERO</t>
  </si>
  <si>
    <t>LA MISTAD</t>
  </si>
  <si>
    <t>VILLA NUEVA</t>
  </si>
  <si>
    <t>PUEBLO NUEVO</t>
  </si>
  <si>
    <t>SAN RAFAEL CABAGRA</t>
  </si>
  <si>
    <t>MAIZ DE LOS UVA</t>
  </si>
  <si>
    <t>GAVILAN</t>
  </si>
  <si>
    <t>EL COCAL</t>
  </si>
  <si>
    <t>MONTEVERDE</t>
  </si>
  <si>
    <t>ESCUELA JUAN SANTAMARIA</t>
  </si>
  <si>
    <t>INES MADRIGAL ESTRADA</t>
  </si>
  <si>
    <t>cindea.bribri@mep.go.cr</t>
  </si>
  <si>
    <t>cindea.venecia@mep.go.cr</t>
  </si>
  <si>
    <t>COSTADO NORTE DE LA SUPERVISION CTO 01</t>
  </si>
  <si>
    <t>cindea.loschiles@mep.go.cr</t>
  </si>
  <si>
    <t>FRENTE AL CEMENTERIO DE LA LOCALIDAD</t>
  </si>
  <si>
    <t>COSTADO SUR DE LA PLAZA DE FUTBOL, PITAHAYA</t>
  </si>
  <si>
    <t>MARCO VINICIO GOMEZ LEON</t>
  </si>
  <si>
    <t>CONTIGUO A LA PLAZA DE DEPORTES DE SARDINAL</t>
  </si>
  <si>
    <t>cindea.puntarenas@mep.go.cr</t>
  </si>
  <si>
    <t>COLEGIO ACADEMICO COSTA DE PAJAROS</t>
  </si>
  <si>
    <t>cindea.santarosa@mep.go.cr</t>
  </si>
  <si>
    <t>COSTADO ESTE DEL PARQUE</t>
  </si>
  <si>
    <t>cindea.guatuso@mep.go.cr</t>
  </si>
  <si>
    <t>cindea.lapaz@mep.go.cr</t>
  </si>
  <si>
    <t>cindea.larita@mep.go.cr</t>
  </si>
  <si>
    <t>COSTADO S DE LA PLAZA DE DEPORTES DE TICABAN</t>
  </si>
  <si>
    <t>cindea.nandayure@mep.go.cr</t>
  </si>
  <si>
    <t>cindea.sanpablo@mep.go.cr</t>
  </si>
  <si>
    <t>LLANO BONITO FRENTE A LA PLAZA DE DEPORTES.</t>
  </si>
  <si>
    <t>ESC.PUEBLO NUEVO,FRENTE A LA PLZA DE DEPORTES</t>
  </si>
  <si>
    <t>cindea.ciudadcortes@mep.go.cr</t>
  </si>
  <si>
    <t>INSTALACIONES ESCUELA NIEBOROWSKY</t>
  </si>
  <si>
    <t>ciudad.ciudadcortes@mep.go.cr</t>
  </si>
  <si>
    <t>cindea.kabakol@mep.go.cr</t>
  </si>
  <si>
    <t>cindeakakabol@mep.go.cr</t>
  </si>
  <si>
    <t>cindea.buenosaires@mep.go.cr</t>
  </si>
  <si>
    <t>cindea.monterrey@mep.go.cr</t>
  </si>
  <si>
    <t>CONTIGUO AL EBAIS DE MONTERREY</t>
  </si>
  <si>
    <t>cindea.pavon@mep.go.cr</t>
  </si>
  <si>
    <t>cindea.belen@mep.go.cr</t>
  </si>
  <si>
    <t>cindea.bebedero@mep.go.cr</t>
  </si>
  <si>
    <t>EN LAS INSTALACIONES DE LA ESCUELA BEBEDERO</t>
  </si>
  <si>
    <t>cindea.tilaran@mep.go.cr</t>
  </si>
  <si>
    <t>GREVEN MIRANDA CORRALES</t>
  </si>
  <si>
    <t>cindea.tayutic@hotmail.com</t>
  </si>
  <si>
    <t>cindea.pejibaye.turrialba@mep.go.cr</t>
  </si>
  <si>
    <t>ESC. CECILIO LINDO MORALES, JUAN VIÑAS CENTRO</t>
  </si>
  <si>
    <t>ESC. JOSE ANA MARIN</t>
  </si>
  <si>
    <t>FRENTE A IGLESIA CATOLICA DE SAN RAFAEL</t>
  </si>
  <si>
    <t>EVELYN GARRO CUBILLO</t>
  </si>
  <si>
    <t>cindea.nicoyasatelitenosara@mep.go.cr</t>
  </si>
  <si>
    <t>cindea.nicoyasatelitesamara@mep.go.cr</t>
  </si>
  <si>
    <t>TERRITORIO INDIGENA TAYNI, ESC GAVILAN</t>
  </si>
  <si>
    <t>DEL PARQUE DE ALAJUELITA, 300 SUR.</t>
  </si>
  <si>
    <t>cindea.elcocal@mep.go.cr</t>
  </si>
  <si>
    <t>¿Los estudiantes del CINDEA con Discapacidad o Condición, reciben algún Servicio de Apoyo Educativo?</t>
  </si>
  <si>
    <t>CINDEA CIUDAD CORTES-FINCA ALAJUELA</t>
  </si>
  <si>
    <t>CINDEA DR CLODOMIRO PICADO TWIGHT</t>
  </si>
  <si>
    <t>CINDEA DR CLODOMIRO PICADO TWIGHT-SAN JUAN NORTE</t>
  </si>
  <si>
    <t>CINDEA DR CLODOMIRO PICADO TWIGHT-SANTA CRUZ</t>
  </si>
  <si>
    <t>00010</t>
  </si>
  <si>
    <t>SAN JOSE CENTRAL</t>
  </si>
  <si>
    <t>SAN JOSE OESTE</t>
  </si>
  <si>
    <t>SULA</t>
  </si>
  <si>
    <t>GRANDE DE TERRABA</t>
  </si>
  <si>
    <t>SAN JOSE NORTE</t>
  </si>
  <si>
    <t>LUZON</t>
  </si>
  <si>
    <t>ASENT. CARLOS VARGAS</t>
  </si>
  <si>
    <t>FINCA ALAJUELA</t>
  </si>
  <si>
    <t>PORTON IBERIA</t>
  </si>
  <si>
    <t>BANANITO SUR</t>
  </si>
  <si>
    <t>BARRIO EL ESTUDIANTE</t>
  </si>
  <si>
    <t>RINCON GRANDE DE PAVAS</t>
  </si>
  <si>
    <t>LA HACIENDITA</t>
  </si>
  <si>
    <t>BARRIO MARIA AUXILIADORA</t>
  </si>
  <si>
    <t>NUEVO ARENAL</t>
  </si>
  <si>
    <t>COSTADO ESTE DE LA PLAZA DE DEPORTES</t>
  </si>
  <si>
    <t>cindea28millasestrada@gmail.com</t>
  </si>
  <si>
    <t>INSTALACIONES DE ESCUELA DE LUZON</t>
  </si>
  <si>
    <t>ESCUELA DE SAHARA</t>
  </si>
  <si>
    <t>50 MTS NORTE DEL CEMENTERIO MUNICIPAL</t>
  </si>
  <si>
    <t>cindea.aguasclaras@mep.go.cr</t>
  </si>
  <si>
    <t>esc.nocturnamanuelbrenes@mep.go.cr</t>
  </si>
  <si>
    <t>100 E DEL BNCR, ESCUELA ARGENTINA</t>
  </si>
  <si>
    <t>cindea.bijagua@mep.go.cr</t>
  </si>
  <si>
    <t>200 SUR DE VETERINARIA BIJAGUA</t>
  </si>
  <si>
    <t>MAURICIO ALFARO HIDALGO</t>
  </si>
  <si>
    <t>LUIS ANDREY LUNA BERMUDEZ</t>
  </si>
  <si>
    <t>INSTALACIONES DE LA ESCUELA LAS LOMAS</t>
  </si>
  <si>
    <t>INSTALACIONES DEL COLEGIO FINCA ALAJUELA</t>
  </si>
  <si>
    <t>300 OE DE LA DELEGACION DE LA GUARDIA RURAL</t>
  </si>
  <si>
    <t>BARRIO EL COCAL 3 KM NE DEL CAIS SIQUIRRES</t>
  </si>
  <si>
    <t>COSTADO NORTE DE LA IGLESIA CATOLICA</t>
  </si>
  <si>
    <t>COSTADO OESTE DE LA PLAZA DE DEPORTES</t>
  </si>
  <si>
    <t>cindea.florenciacentral@mep.go.cr</t>
  </si>
  <si>
    <t>YOGEN JUAREZ GARCIA</t>
  </si>
  <si>
    <t>cindea.hojancha@mep.go.cr</t>
  </si>
  <si>
    <t>cindea.huacas@mep.go.cr</t>
  </si>
  <si>
    <t>cindea.jicaral@mep.go.cr</t>
  </si>
  <si>
    <t>LICEO DE CHOMES</t>
  </si>
  <si>
    <t>BIJAGUAL DE PILAS, BUENOS AIRES PUNTARENAS</t>
  </si>
  <si>
    <t>cindea.labomba@mep.go.cr</t>
  </si>
  <si>
    <t>DETRAS DE LA CANCHA DE FUTBOL</t>
  </si>
  <si>
    <t>CONTIGUO A LA IGLESIA CATOLICA</t>
  </si>
  <si>
    <t>ESCUELA PENSHURT</t>
  </si>
  <si>
    <t>cindea.lapalma@mep.go.cr</t>
  </si>
  <si>
    <t>COSTADO OESTE ESCUELA RICARDO VARGAS MURILLO</t>
  </si>
  <si>
    <t>cindea.loschileselparque@mep.go.cr</t>
  </si>
  <si>
    <t>cindea.mariamazzarello@mep.go.cr</t>
  </si>
  <si>
    <t>MC DONALDS PASEO COLON,100 S Y 50 OE</t>
  </si>
  <si>
    <t>cindea.montesdeoca@mep.go.cr</t>
  </si>
  <si>
    <t>MIGUEL ANGEL MENDEZ ESQUIVEL</t>
  </si>
  <si>
    <t>FRENTE A LAS OFICINAS DEL ICE, MONTEVERDE</t>
  </si>
  <si>
    <t>COLEGIO TECNICO PROFESIONAL DE NANDAYURE</t>
  </si>
  <si>
    <t>cindea.pavas@mep.go.cr</t>
  </si>
  <si>
    <t>CHRISTIAN OSES CAMPOS</t>
  </si>
  <si>
    <t>cindea.republicadenicaragua@mep.go.cr</t>
  </si>
  <si>
    <t>RIO JIMENEZ, FRENTE AL SALON COMUNAL</t>
  </si>
  <si>
    <t>CONTIGUO A VILLAS PLAYA SAMARA</t>
  </si>
  <si>
    <t>cindeasanantonioelhumo@mep.go.cr</t>
  </si>
  <si>
    <t>DE LA DELEGACION DE ROXANA 25 ESTE</t>
  </si>
  <si>
    <t>DEL CRUCE A LAS CAMELIAS 300 MTS AL NORTE</t>
  </si>
  <si>
    <t>CONRAD JAMES ROSE FRANCIS</t>
  </si>
  <si>
    <t>COSTADO ESTE DE LA GUARDIA RURAL</t>
  </si>
  <si>
    <t>cindea.sanmiguel@mep.go.cr</t>
  </si>
  <si>
    <t>50 ESTE DEL PALACIO MUNICIPAL</t>
  </si>
  <si>
    <t>COMPLEJO PENITENCIARIO DE OCCIDENTE</t>
  </si>
  <si>
    <t>CENTRO PENITENCIARIO OCIDENTE</t>
  </si>
  <si>
    <t>COMPLEJO PENITENCIARIO OCCIDENTE</t>
  </si>
  <si>
    <t>DIAGONAL AL PALI, ESCUELA MARIA AUXILIADORA</t>
  </si>
  <si>
    <t>ESCUELA JAIME GUTIERREZ BRAUN</t>
  </si>
  <si>
    <t>COMUNIDAD ENCUENTRO, LOS REYES, SAN VITO</t>
  </si>
  <si>
    <t>COSTADO ESTE DE LA DELEGACION DE NUEVO ARENAL</t>
  </si>
  <si>
    <t>500 MTS SURESTE DEL BANCO DE COSTA RICA</t>
  </si>
  <si>
    <t>Sí</t>
  </si>
  <si>
    <t>No</t>
  </si>
  <si>
    <t>Indique los datos que se solicitan, o bien, seleccione Sí o No según corresponda.</t>
  </si>
  <si>
    <t>Espacio Físico.</t>
  </si>
  <si>
    <t>Espacio Físico</t>
  </si>
  <si>
    <t>Aulas o lugar donde se imparten lecciones:</t>
  </si>
  <si>
    <t>Indique si la Institución cuenta con los siguientes servicios:</t>
  </si>
  <si>
    <t>Computadoras en Buen Estado.</t>
  </si>
  <si>
    <t>Pupitres (Unipersonales, mesas de pupitre)</t>
  </si>
  <si>
    <t>Indique los datos que se solicitan, o bien seleccione "X" para lo que corresponda.</t>
  </si>
  <si>
    <t xml:space="preserve"> </t>
  </si>
  <si>
    <t>Pozo con tanque elevado.</t>
  </si>
  <si>
    <t>Pozo sin sistema de extracción de agua.</t>
  </si>
  <si>
    <t>Hidrante</t>
  </si>
  <si>
    <t>Sanitarios y Lavamanos</t>
  </si>
  <si>
    <t>Servicios Sanitarios</t>
  </si>
  <si>
    <t>Para hombres</t>
  </si>
  <si>
    <t>Para mujeres</t>
  </si>
  <si>
    <t>Para ambos sexos</t>
  </si>
  <si>
    <t>Que disponen de agua y jabón</t>
  </si>
  <si>
    <t xml:space="preserve">Sin agua 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</si>
  <si>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</si>
  <si>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</si>
  <si>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</si>
  <si>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</si>
  <si>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CUADRO 4.1</t>
  </si>
  <si>
    <t>CUADRO 4.2</t>
  </si>
  <si>
    <t>(3)</t>
  </si>
  <si>
    <t>Síndrome de Asperger</t>
  </si>
  <si>
    <t>(Cada Sede y Satélite debe llenar un formulario)</t>
  </si>
  <si>
    <t>Retraso Mental (Discapacidad Intelectual)</t>
  </si>
  <si>
    <t>Aulas (para impartir lecciones)</t>
  </si>
  <si>
    <t>1/  No incluir Síndrome de Down.</t>
  </si>
  <si>
    <t>Camión Cisterna</t>
  </si>
  <si>
    <t>Pileta lavamanos (Bebedero)</t>
  </si>
  <si>
    <t>Discapacidad / Condición</t>
  </si>
  <si>
    <t>Duchas</t>
  </si>
  <si>
    <t>Trastorno del Lenguaje</t>
  </si>
  <si>
    <t>DISCAPACIDAD O CONDICIÓN DE LOS ESTUDIANTES DE EDUCACIÓN CONVENCIONAL (Plan de Estudios Modular)</t>
  </si>
  <si>
    <t>DISCAPACIDAD O CONDICIÓN DE LOS ESTUDIANTES DE EDUCACIÓN</t>
  </si>
  <si>
    <t>Mingitorios (Urinarios)</t>
  </si>
  <si>
    <t>Pérdida Auditiva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</si>
  <si>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</si>
  <si>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>6946</t>
  </si>
  <si>
    <t>_6946</t>
  </si>
  <si>
    <t xml:space="preserve">1. </t>
  </si>
  <si>
    <t>Lactancia</t>
  </si>
  <si>
    <t>7-03-07</t>
  </si>
  <si>
    <t>0000</t>
  </si>
  <si>
    <t>00321</t>
  </si>
  <si>
    <t>CINDEA GREEN VALLEY</t>
  </si>
  <si>
    <t>CINDEA KA BATA SIWA</t>
  </si>
  <si>
    <t>PRIVADA</t>
  </si>
  <si>
    <t>NUMANCIA</t>
  </si>
  <si>
    <t>UJARRAS</t>
  </si>
  <si>
    <t>JOSE LUIS CORRALES CORDERO</t>
  </si>
  <si>
    <t>centroeducativogreenvalley@gmail.com</t>
  </si>
  <si>
    <t>800 M SUR TRIBUNALES DE JUSTICIA</t>
  </si>
  <si>
    <t>MARIA ARACELI LEIVA MORA</t>
  </si>
  <si>
    <t>cindea.santacruz@mep.go.cr</t>
  </si>
  <si>
    <t>cindea.upala@mep.go.cr</t>
  </si>
  <si>
    <t>cindea.mexico@mep.go.cr</t>
  </si>
  <si>
    <t>cindea.sanisidroupala@mep.go.cr</t>
  </si>
  <si>
    <t>ESCUELA DE LEPANTO, LEPANTO PUNTARENAS</t>
  </si>
  <si>
    <t>WENDY MARIN GARCIA</t>
  </si>
  <si>
    <t>cindea.denicoyacentral@mep.go.cr</t>
  </si>
  <si>
    <t>ADOLFO ARNESTO LEZAMA</t>
  </si>
  <si>
    <t>cindea.sanjoaquin@mep.go.cr</t>
  </si>
  <si>
    <t>LILLIANA VINDAS CHAVES</t>
  </si>
  <si>
    <t>LEIDY GONZALEZ MORA</t>
  </si>
  <si>
    <t>SHIRLEY CORDERO RIOS</t>
  </si>
  <si>
    <t>MAIKEL VARGAS ULATE</t>
  </si>
  <si>
    <t>ROBERTO LEVY PORRAS</t>
  </si>
  <si>
    <t>cindea.moravia@mep.go.cr</t>
  </si>
  <si>
    <t>cindea.dealajuelita@mep.go.cr</t>
  </si>
  <si>
    <t>GARY MITCHELL THOMAS</t>
  </si>
  <si>
    <t>cindea.bocaarenal@mep.go.cr</t>
  </si>
  <si>
    <t>MARJORIE PITAR RODRIGUEZ</t>
  </si>
  <si>
    <t>cindea.kekoldi@mep.go.cr</t>
  </si>
  <si>
    <t>RODOLFO HERNANDEZ ROMERO</t>
  </si>
  <si>
    <t>cinde.centralsepecue@mep.go.cr</t>
  </si>
  <si>
    <t>cindea.monteverde@mep.go.cr</t>
  </si>
  <si>
    <t>cindea.valverdevega@mep.go.cr</t>
  </si>
  <si>
    <t>CINDEA SARDINAL-EL COCO</t>
  </si>
  <si>
    <t>CINDEA SAN JUAN DE DIOS-CAI VILMA CURLING RIVERA</t>
  </si>
  <si>
    <t>CINDEA PUNTARENAS-CAI 26 DE JULIO</t>
  </si>
  <si>
    <t>CINDEA SAN CARLOS-CAI NELSON MANDELA</t>
  </si>
  <si>
    <t>CINDEA RICARDO JIMENEZ O.-CAI SAN SEBASTIAN</t>
  </si>
  <si>
    <t>CINDEA SAN RAFAEL-CAI LUIS PAULINO MORA MORA</t>
  </si>
  <si>
    <t>CINDEA SAN RAFAEL-CAI ADULTO MAYOR</t>
  </si>
  <si>
    <t>CINDEA SAN RAFAEL-CAI DR.GERARDO RODRIGUEZ</t>
  </si>
  <si>
    <t>CINDEA SAN RAFAEL-CAI OFELIA VINCENZI PEÑARANDA</t>
  </si>
  <si>
    <t>CINDEA LIMON-CAI MARCUS GARVEY</t>
  </si>
  <si>
    <t>CINDEA LOMAS DE COCORI</t>
  </si>
  <si>
    <t>CINDEA LOMAS DE COCORI-SAN FRANCISCO</t>
  </si>
  <si>
    <t>CINDEA SAN ANTONIO DEL HUMO-CAI CARLOS L. FALLAS</t>
  </si>
  <si>
    <t>CINDEA BUENOS AIRES-VOLCAN</t>
  </si>
  <si>
    <t>2-16-02</t>
  </si>
  <si>
    <t>2-16-03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</si>
  <si>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</si>
  <si>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Con agua pero </t>
    </r>
    <r>
      <rPr>
        <u/>
        <sz val="11"/>
        <color theme="1"/>
        <rFont val="Cambria"/>
        <family val="1"/>
        <scheme val="major"/>
      </rPr>
      <t>no</t>
    </r>
    <r>
      <rPr>
        <sz val="11"/>
        <color theme="1"/>
        <rFont val="Cambria"/>
        <family val="1"/>
        <scheme val="major"/>
      </rPr>
      <t xml:space="preserve"> con jabón</t>
    </r>
  </si>
  <si>
    <r>
      <t xml:space="preserve">PT
</t>
    </r>
    <r>
      <rPr>
        <b/>
        <sz val="9"/>
        <rFont val="Cambria"/>
        <family val="1"/>
        <scheme val="major"/>
      </rPr>
      <t>(1-6)</t>
    </r>
  </si>
  <si>
    <r>
      <t xml:space="preserve">PAU
</t>
    </r>
    <r>
      <rPr>
        <b/>
        <sz val="9"/>
        <rFont val="Cambria"/>
        <family val="1"/>
        <scheme val="major"/>
      </rPr>
      <t>(1-2)</t>
    </r>
  </si>
  <si>
    <r>
      <t xml:space="preserve">MT
</t>
    </r>
    <r>
      <rPr>
        <b/>
        <sz val="9"/>
        <rFont val="Cambria"/>
        <family val="1"/>
        <scheme val="major"/>
      </rPr>
      <t>(1-6)</t>
    </r>
  </si>
  <si>
    <r>
      <t xml:space="preserve">MAU
</t>
    </r>
    <r>
      <rPr>
        <b/>
        <sz val="9"/>
        <rFont val="Cambria"/>
        <family val="1"/>
        <scheme val="major"/>
      </rPr>
      <t>(1-2)</t>
    </r>
  </si>
  <si>
    <r>
      <t xml:space="preserve">VT
</t>
    </r>
    <r>
      <rPr>
        <b/>
        <sz val="9"/>
        <rFont val="Cambria"/>
        <family val="1"/>
        <scheme val="major"/>
      </rPr>
      <t>(1-6)</t>
    </r>
  </si>
  <si>
    <r>
      <t xml:space="preserve">VAU
</t>
    </r>
    <r>
      <rPr>
        <b/>
        <sz val="9"/>
        <rFont val="Cambria"/>
        <family val="1"/>
        <scheme val="major"/>
      </rPr>
      <t>(1-2)</t>
    </r>
  </si>
  <si>
    <r>
      <t xml:space="preserve">ET
</t>
    </r>
    <r>
      <rPr>
        <b/>
        <sz val="9"/>
        <rFont val="Cambria"/>
        <family val="1"/>
        <scheme val="major"/>
      </rPr>
      <t>(1-4)</t>
    </r>
  </si>
  <si>
    <r>
      <t xml:space="preserve">EAU
</t>
    </r>
    <r>
      <rPr>
        <b/>
        <sz val="9"/>
        <rFont val="Cambria"/>
        <family val="1"/>
        <scheme val="major"/>
      </rPr>
      <t>(1-2)</t>
    </r>
  </si>
  <si>
    <r>
      <t xml:space="preserve">Administrativos
</t>
    </r>
    <r>
      <rPr>
        <i/>
        <sz val="10"/>
        <rFont val="Cambria"/>
        <family val="1"/>
        <scheme val="major"/>
      </rPr>
      <t>(Director, Subdirector, Asistente de Dirección,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</si>
  <si>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</si>
  <si>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</si>
  <si>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</si>
  <si>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rPr>
        <b/>
        <sz val="14"/>
        <rFont val="Cambria"/>
        <family val="1"/>
        <scheme val="major"/>
      </rPr>
      <t xml:space="preserve">CONVENCIONAL (Plan de Estudios Modular), </t>
    </r>
    <r>
      <rPr>
        <b/>
        <u/>
        <sz val="14"/>
        <rFont val="Cambria"/>
        <family val="1"/>
        <scheme val="major"/>
      </rPr>
      <t>ESTUDIANTES ALFABETIZADOS</t>
    </r>
  </si>
  <si>
    <r>
      <t xml:space="preserve">De los estudiantes anotados en la columna (1) del Cuadro 4.1, indique los que </t>
    </r>
    <r>
      <rPr>
        <b/>
        <u/>
        <sz val="12"/>
        <rFont val="Cambria"/>
        <family val="1"/>
        <scheme val="major"/>
      </rPr>
      <t>SON ALFABETIZADOS</t>
    </r>
  </si>
  <si>
    <r>
      <t xml:space="preserve">III Nivel
</t>
    </r>
    <r>
      <rPr>
        <i/>
        <sz val="10"/>
        <rFont val="Cambria"/>
        <family val="1"/>
        <scheme val="major"/>
      </rPr>
      <t>(Académico)</t>
    </r>
  </si>
  <si>
    <r>
      <t xml:space="preserve">III Nivel
</t>
    </r>
    <r>
      <rPr>
        <i/>
        <sz val="10"/>
        <rFont val="Cambria"/>
        <family val="1"/>
        <scheme val="major"/>
      </rPr>
      <t>(Técnico en Nivel Medio)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</si>
  <si>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</si>
  <si>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r>
      <t>Estudiantes que tienen alguna Discapacidad o Condición</t>
    </r>
    <r>
      <rPr>
        <sz val="12"/>
        <rFont val="Cambria"/>
        <family val="1"/>
        <scheme val="major"/>
      </rPr>
      <t xml:space="preserve">
</t>
    </r>
    <r>
      <rPr>
        <i/>
        <sz val="12"/>
        <rFont val="Cambria"/>
        <family val="1"/>
        <scheme val="major"/>
      </rPr>
      <t>(Reciban o no Servicios de Apoyo Educativo)</t>
    </r>
  </si>
  <si>
    <r>
      <t xml:space="preserve">De los estudiantes anotados en la columna (1), indique los que RECIBEN algún Servicio de Apoyo Educativo
</t>
    </r>
    <r>
      <rPr>
        <sz val="12"/>
        <rFont val="Cambria"/>
        <family val="1"/>
        <scheme val="major"/>
      </rPr>
      <t xml:space="preserve"> </t>
    </r>
    <r>
      <rPr>
        <i/>
        <sz val="12"/>
        <rFont val="Cambria"/>
        <family val="1"/>
        <scheme val="major"/>
      </rPr>
      <t>(Población Atendida)</t>
    </r>
  </si>
  <si>
    <t>CINDEA SAN RAFAEL-CAI JORGE ARTURO MONTERO CASTR</t>
  </si>
  <si>
    <t>PÚBLICA</t>
  </si>
  <si>
    <t>CAI NELSON MANDELA</t>
  </si>
  <si>
    <t>ILEANA VANESSA VARGAS MENA</t>
  </si>
  <si>
    <t>cindea.abangarescentral@mep.go.cr</t>
  </si>
  <si>
    <t>CAI MARCUS GARVEY</t>
  </si>
  <si>
    <t>cindea.veneciasantarita@mep.go.cr</t>
  </si>
  <si>
    <t>ARCADIO MORA GUADAMUZ</t>
  </si>
  <si>
    <t>HENRY ARAYA OROZCO</t>
  </si>
  <si>
    <t>LUIS ELIZONDO CARRILLO</t>
  </si>
  <si>
    <t>DEILY ISABEL MARTINEZ MORALES</t>
  </si>
  <si>
    <t>ESCUELA LOS ANGELES RIO JIMENES</t>
  </si>
  <si>
    <t>ESCUELA SANTA MARIA</t>
  </si>
  <si>
    <t>ADRIAN BOLAÑOS BENAVIDES</t>
  </si>
  <si>
    <t>COSTADO SUR DEL PARQUE DE SAN MIGUEL</t>
  </si>
  <si>
    <t>BARRIO CUBA</t>
  </si>
  <si>
    <t>GUSTAVO CASTRO ASTUA</t>
  </si>
  <si>
    <t>PALMAR SUR</t>
  </si>
  <si>
    <t>URBANIZACION EL PROGRESO</t>
  </si>
  <si>
    <t>LICEO YOLANDA OREAMUNO</t>
  </si>
  <si>
    <t>JONATHAN BARRANTES AGUIRRE</t>
  </si>
  <si>
    <t>JULIO CESAR CONTRERAS MONGE</t>
  </si>
  <si>
    <t>cindea.coronado@mep.go.cr</t>
  </si>
  <si>
    <t>GUSTAVO MARIN MORA</t>
  </si>
  <si>
    <t>ALEXIS ROJAS ALVAREZ</t>
  </si>
  <si>
    <t>300 MTS ESTE DE LA IGLESIA APOSTOLICA LIBRE</t>
  </si>
  <si>
    <t>RONALD MAYORGA FERNANDEZ</t>
  </si>
  <si>
    <t>cindea.kabatasiwa@mep.go.cr</t>
  </si>
  <si>
    <t>700 MTS NORTE DE LA ESCUELA DE UJARRAS</t>
  </si>
  <si>
    <t>El Centro Educativo se abastece de agua por:</t>
  </si>
  <si>
    <t>Tubería dentro del Centro Educativo.</t>
  </si>
  <si>
    <t>Tubería fuera del Centro Educativo, pero dentro del lote o edificio.</t>
  </si>
  <si>
    <t>Tubería fuera del lote o edificio.</t>
  </si>
  <si>
    <t>No tiene por tubería.</t>
  </si>
  <si>
    <t>El Agua que consumen proviene de:</t>
  </si>
  <si>
    <t>Río, quebrada o naciente.</t>
  </si>
  <si>
    <t>Lluvia u otro.</t>
  </si>
  <si>
    <t>Alcantarilla o Cloaca.</t>
  </si>
  <si>
    <t>Tanque Séptico con tratamiento (fosa biológica).</t>
  </si>
  <si>
    <t>En el Centro Educativo hay luz eléctrica del:</t>
  </si>
  <si>
    <t>Planta privada.</t>
  </si>
  <si>
    <t>No hay luz eléctrica.</t>
  </si>
  <si>
    <r>
      <t xml:space="preserve">Situación Conductual Problemática </t>
    </r>
    <r>
      <rPr>
        <b/>
        <vertAlign val="superscript"/>
        <sz val="11"/>
        <rFont val="Cambria"/>
        <family val="1"/>
        <scheme val="major"/>
      </rPr>
      <t>2/</t>
    </r>
  </si>
  <si>
    <r>
      <t xml:space="preserve">Trastorno Específico de Aprendizaje </t>
    </r>
    <r>
      <rPr>
        <b/>
        <vertAlign val="superscript"/>
        <sz val="11"/>
        <rFont val="Cambria"/>
        <family val="1"/>
        <scheme val="major"/>
      </rPr>
      <t>3/</t>
    </r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</si>
  <si>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4/</t>
    </r>
  </si>
  <si>
    <t>Trastorno del Espectro Autista (TEA)</t>
  </si>
  <si>
    <t>2/  Antes Problemas Emocionales y de Conducta.</t>
  </si>
  <si>
    <t>3/ Antes Problemas de Aprendizaje.</t>
  </si>
  <si>
    <t>4/  Especificar en OBSERVACIONES/COMENTARIOS. Ver ejemplos en la Guía.</t>
  </si>
  <si>
    <t>Cuenta la institución con Sala(s) de Lactancia?</t>
  </si>
  <si>
    <t>ESTUDIANTES EXTRANJEROS, REFUGIADOS Y SOLICITANTES DE ASILO</t>
  </si>
  <si>
    <t>SEGÚN PAÍS/CONTINENTE, EDUCACIÓN CONVENCIONAL (Plan de Estudios Modular)</t>
  </si>
  <si>
    <t>País / Continente</t>
  </si>
  <si>
    <t>Extranjeros
(Nacionalidad)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</si>
  <si>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</si>
  <si>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</si>
  <si>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</si>
  <si>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</si>
  <si>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</si>
  <si>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</si>
  <si>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</si>
  <si>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</si>
  <si>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</si>
  <si>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</si>
  <si>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</si>
  <si>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</si>
  <si>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</si>
  <si>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</si>
  <si>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</si>
  <si>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</si>
  <si>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</si>
  <si>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</si>
  <si>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</si>
  <si>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</si>
  <si>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</si>
  <si>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</si>
  <si>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</si>
  <si>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</si>
  <si>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</si>
  <si>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</si>
  <si>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</si>
  <si>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</si>
  <si>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</si>
  <si>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</si>
  <si>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</si>
  <si>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</si>
  <si>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</si>
  <si>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</si>
  <si>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</si>
  <si>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</si>
  <si>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</si>
  <si>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</si>
  <si>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</si>
  <si>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</si>
  <si>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</si>
  <si>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</si>
  <si>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</si>
  <si>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</si>
  <si>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</si>
  <si>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</si>
  <si>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</si>
  <si>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</si>
  <si>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</si>
  <si>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PIEDRAS NEGRAS</t>
  </si>
  <si>
    <t>SAN JOSE / MORA / PICAGRES</t>
  </si>
  <si>
    <t>SAN JOSE / MORA / JARIS</t>
  </si>
  <si>
    <t>SAN JOSE / MORA / QUITIRRISI</t>
  </si>
  <si>
    <t>SAN JOSE / GOICOECHEA / GUADALUPE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</si>
  <si>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</si>
  <si>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</si>
  <si>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</si>
  <si>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</si>
  <si>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</si>
  <si>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</si>
  <si>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</si>
  <si>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</si>
  <si>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</si>
  <si>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</si>
  <si>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</si>
  <si>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</si>
  <si>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</si>
  <si>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</si>
  <si>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</si>
  <si>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</si>
  <si>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</si>
  <si>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</si>
  <si>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</si>
  <si>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</si>
  <si>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</si>
  <si>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</si>
  <si>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</si>
  <si>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</si>
  <si>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</si>
  <si>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</si>
  <si>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</si>
  <si>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</si>
  <si>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</si>
  <si>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</si>
  <si>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</si>
  <si>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</si>
  <si>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</si>
  <si>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</si>
  <si>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</si>
  <si>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</si>
  <si>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</si>
  <si>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</si>
  <si>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</si>
  <si>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</si>
  <si>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</si>
  <si>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</si>
  <si>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</si>
  <si>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</si>
  <si>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</si>
  <si>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</si>
  <si>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</si>
  <si>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</si>
  <si>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</si>
  <si>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</si>
  <si>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</si>
  <si>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</si>
  <si>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</si>
  <si>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</si>
  <si>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</si>
  <si>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</si>
  <si>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</si>
  <si>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</si>
  <si>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</si>
  <si>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</si>
  <si>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</si>
  <si>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</si>
  <si>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</si>
  <si>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</si>
  <si>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</si>
  <si>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</si>
  <si>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</si>
  <si>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</si>
  <si>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</si>
  <si>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</si>
  <si>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</si>
  <si>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</si>
  <si>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</si>
  <si>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</si>
  <si>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</si>
  <si>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</si>
  <si>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</si>
  <si>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</si>
  <si>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</si>
  <si>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</si>
  <si>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</si>
  <si>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</si>
  <si>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</si>
  <si>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</si>
  <si>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</si>
  <si>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</si>
  <si>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</si>
  <si>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</si>
  <si>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</si>
  <si>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</si>
  <si>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</si>
  <si>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</si>
  <si>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</si>
  <si>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</si>
  <si>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</si>
  <si>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PEÑAS BLANCAS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</si>
  <si>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</si>
  <si>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</si>
  <si>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</si>
  <si>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</si>
  <si>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</si>
  <si>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</si>
  <si>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</si>
  <si>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</si>
  <si>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</si>
  <si>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</si>
  <si>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</si>
  <si>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</si>
  <si>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</si>
  <si>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</si>
  <si>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</si>
  <si>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</si>
  <si>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</si>
  <si>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</si>
  <si>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</si>
  <si>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</si>
  <si>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</si>
  <si>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</si>
  <si>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</si>
  <si>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</si>
  <si>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</si>
  <si>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</si>
  <si>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EL ROSARIO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</si>
  <si>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</si>
  <si>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</si>
  <si>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</si>
  <si>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</si>
  <si>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</si>
  <si>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</si>
  <si>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</si>
  <si>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PALMARES / LA GRANJA</t>
  </si>
  <si>
    <t>ALAJUELA / POAS / SAN PEDRO</t>
  </si>
  <si>
    <t>ALAJUELA / POAS / SAN JUAN</t>
  </si>
  <si>
    <t>ALAJUELA / POAS / SAN RAFAEL</t>
  </si>
  <si>
    <t>ALAJUELA / POAS / CARRILLOS</t>
  </si>
  <si>
    <t>ALAJUELA / POAS / SABANA REDONDA</t>
  </si>
  <si>
    <t>ALAJUELA / OROTINA / OROTINA</t>
  </si>
  <si>
    <t>ALAJUELA / OROTINA / EL MASTATE</t>
  </si>
  <si>
    <t>ALAJUELA / OROTINA / HACIENDA VIEJA</t>
  </si>
  <si>
    <t>ALAJUELA / OROTINA / COYOLAR</t>
  </si>
  <si>
    <t>ALAJUELA / OROTINA / LA CEIBA</t>
  </si>
  <si>
    <t>ALAJUELA / SAN CARLOS / QUESADA</t>
  </si>
  <si>
    <t>ALAJUELA / SAN CARLOS / FLORENCIA</t>
  </si>
  <si>
    <t>ALAJUELA / SAN CARLOS / BUENAVISTA</t>
  </si>
  <si>
    <t>ALAJUELA / SAN CARLOS / AGUAS ZARCAS</t>
  </si>
  <si>
    <t>ALAJUELA / SAN CARLOS / VENECIA</t>
  </si>
  <si>
    <t>ALAJUELA / SAN CARLOS / PITAL</t>
  </si>
  <si>
    <t>ALAJUELA / SAN CARLOS / LA FORTUNA</t>
  </si>
  <si>
    <t>ALAJUELA / SAN CARLOS / LA TIGRA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</si>
  <si>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</si>
  <si>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</si>
  <si>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</si>
  <si>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</si>
  <si>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</si>
  <si>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</si>
  <si>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</si>
  <si>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TAPEZCO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</si>
  <si>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</si>
  <si>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</si>
  <si>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</si>
  <si>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</si>
  <si>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</si>
  <si>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</si>
  <si>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</si>
  <si>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</si>
  <si>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</si>
  <si>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</si>
  <si>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</si>
  <si>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</si>
  <si>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</si>
  <si>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</si>
  <si>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</si>
  <si>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</si>
  <si>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</si>
  <si>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</si>
  <si>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</si>
  <si>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</si>
  <si>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</si>
  <si>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</si>
  <si>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</si>
  <si>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</si>
  <si>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</si>
  <si>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</si>
  <si>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</si>
  <si>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</si>
  <si>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</si>
  <si>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</si>
  <si>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</si>
  <si>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</si>
  <si>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AGUACALIENTE O SAN FRANCISCO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</si>
  <si>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</si>
  <si>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</si>
  <si>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</si>
  <si>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</si>
  <si>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</si>
  <si>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</si>
  <si>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</si>
  <si>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</si>
  <si>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</si>
  <si>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</si>
  <si>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</si>
  <si>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</si>
  <si>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</si>
  <si>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</si>
  <si>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</si>
  <si>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</si>
  <si>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DULCE NOMBRE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</si>
  <si>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</si>
  <si>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</si>
  <si>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</si>
  <si>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</si>
  <si>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</si>
  <si>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</si>
  <si>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</si>
  <si>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</si>
  <si>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</si>
  <si>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</si>
  <si>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</si>
  <si>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</si>
  <si>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</si>
  <si>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</si>
  <si>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</si>
  <si>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</si>
  <si>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TURRIALBA / EL CHIRRIPO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</si>
  <si>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</si>
  <si>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</si>
  <si>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</si>
  <si>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</si>
  <si>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</si>
  <si>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</si>
  <si>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</si>
  <si>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</si>
  <si>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EL TEJAR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</si>
  <si>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</si>
  <si>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</si>
  <si>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</si>
  <si>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</si>
  <si>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</si>
  <si>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</si>
  <si>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</si>
  <si>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</si>
  <si>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</si>
  <si>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</si>
  <si>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</si>
  <si>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</si>
  <si>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</si>
  <si>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</si>
  <si>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</si>
  <si>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</si>
  <si>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</si>
  <si>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</si>
  <si>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</si>
  <si>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</si>
  <si>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</si>
  <si>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</si>
  <si>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</si>
  <si>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</si>
  <si>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</si>
  <si>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</si>
  <si>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</si>
  <si>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</si>
  <si>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</si>
  <si>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</si>
  <si>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</si>
  <si>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LOS ANGELES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</si>
  <si>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</si>
  <si>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</si>
  <si>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</si>
  <si>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</si>
  <si>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</si>
  <si>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</si>
  <si>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LA RIBERA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</si>
  <si>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</si>
  <si>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</si>
  <si>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</si>
  <si>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</si>
  <si>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</si>
  <si>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SAN PABLO / RINCON DE SABANILLA</t>
  </si>
  <si>
    <t>HEREDIA / SARAPIQUI / PUERTO VIEJO</t>
  </si>
  <si>
    <t>HEREDIA / SARAPIQUI / LA VIRGEN</t>
  </si>
  <si>
    <t>HEREDIA / SARAPIQUI / LAS HORQUETAS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</si>
  <si>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</si>
  <si>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</si>
  <si>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</si>
  <si>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</si>
  <si>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</si>
  <si>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</si>
  <si>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</si>
  <si>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</si>
  <si>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</si>
  <si>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</si>
  <si>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QUEBRADA HONDA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</si>
  <si>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</si>
  <si>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</si>
  <si>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</si>
  <si>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</si>
  <si>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</si>
  <si>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</si>
  <si>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</si>
  <si>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</si>
  <si>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GUAJINIQUIL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</si>
  <si>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</si>
  <si>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</si>
  <si>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</si>
  <si>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</si>
  <si>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LA FORTUNA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</si>
  <si>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</si>
  <si>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</si>
  <si>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</si>
  <si>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</si>
  <si>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</si>
  <si>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</si>
  <si>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</si>
  <si>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</si>
  <si>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</si>
  <si>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</si>
  <si>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</si>
  <si>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LAS JUNTAS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</si>
  <si>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</si>
  <si>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</si>
  <si>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</si>
  <si>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</si>
  <si>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QUEBRADA GRANDE</t>
  </si>
  <si>
    <t>GUANACASTE / TILARAN / TRONADORA</t>
  </si>
  <si>
    <t>GUANACASTE / TILARAN / SANTA ROSA</t>
  </si>
  <si>
    <t>GUANACASTE / TILARAN / LIBANO</t>
  </si>
  <si>
    <t>GUANACASTE / TILARAN / TIERRAS MORENAS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</si>
  <si>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</si>
  <si>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</si>
  <si>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</si>
  <si>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</si>
  <si>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</si>
  <si>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</si>
  <si>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</si>
  <si>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</si>
  <si>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</si>
  <si>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</si>
  <si>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</si>
  <si>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LA GARITA</t>
  </si>
  <si>
    <t>GUANACASTE / LA CRUZ / SANTA ELENA</t>
  </si>
  <si>
    <t>GUANACASTE / HOJANCHA / HOJANCHA</t>
  </si>
  <si>
    <t>GUANACASTE / HOJANCHA / MONTE ROMO</t>
  </si>
  <si>
    <t>GUANACASTE / HOJANCHA / PUERTO CARRILLO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</si>
  <si>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</si>
  <si>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</si>
  <si>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</si>
  <si>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</si>
  <si>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</si>
  <si>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</si>
  <si>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</si>
  <si>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</si>
  <si>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</si>
  <si>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</si>
  <si>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MONTE VERDE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</si>
  <si>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</si>
  <si>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</si>
  <si>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</si>
  <si>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</si>
  <si>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</si>
  <si>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</si>
  <si>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</si>
  <si>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</si>
  <si>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</si>
  <si>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</si>
  <si>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</si>
  <si>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</si>
  <si>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</si>
  <si>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</si>
  <si>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</si>
  <si>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</si>
  <si>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</si>
  <si>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</si>
  <si>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</si>
  <si>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</si>
  <si>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</si>
  <si>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</si>
  <si>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</si>
  <si>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LA UNION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</si>
  <si>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</si>
  <si>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</si>
  <si>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</si>
  <si>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</si>
  <si>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</si>
  <si>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</si>
  <si>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</si>
  <si>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QUEPOS / QUEPOS</t>
  </si>
  <si>
    <t>PUNTARENAS / QUEPOS / SAVEGRE</t>
  </si>
  <si>
    <t>PUNTARENAS / QUEPOS / NARANJITO</t>
  </si>
  <si>
    <t>PUNTARENAS / GOLFITO / GOLFITO</t>
  </si>
  <si>
    <t>PUNTARENAS / GOLFITO / PUERTO JIMENEZ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</si>
  <si>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</si>
  <si>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</si>
  <si>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</si>
  <si>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</si>
  <si>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AGUA BUENA</t>
  </si>
  <si>
    <t>PUNTARENAS / COTO BRUS / LIMONCITO</t>
  </si>
  <si>
    <t>PUNTARENAS / COTO BRUS / PITTIER</t>
  </si>
  <si>
    <t>PUNTARENAS / COTO BRUS / GUTIERREZ BROUN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</si>
  <si>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</si>
  <si>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</si>
  <si>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</si>
  <si>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</si>
  <si>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</si>
  <si>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</si>
  <si>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</si>
  <si>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</si>
  <si>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</si>
  <si>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</si>
  <si>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</si>
  <si>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</si>
  <si>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</si>
  <si>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LA RITA</t>
  </si>
  <si>
    <t>LIMON / POCOCI / ROXANA</t>
  </si>
  <si>
    <t>LIMON / POCOCI / CARIARI</t>
  </si>
  <si>
    <t>LIMON / POCOCI / COLORADO</t>
  </si>
  <si>
    <t>LIMON / POCOCI / LA COLONIA</t>
  </si>
  <si>
    <t>LIMON / SIQUIRRES / SIQUIRRES</t>
  </si>
  <si>
    <t>LIMON / SIQUIRRES / PACUARITO</t>
  </si>
  <si>
    <t>LIMON / SIQUIRRES / FLORIDA</t>
  </si>
  <si>
    <t>LIMON / SIQUIRRES / GERMANIA</t>
  </si>
  <si>
    <t>LIMON / SIQUIRRES / EL CAIRO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</si>
  <si>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</si>
  <si>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</si>
  <si>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</si>
  <si>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</si>
  <si>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</si>
  <si>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</si>
  <si>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</si>
  <si>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</si>
  <si>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</si>
  <si>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</si>
  <si>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</si>
  <si>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</si>
  <si>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</si>
  <si>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</si>
  <si>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ESCUELA BARRA DEL TORTUGUERO</t>
  </si>
  <si>
    <t>ANA GARCIA CASTILLO</t>
  </si>
  <si>
    <t>300 MTS SUROESTE DEL BANCO NACIONAL</t>
  </si>
  <si>
    <t>cindea.coloniapuntarenas@mep.go.cr</t>
  </si>
  <si>
    <t>GUSTAVO ACUÑA ROJAS</t>
  </si>
  <si>
    <t>COSTADO SUR DE PROVEEDURIA CCSS</t>
  </si>
  <si>
    <t>INSTALACIONES DEL CTP GUATUSO</t>
  </si>
  <si>
    <t>INSTALACIONES ESCUELA PALENQUE TONJIBE</t>
  </si>
  <si>
    <t>50 METROS AL OESTE DE LA CLINICA</t>
  </si>
  <si>
    <t>ESCUELA NORA MARIA QUESADA CHAVARRIA</t>
  </si>
  <si>
    <t>1 KM AL ESTE DE LA PLAZA DE TERRABA</t>
  </si>
  <si>
    <t>15 METROS NORTE DE LA IGLESIA CATOLICA</t>
  </si>
  <si>
    <t>INSTALACIONES DE LA ESCUELA JULIAN VOLIO</t>
  </si>
  <si>
    <t>GUISELLE MOLINA CHINCHILLA</t>
  </si>
  <si>
    <t>COSTADO OESTE, PLAZA DE DEPORTES ESC. LA RITA</t>
  </si>
  <si>
    <t>cindea.limon@mep.go.cr</t>
  </si>
  <si>
    <t>IMALAY SOLIS CRUZ</t>
  </si>
  <si>
    <t>cindea.nakelkala@mep.go.cr</t>
  </si>
  <si>
    <t>LICEO BOCAS DE NOSARA</t>
  </si>
  <si>
    <t>DE LA FABRICA DEMASA 200 MTS AL ESTE</t>
  </si>
  <si>
    <t>DE LA BIBLIOTECA CARMEN LYRA 100 MTS AL OESTE</t>
  </si>
  <si>
    <t>EN LAS INSTALACIONES DEL LICEO PAVON</t>
  </si>
  <si>
    <t>COSTADO ESTE DEL ANTIGUO BENEFICIO CAFETALERO</t>
  </si>
  <si>
    <t>ESCUELA CARRIZAL</t>
  </si>
  <si>
    <t>FRENTE A LA ENTRADA DE LA URBANIZ. LA RESEDA</t>
  </si>
  <si>
    <t>BARRIO CUBA DE LA ESCUELA OMAR DENGO 100 O.</t>
  </si>
  <si>
    <t>LICEO VALLE AZUL</t>
  </si>
  <si>
    <t>HAZEL MARCHENA RODRIGUEZ</t>
  </si>
  <si>
    <t>COSTADO SUR DEL EBAIS SEPECUE</t>
  </si>
  <si>
    <t>CARLOS EDUARDO TORRES SOTO</t>
  </si>
  <si>
    <t>CARLOS EDUARDO TORRES</t>
  </si>
  <si>
    <t>CINDEA RICARDO JIMENEZ O.-JUAN SANTAMARIA</t>
  </si>
  <si>
    <t>CINDEA SAN FRANCISCO</t>
  </si>
  <si>
    <t>CINDEA SAN FRANCISCO-LOMAS DE COCORI</t>
  </si>
  <si>
    <t>Teléfono 1:</t>
  </si>
  <si>
    <t>Teléfono 2:</t>
  </si>
  <si>
    <r>
      <t xml:space="preserve">SERVICIOS, COMPUTADORAS Y ESPACIO FÍSICO UTILIZADOS POR EL CINDEA
</t>
    </r>
    <r>
      <rPr>
        <b/>
        <i/>
        <sz val="14"/>
        <rFont val="Cambria"/>
        <family val="1"/>
        <scheme val="major"/>
      </rPr>
      <t>(Los Satélites NO deben llenar este cuadro)</t>
    </r>
  </si>
  <si>
    <r>
      <t xml:space="preserve">SANEAMIENTO E HIGIENE, CINDEA
</t>
    </r>
    <r>
      <rPr>
        <b/>
        <i/>
        <sz val="14"/>
        <rFont val="Cambria"/>
        <family val="1"/>
        <scheme val="major"/>
      </rPr>
      <t>(Los Satélites NO deben llenar este cuadro)</t>
    </r>
  </si>
  <si>
    <t>CENSO ESCOLAR 2023 -- INFORME INICIAL</t>
  </si>
  <si>
    <t>EL CURSO LECTIVO 2023, EDUCACIÓN CONVENCIONAL (Plan de Estudios Modular)</t>
  </si>
  <si>
    <t>Ubicacion1</t>
  </si>
  <si>
    <t>CINDEA SAN RAFAEL-CAI DR. GERARDO RODRIGUEZ</t>
  </si>
  <si>
    <t>CINDEA NAKELKÄLÄ</t>
  </si>
  <si>
    <t>ERICK VILLALOBOS SALAZAR</t>
  </si>
  <si>
    <t>LISSETH UGALDE HERRERA</t>
  </si>
  <si>
    <t>MAYTHE SANCHEZ SALAS</t>
  </si>
  <si>
    <t>DETRAS DEL MERCADO MUNICIPAL</t>
  </si>
  <si>
    <t>DENIA LOPEZ MONTES</t>
  </si>
  <si>
    <t>ZONA NORTE-NORTE</t>
  </si>
  <si>
    <t>EDGAR VILLEGAS MORA</t>
  </si>
  <si>
    <t>MANUEL EDUARDO JIMENEZ CAMPOS</t>
  </si>
  <si>
    <t>NIDIA PATRICIA BRENES BRENES</t>
  </si>
  <si>
    <t>JACQUELINE BADILLA JARA</t>
  </si>
  <si>
    <t>JUAN LUIS GARRO ACOSTA</t>
  </si>
  <si>
    <t>cindeaguacimo@mep.go.cr</t>
  </si>
  <si>
    <t>NOEL FLORES FLORES</t>
  </si>
  <si>
    <t>cindea.cobano@mep.go.cr</t>
  </si>
  <si>
    <t>50 MTS AL NORTE DE LAS OFICINAS DEL M.A.G</t>
  </si>
  <si>
    <t>REYNA URBINA HURTADO</t>
  </si>
  <si>
    <t>ALFONSO AGUSTIN RAMIREZ PIÑA</t>
  </si>
  <si>
    <t>KATTY LISETH CASTELLON GUTIERR</t>
  </si>
  <si>
    <t>ANDRES PERAZA ROGADE</t>
  </si>
  <si>
    <t>MANSION, DE LA DELEGACION 100 OESTE</t>
  </si>
  <si>
    <t>ESCUELA FILA MENDEZ, GUTIERREZ BRAUN</t>
  </si>
  <si>
    <t>STANLEY SABAT CALVO</t>
  </si>
  <si>
    <t>COSTADO SUR DEL TEMPLO CATOLICO DE SN ANTONIO</t>
  </si>
  <si>
    <t>KATTIA MADRIGAL GOMEZ</t>
  </si>
  <si>
    <t>cindea.suretka@mep.go.cr</t>
  </si>
  <si>
    <t>FREDDY VINICIO ORTIZ MORALES</t>
  </si>
  <si>
    <t>INSTALACIONES DEL ANTIGUO HOSPITAL CIMA</t>
  </si>
  <si>
    <t>INSTALACIONES COLEGIO PLAYAS DEL COCO</t>
  </si>
  <si>
    <t>CAROLINA SANCHEZ CASTILLO</t>
  </si>
  <si>
    <t>COSTADO NORTE DEL PARQUE CENRTAL DE TILARAN</t>
  </si>
  <si>
    <t>cindea.drclodomiropicadotwight@mep.go.cr</t>
  </si>
  <si>
    <t>EVELYN RODRIGUEZ CASTILLO</t>
  </si>
  <si>
    <t>1 KM AL OESTE DE LA ESC. DE BRASILIA</t>
  </si>
  <si>
    <t>HENRY GUIDO LORIA</t>
  </si>
  <si>
    <t>FRENTE DEL EBAIS DEL EL CRECE</t>
  </si>
  <si>
    <t>COSTADO N LA PLAZA DE DEPORTES LA UNION</t>
  </si>
  <si>
    <t>300SUR DE LA IGLESIA CATO. DE LLANO BONITO</t>
  </si>
  <si>
    <t>JEANNETTE UMA;A VALVERDE</t>
  </si>
  <si>
    <t>INSTALACIONES DEL LICEO JOSE JOAQUIN VARGAS C</t>
  </si>
  <si>
    <t>GRETHEL JIMENEZ MURILLO</t>
  </si>
  <si>
    <t>EDWIN BENITO RAMIREZ NOVOA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</si>
</sst>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\-####"/>
    <numFmt numFmtId="165" formatCode="dd\-mmmm\-yyyy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36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i/>
      <sz val="18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b/>
      <sz val="14"/>
      <name val="Cambria"/>
      <family val="1"/>
      <scheme val="major"/>
    </font>
    <font>
      <i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0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i/>
      <sz val="11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1"/>
      <color theme="3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4"/>
      <color theme="5" tint="-0.249977111117893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0.5"/>
      <name val="Cambria"/>
      <family val="1"/>
      <scheme val="major"/>
    </font>
    <font>
      <b/>
      <u/>
      <sz val="14"/>
      <name val="Cambria"/>
      <family val="1"/>
      <scheme val="major"/>
    </font>
    <font>
      <b/>
      <u/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4"/>
      <color rgb="FF7030A0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sz val="13"/>
      <name val="Cambria"/>
      <family val="1"/>
      <scheme val="major"/>
    </font>
    <font>
      <b/>
      <i/>
      <sz val="12"/>
      <color rgb="FF7030A0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9"/>
      <color theme="1"/>
      <name val="Cambria"/>
      <family val="1"/>
      <scheme val="major"/>
    </font>
    <font>
      <sz val="10"/>
      <color rgb="FFFF0000"/>
      <name val="Calibri"/>
      <family val="2"/>
      <scheme val="minor"/>
    </font>
    <font>
      <b/>
      <i/>
      <sz val="28"/>
      <name val="Cambria"/>
      <family val="1"/>
      <scheme val="major"/>
    </font>
    <font>
      <i/>
      <sz val="2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sz val="10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3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 style="medium">
        <color auto="1"/>
      </left>
      <right/>
      <top style="slantDashDot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slantDashDot">
        <color auto="1"/>
      </left>
      <right style="medium">
        <color indexed="64"/>
      </right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DashDot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slantDashDot">
        <color auto="1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DashDot">
        <color auto="1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 style="dotted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 style="slantDashDot">
        <color auto="1"/>
      </left>
      <right/>
      <top style="hair">
        <color indexed="64"/>
      </top>
      <bottom style="dotted">
        <color auto="1"/>
      </bottom>
      <diagonal/>
    </border>
    <border>
      <left style="medium">
        <color auto="1"/>
      </left>
      <right/>
      <top style="hair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 style="thick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auto="1"/>
      </left>
      <right style="dotted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slantDashDot">
        <color auto="1"/>
      </left>
      <right style="medium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tted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slantDashDot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/>
      <top style="dash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">
        <color indexed="64"/>
      </top>
      <bottom style="hair">
        <color indexed="64"/>
      </bottom>
      <diagonal/>
    </border>
    <border>
      <left style="dotted">
        <color auto="1"/>
      </left>
      <right/>
      <top style="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ashDot">
        <color indexed="64"/>
      </bottom>
      <diagonal/>
    </border>
    <border>
      <left style="medium">
        <color auto="1"/>
      </left>
      <right/>
      <top style="hair">
        <color indexed="64"/>
      </top>
      <bottom style="dashDot">
        <color indexed="64"/>
      </bottom>
      <diagonal/>
    </border>
    <border>
      <left style="dotted">
        <color auto="1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slantDashDot">
        <color indexed="64"/>
      </left>
      <right/>
      <top/>
      <bottom style="dotted">
        <color indexed="64"/>
      </bottom>
      <diagonal/>
    </border>
    <border>
      <left style="medium">
        <color auto="1"/>
      </left>
      <right/>
      <top style="hair">
        <color indexed="64"/>
      </top>
      <bottom style="thick">
        <color indexed="64"/>
      </bottom>
      <diagonal/>
    </border>
    <border>
      <left/>
      <right style="medium">
        <color auto="1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dotted">
        <color auto="1"/>
      </left>
      <right/>
      <top style="dashDot">
        <color indexed="64"/>
      </top>
      <bottom style="dashDot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slantDashDot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/>
      <right/>
      <top style="dotted">
        <color indexed="64"/>
      </top>
      <bottom style="slantDashDot">
        <color indexed="64"/>
      </bottom>
      <diagonal/>
    </border>
    <border>
      <left/>
      <right/>
      <top style="dotted">
        <color indexed="64"/>
      </top>
      <bottom style="dashDotDot">
        <color indexed="64"/>
      </bottom>
      <diagonal/>
    </border>
    <border>
      <left style="thick">
        <color indexed="64"/>
      </left>
      <right/>
      <top style="dotted">
        <color indexed="64"/>
      </top>
      <bottom style="dashDotDot">
        <color indexed="64"/>
      </bottom>
      <diagonal/>
    </border>
    <border>
      <left style="dotted">
        <color indexed="64"/>
      </left>
      <right/>
      <top style="dotted">
        <color indexed="64"/>
      </top>
      <bottom style="dashDotDot">
        <color indexed="64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 style="dotted">
        <color auto="1"/>
      </bottom>
      <diagonal/>
    </border>
    <border>
      <left style="medium">
        <color auto="1"/>
      </left>
      <right/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slantDashDot">
        <color indexed="64"/>
      </top>
      <bottom style="dotted">
        <color indexed="64"/>
      </bottom>
      <diagonal/>
    </border>
    <border>
      <left/>
      <right/>
      <top style="slantDashDot">
        <color indexed="64"/>
      </top>
      <bottom style="dotted">
        <color auto="1"/>
      </bottom>
      <diagonal/>
    </border>
    <border>
      <left style="dotted">
        <color auto="1"/>
      </left>
      <right/>
      <top style="slantDashDot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8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5" fillId="0" borderId="0" xfId="0" applyNumberFormat="1" applyFont="1"/>
    <xf numFmtId="1" fontId="0" fillId="0" borderId="0" xfId="0" applyNumberFormat="1"/>
    <xf numFmtId="1" fontId="0" fillId="0" borderId="14" xfId="0" applyNumberFormat="1" applyBorder="1"/>
    <xf numFmtId="1" fontId="0" fillId="0" borderId="0" xfId="0" applyNumberFormat="1" applyBorder="1"/>
    <xf numFmtId="1" fontId="0" fillId="0" borderId="2" xfId="0" applyNumberFormat="1" applyBorder="1"/>
    <xf numFmtId="0" fontId="6" fillId="0" borderId="0" xfId="0" applyFont="1"/>
    <xf numFmtId="0" fontId="0" fillId="0" borderId="0" xfId="0" applyBorder="1"/>
    <xf numFmtId="1" fontId="0" fillId="0" borderId="0" xfId="0" applyNumberFormat="1" applyFill="1" applyBorder="1"/>
    <xf numFmtId="0" fontId="1" fillId="0" borderId="0" xfId="0" applyFont="1" applyFill="1"/>
    <xf numFmtId="0" fontId="0" fillId="0" borderId="0" xfId="0" quotePrefix="1" applyFill="1" applyBorder="1"/>
    <xf numFmtId="0" fontId="0" fillId="0" borderId="0" xfId="0" applyFill="1"/>
    <xf numFmtId="1" fontId="7" fillId="0" borderId="0" xfId="0" applyNumberFormat="1" applyFont="1"/>
    <xf numFmtId="1" fontId="0" fillId="0" borderId="0" xfId="0" quotePrefix="1" applyNumberForma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quotePrefix="1" applyFill="1" applyBorder="1"/>
    <xf numFmtId="0" fontId="0" fillId="0" borderId="14" xfId="0" quotePrefix="1" applyFill="1" applyBorder="1"/>
    <xf numFmtId="0" fontId="0" fillId="0" borderId="14" xfId="0" applyFill="1" applyBorder="1"/>
    <xf numFmtId="0" fontId="0" fillId="0" borderId="1" xfId="0" quotePrefix="1" applyFill="1" applyBorder="1"/>
    <xf numFmtId="0" fontId="0" fillId="0" borderId="1" xfId="0" applyFill="1" applyBorder="1"/>
    <xf numFmtId="1" fontId="0" fillId="0" borderId="14" xfId="0" quotePrefix="1" applyNumberFormat="1" applyFill="1" applyBorder="1"/>
    <xf numFmtId="1" fontId="0" fillId="0" borderId="14" xfId="0" applyNumberFormat="1" applyFill="1" applyBorder="1"/>
    <xf numFmtId="1" fontId="0" fillId="0" borderId="0" xfId="0" applyNumberFormat="1" applyFill="1"/>
    <xf numFmtId="1" fontId="0" fillId="3" borderId="0" xfId="0" applyNumberForma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Fill="1"/>
    <xf numFmtId="1" fontId="7" fillId="3" borderId="0" xfId="0" applyNumberFormat="1" applyFont="1" applyFill="1"/>
    <xf numFmtId="1" fontId="7" fillId="0" borderId="0" xfId="0" applyNumberFormat="1" applyFont="1" applyFill="1"/>
    <xf numFmtId="0" fontId="8" fillId="0" borderId="0" xfId="0" applyFont="1"/>
    <xf numFmtId="1" fontId="0" fillId="4" borderId="0" xfId="0" applyNumberFormat="1" applyFill="1"/>
    <xf numFmtId="1" fontId="5" fillId="5" borderId="0" xfId="0" applyNumberFormat="1" applyFont="1" applyFill="1"/>
    <xf numFmtId="0" fontId="0" fillId="4" borderId="0" xfId="0" applyNumberFormat="1" applyFill="1"/>
    <xf numFmtId="1" fontId="0" fillId="0" borderId="2" xfId="0" applyNumberFormat="1" applyFill="1" applyBorder="1"/>
    <xf numFmtId="1" fontId="0" fillId="0" borderId="1" xfId="0" applyNumberFormat="1" applyFill="1" applyBorder="1"/>
    <xf numFmtId="1" fontId="0" fillId="6" borderId="0" xfId="0" applyNumberFormat="1" applyFill="1" applyBorder="1"/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 applyBorder="1"/>
    <xf numFmtId="0" fontId="1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49" fontId="20" fillId="2" borderId="69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9" fillId="0" borderId="0" xfId="0" applyFont="1" applyFill="1" applyBorder="1" applyProtection="1">
      <protection hidden="1"/>
    </xf>
    <xf numFmtId="164" fontId="23" fillId="2" borderId="69" xfId="0" applyNumberFormat="1" applyFont="1" applyFill="1" applyBorder="1" applyAlignment="1" applyProtection="1">
      <alignment horizontal="center" vertical="center" shrinkToFit="1"/>
      <protection locked="0"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Protection="1">
      <protection hidden="1"/>
    </xf>
    <xf numFmtId="0" fontId="1" fillId="0" borderId="9" xfId="0" applyFont="1" applyFill="1" applyBorder="1" applyProtection="1"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23" fillId="0" borderId="9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3" fillId="2" borderId="69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right"/>
      <protection hidden="1"/>
    </xf>
    <xf numFmtId="0" fontId="19" fillId="0" borderId="9" xfId="0" applyFont="1" applyFill="1" applyBorder="1" applyAlignment="1" applyProtection="1">
      <alignment vertical="center"/>
      <protection hidden="1"/>
    </xf>
    <xf numFmtId="0" fontId="34" fillId="0" borderId="5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3" fillId="2" borderId="69" xfId="0" applyNumberFormat="1" applyFont="1" applyFill="1" applyBorder="1" applyAlignment="1" applyProtection="1">
      <alignment horizontal="center" vertical="center" shrinkToFit="1"/>
      <protection locked="0"/>
    </xf>
    <xf numFmtId="164" fontId="23" fillId="0" borderId="0" xfId="0" applyNumberFormat="1" applyFont="1" applyFill="1" applyBorder="1" applyAlignment="1" applyProtection="1">
      <alignment vertical="center" shrinkToFit="1"/>
      <protection locked="0"/>
    </xf>
    <xf numFmtId="165" fontId="23" fillId="0" borderId="0" xfId="0" applyNumberFormat="1" applyFont="1" applyFill="1" applyBorder="1" applyAlignment="1" applyProtection="1">
      <alignment vertical="center"/>
      <protection hidden="1"/>
    </xf>
    <xf numFmtId="14" fontId="23" fillId="0" borderId="0" xfId="0" applyNumberFormat="1" applyFont="1" applyFill="1" applyBorder="1" applyAlignment="1" applyProtection="1">
      <alignment vertical="center" shrinkToFit="1"/>
      <protection hidden="1"/>
    </xf>
    <xf numFmtId="0" fontId="3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1" fillId="0" borderId="0" xfId="0" applyFont="1" applyProtection="1"/>
    <xf numFmtId="0" fontId="3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2" fillId="2" borderId="6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2" fillId="0" borderId="9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wrapText="1" indent="3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3" fontId="17" fillId="0" borderId="52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8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9" xfId="0" applyFont="1" applyFill="1" applyBorder="1" applyAlignment="1" applyProtection="1">
      <alignment horizontal="left" vertical="center" indent="3"/>
      <protection hidden="1"/>
    </xf>
    <xf numFmtId="3" fontId="17" fillId="0" borderId="185" xfId="0" applyNumberFormat="1" applyFont="1" applyFill="1" applyBorder="1" applyAlignment="1" applyProtection="1">
      <alignment horizontal="left" vertical="center" indent="3" shrinkToFit="1"/>
      <protection hidden="1"/>
    </xf>
    <xf numFmtId="3" fontId="17" fillId="2" borderId="45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7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left" vertical="center"/>
      <protection hidden="1"/>
    </xf>
    <xf numFmtId="0" fontId="1" fillId="0" borderId="61" xfId="0" applyFont="1" applyFill="1" applyBorder="1" applyAlignment="1" applyProtection="1">
      <alignment horizontal="left" vertical="center" indent="3"/>
      <protection hidden="1"/>
    </xf>
    <xf numFmtId="3" fontId="17" fillId="0" borderId="186" xfId="0" applyNumberFormat="1" applyFont="1" applyFill="1" applyBorder="1" applyAlignment="1" applyProtection="1">
      <alignment horizontal="left" vertical="center" indent="3" shrinkToFit="1"/>
      <protection hidden="1"/>
    </xf>
    <xf numFmtId="3" fontId="17" fillId="2" borderId="58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187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22" xfId="0" applyFont="1" applyFill="1" applyBorder="1" applyAlignment="1" applyProtection="1">
      <alignment vertical="center"/>
      <protection hidden="1"/>
    </xf>
    <xf numFmtId="0" fontId="34" fillId="0" borderId="209" xfId="0" applyFont="1" applyFill="1" applyBorder="1" applyAlignment="1" applyProtection="1">
      <alignment vertical="center"/>
      <protection hidden="1"/>
    </xf>
    <xf numFmtId="3" fontId="17" fillId="2" borderId="210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21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88" xfId="0" applyFont="1" applyFill="1" applyBorder="1" applyAlignment="1" applyProtection="1">
      <alignment vertical="center"/>
      <protection hidden="1"/>
    </xf>
    <xf numFmtId="3" fontId="17" fillId="0" borderId="189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9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91" xfId="0" applyFont="1" applyFill="1" applyBorder="1" applyAlignment="1" applyProtection="1">
      <alignment horizontal="left" vertical="center" indent="3"/>
      <protection hidden="1"/>
    </xf>
    <xf numFmtId="3" fontId="17" fillId="0" borderId="192" xfId="0" applyNumberFormat="1" applyFont="1" applyFill="1" applyBorder="1" applyAlignment="1" applyProtection="1">
      <alignment horizontal="left" vertical="center" indent="3" shrinkToFit="1"/>
      <protection hidden="1"/>
    </xf>
    <xf numFmtId="3" fontId="17" fillId="2" borderId="193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19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1" fillId="0" borderId="195" xfId="0" applyFont="1" applyFill="1" applyBorder="1" applyAlignment="1" applyProtection="1">
      <alignment horizontal="left" vertical="center" indent="3"/>
      <protection hidden="1"/>
    </xf>
    <xf numFmtId="3" fontId="17" fillId="0" borderId="196" xfId="0" applyNumberFormat="1" applyFont="1" applyFill="1" applyBorder="1" applyAlignment="1" applyProtection="1">
      <alignment horizontal="left" vertical="center" indent="3" shrinkToFit="1"/>
      <protection hidden="1"/>
    </xf>
    <xf numFmtId="3" fontId="17" fillId="2" borderId="197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19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right" vertical="center" wrapText="1" indent="3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left" vertical="center" indent="8"/>
      <protection hidden="1"/>
    </xf>
    <xf numFmtId="0" fontId="22" fillId="0" borderId="0" xfId="0" applyFont="1" applyFill="1" applyBorder="1" applyAlignment="1" applyProtection="1">
      <alignment horizontal="left" vertical="center" indent="8"/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38" fillId="0" borderId="176" xfId="0" applyFont="1" applyFill="1" applyBorder="1" applyAlignment="1" applyProtection="1">
      <alignment vertical="center"/>
      <protection hidden="1"/>
    </xf>
    <xf numFmtId="3" fontId="17" fillId="0" borderId="177" xfId="0" applyNumberFormat="1" applyFont="1" applyFill="1" applyBorder="1" applyAlignment="1" applyProtection="1">
      <alignment horizontal="center" vertical="center"/>
      <protection hidden="1"/>
    </xf>
    <xf numFmtId="3" fontId="17" fillId="0" borderId="17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6" fillId="0" borderId="49" xfId="0" applyFont="1" applyFill="1" applyBorder="1" applyAlignment="1" applyProtection="1">
      <alignment horizontal="left" vertical="center" indent="3"/>
      <protection hidden="1"/>
    </xf>
    <xf numFmtId="3" fontId="17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indent="3"/>
      <protection hidden="1"/>
    </xf>
    <xf numFmtId="3" fontId="17" fillId="0" borderId="43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23" fillId="2" borderId="70" xfId="0" applyFont="1" applyFill="1" applyBorder="1" applyAlignment="1" applyProtection="1">
      <alignment horizontal="left" vertical="center" wrapText="1" indent="3"/>
      <protection locked="0"/>
    </xf>
    <xf numFmtId="3" fontId="17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right" vertical="center"/>
      <protection hidden="1"/>
    </xf>
    <xf numFmtId="0" fontId="38" fillId="0" borderId="70" xfId="0" applyFont="1" applyFill="1" applyBorder="1" applyAlignment="1" applyProtection="1">
      <alignment horizontal="left" vertical="center"/>
      <protection hidden="1"/>
    </xf>
    <xf numFmtId="0" fontId="34" fillId="0" borderId="7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8" fillId="0" borderId="7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71" xfId="0" applyFont="1" applyBorder="1" applyAlignment="1" applyProtection="1">
      <alignment horizontal="center" vertical="center" shrinkToFit="1"/>
      <protection hidden="1"/>
    </xf>
    <xf numFmtId="0" fontId="9" fillId="0" borderId="34" xfId="0" applyFont="1" applyBorder="1" applyAlignment="1" applyProtection="1">
      <alignment horizontal="center" vertical="center" shrinkToFit="1"/>
      <protection hidden="1"/>
    </xf>
    <xf numFmtId="0" fontId="9" fillId="0" borderId="65" xfId="0" applyFont="1" applyBorder="1" applyAlignment="1" applyProtection="1">
      <alignment horizontal="center" vertical="center" shrinkToFit="1"/>
      <protection hidden="1"/>
    </xf>
    <xf numFmtId="0" fontId="9" fillId="2" borderId="72" xfId="0" applyFont="1" applyFill="1" applyBorder="1" applyAlignment="1" applyProtection="1">
      <alignment horizontal="center" vertical="center" shrinkToFit="1"/>
      <protection locked="0"/>
    </xf>
    <xf numFmtId="0" fontId="9" fillId="2" borderId="73" xfId="0" applyFont="1" applyFill="1" applyBorder="1" applyAlignment="1" applyProtection="1">
      <alignment horizontal="center" vertical="center" shrinkToFi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9" fillId="2" borderId="75" xfId="0" applyFont="1" applyFill="1" applyBorder="1" applyAlignment="1" applyProtection="1">
      <alignment horizontal="center" vertical="center" shrinkToFit="1"/>
      <protection locked="0"/>
    </xf>
    <xf numFmtId="0" fontId="34" fillId="0" borderId="36" xfId="0" applyFont="1" applyFill="1" applyBorder="1" applyAlignment="1" applyProtection="1">
      <alignment horizontal="left" vertical="center"/>
      <protection hidden="1"/>
    </xf>
    <xf numFmtId="3" fontId="17" fillId="2" borderId="179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23" xfId="0" applyFont="1" applyFill="1" applyBorder="1" applyAlignment="1" applyProtection="1">
      <alignment horizontal="left" vertical="center"/>
      <protection hidden="1"/>
    </xf>
    <xf numFmtId="3" fontId="17" fillId="2" borderId="224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25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68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66" xfId="0" applyFont="1" applyFill="1" applyBorder="1" applyAlignment="1" applyProtection="1">
      <alignment horizontal="center" vertical="center" shrinkToFit="1"/>
      <protection locked="0"/>
    </xf>
    <xf numFmtId="0" fontId="38" fillId="0" borderId="29" xfId="0" applyFont="1" applyFill="1" applyBorder="1" applyAlignment="1" applyProtection="1">
      <alignment horizontal="left" vertical="center"/>
      <protection hidden="1"/>
    </xf>
    <xf numFmtId="3" fontId="1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66" xfId="0" applyFont="1" applyFill="1" applyBorder="1" applyAlignment="1" applyProtection="1">
      <alignment horizontal="center" vertical="center" shrinkToFit="1"/>
      <protection locked="0"/>
    </xf>
    <xf numFmtId="3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2" fillId="2" borderId="145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vertical="center"/>
      <protection hidden="1"/>
    </xf>
    <xf numFmtId="0" fontId="1" fillId="0" borderId="38" xfId="0" applyFont="1" applyFill="1" applyBorder="1" applyAlignment="1" applyProtection="1">
      <alignment vertical="top" wrapText="1"/>
      <protection hidden="1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top" shrinkToFit="1"/>
      <protection locked="0"/>
    </xf>
    <xf numFmtId="0" fontId="50" fillId="0" borderId="0" xfId="0" applyFont="1" applyFill="1" applyBorder="1" applyAlignment="1" applyProtection="1">
      <alignment horizontal="left" vertical="center" indent="9"/>
      <protection hidden="1"/>
    </xf>
    <xf numFmtId="0" fontId="37" fillId="0" borderId="0" xfId="0" applyFont="1" applyFill="1" applyBorder="1" applyAlignment="1" applyProtection="1">
      <alignment horizontal="left" vertical="center" indent="9"/>
      <protection hidden="1"/>
    </xf>
    <xf numFmtId="0" fontId="39" fillId="0" borderId="29" xfId="0" applyFont="1" applyFill="1" applyBorder="1" applyAlignment="1" applyProtection="1">
      <alignment horizontal="left" vertical="center" indent="7"/>
      <protection hidden="1"/>
    </xf>
    <xf numFmtId="0" fontId="22" fillId="0" borderId="29" xfId="0" applyFont="1" applyFill="1" applyBorder="1" applyAlignment="1" applyProtection="1">
      <alignment horizontal="left" vertical="center" indent="7"/>
      <protection hidden="1"/>
    </xf>
    <xf numFmtId="0" fontId="16" fillId="0" borderId="0" xfId="0" applyFont="1" applyAlignment="1" applyProtection="1">
      <alignment vertical="center"/>
      <protection hidden="1"/>
    </xf>
    <xf numFmtId="0" fontId="51" fillId="0" borderId="24" xfId="0" applyFont="1" applyFill="1" applyBorder="1" applyAlignment="1" applyProtection="1">
      <alignment vertical="center" wrapText="1"/>
      <protection hidden="1"/>
    </xf>
    <xf numFmtId="0" fontId="52" fillId="0" borderId="26" xfId="0" applyFont="1" applyFill="1" applyBorder="1" applyAlignment="1" applyProtection="1">
      <alignment vertical="center" wrapText="1"/>
      <protection hidden="1"/>
    </xf>
    <xf numFmtId="3" fontId="32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9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94" xfId="0" applyFont="1" applyFill="1" applyBorder="1" applyAlignment="1" applyProtection="1">
      <alignment horizontal="center" vertical="center"/>
      <protection hidden="1"/>
    </xf>
    <xf numFmtId="0" fontId="32" fillId="0" borderId="94" xfId="0" applyFont="1" applyFill="1" applyBorder="1" applyAlignment="1" applyProtection="1">
      <alignment horizontal="center" vertical="center" wrapText="1"/>
      <protection hidden="1"/>
    </xf>
    <xf numFmtId="0" fontId="32" fillId="0" borderId="24" xfId="0" applyFont="1" applyFill="1" applyBorder="1" applyAlignment="1" applyProtection="1">
      <alignment horizontal="center" vertical="center" wrapText="1"/>
      <protection hidden="1"/>
    </xf>
    <xf numFmtId="0" fontId="48" fillId="0" borderId="78" xfId="0" applyFont="1" applyFill="1" applyBorder="1" applyAlignment="1" applyProtection="1">
      <alignment vertical="center" wrapText="1"/>
      <protection hidden="1"/>
    </xf>
    <xf numFmtId="0" fontId="46" fillId="0" borderId="123" xfId="0" applyFont="1" applyFill="1" applyBorder="1" applyAlignment="1" applyProtection="1">
      <alignment vertical="center" wrapText="1"/>
      <protection hidden="1"/>
    </xf>
    <xf numFmtId="3" fontId="49" fillId="0" borderId="100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9" xfId="0" applyNumberFormat="1" applyFont="1" applyFill="1" applyBorder="1" applyAlignment="1" applyProtection="1">
      <alignment horizontal="center" vertical="center"/>
      <protection hidden="1"/>
    </xf>
    <xf numFmtId="3" fontId="32" fillId="0" borderId="78" xfId="0" applyNumberFormat="1" applyFont="1" applyFill="1" applyBorder="1" applyAlignment="1" applyProtection="1">
      <alignment horizontal="center" vertical="center"/>
      <protection hidden="1"/>
    </xf>
    <xf numFmtId="0" fontId="16" fillId="0" borderId="44" xfId="0" applyFont="1" applyFill="1" applyBorder="1" applyAlignment="1" applyProtection="1">
      <alignment horizontal="left" vertical="center" wrapText="1" indent="2"/>
      <protection hidden="1"/>
    </xf>
    <xf numFmtId="0" fontId="53" fillId="0" borderId="49" xfId="0" applyFont="1" applyFill="1" applyBorder="1" applyAlignment="1" applyProtection="1">
      <alignment horizontal="left" vertical="center" wrapText="1" indent="1"/>
      <protection hidden="1"/>
    </xf>
    <xf numFmtId="3" fontId="49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80" xfId="0" applyNumberFormat="1" applyFont="1" applyFill="1" applyBorder="1" applyAlignment="1" applyProtection="1">
      <alignment horizontal="center" vertical="center"/>
      <protection locked="0"/>
    </xf>
    <xf numFmtId="3" fontId="9" fillId="2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left" vertical="center" indent="2"/>
      <protection hidden="1"/>
    </xf>
    <xf numFmtId="3" fontId="9" fillId="2" borderId="80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80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 applyProtection="1">
      <alignment horizontal="left" vertical="center" indent="2"/>
      <protection hidden="1"/>
    </xf>
    <xf numFmtId="0" fontId="53" fillId="0" borderId="50" xfId="0" applyFont="1" applyFill="1" applyBorder="1" applyAlignment="1" applyProtection="1">
      <alignment horizontal="left" vertical="center" wrapText="1" indent="1"/>
      <protection hidden="1"/>
    </xf>
    <xf numFmtId="3" fontId="49" fillId="0" borderId="57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91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91" xfId="0" applyNumberFormat="1" applyFont="1" applyFill="1" applyBorder="1" applyAlignment="1" applyProtection="1">
      <alignment horizontal="center" vertical="center"/>
      <protection locked="0"/>
    </xf>
    <xf numFmtId="3" fontId="9" fillId="2" borderId="61" xfId="0" applyNumberFormat="1" applyFont="1" applyFill="1" applyBorder="1" applyAlignment="1" applyProtection="1">
      <alignment horizontal="center" vertical="center"/>
      <protection locked="0"/>
    </xf>
    <xf numFmtId="0" fontId="48" fillId="0" borderId="143" xfId="0" applyFont="1" applyFill="1" applyBorder="1" applyAlignment="1" applyProtection="1">
      <alignment vertical="center" wrapText="1"/>
      <protection hidden="1"/>
    </xf>
    <xf numFmtId="0" fontId="46" fillId="0" borderId="150" xfId="0" applyFont="1" applyFill="1" applyBorder="1" applyAlignment="1" applyProtection="1">
      <alignment vertical="center" wrapText="1"/>
      <protection hidden="1"/>
    </xf>
    <xf numFmtId="3" fontId="49" fillId="0" borderId="14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51" xfId="0" applyNumberFormat="1" applyFont="1" applyFill="1" applyBorder="1" applyAlignment="1" applyProtection="1">
      <alignment horizontal="center" vertical="center"/>
      <protection hidden="1"/>
    </xf>
    <xf numFmtId="3" fontId="32" fillId="0" borderId="14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 indent="2"/>
      <protection hidden="1"/>
    </xf>
    <xf numFmtId="3" fontId="49" fillId="0" borderId="4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79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92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49" xfId="0" applyFont="1" applyFill="1" applyBorder="1" applyAlignment="1" applyProtection="1">
      <alignment horizontal="left" vertical="center" indent="2"/>
      <protection hidden="1"/>
    </xf>
    <xf numFmtId="0" fontId="16" fillId="0" borderId="55" xfId="0" applyFont="1" applyFill="1" applyBorder="1" applyAlignment="1" applyProtection="1">
      <alignment horizontal="left" vertical="center" indent="2"/>
      <protection hidden="1"/>
    </xf>
    <xf numFmtId="0" fontId="53" fillId="0" borderId="54" xfId="0" applyFont="1" applyFill="1" applyBorder="1" applyAlignment="1" applyProtection="1">
      <alignment horizontal="left" vertical="center" indent="2"/>
      <protection hidden="1"/>
    </xf>
    <xf numFmtId="3" fontId="49" fillId="0" borderId="5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81" xfId="0" applyNumberFormat="1" applyFont="1" applyFill="1" applyBorder="1" applyAlignment="1" applyProtection="1">
      <alignment horizontal="center" vertical="center" shrinkToFit="1"/>
      <protection locked="0"/>
    </xf>
    <xf numFmtId="3" fontId="9" fillId="2" borderId="81" xfId="0" applyNumberFormat="1" applyFont="1" applyFill="1" applyBorder="1" applyAlignment="1" applyProtection="1">
      <alignment horizontal="center" vertical="center"/>
      <protection locked="0"/>
    </xf>
    <xf numFmtId="3" fontId="9" fillId="2" borderId="55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 vertical="center"/>
      <protection hidden="1"/>
    </xf>
    <xf numFmtId="0" fontId="54" fillId="0" borderId="0" xfId="0" applyFont="1" applyFill="1" applyAlignment="1" applyProtection="1">
      <alignment horizontal="left" vertical="center"/>
      <protection hidden="1"/>
    </xf>
    <xf numFmtId="0" fontId="54" fillId="0" borderId="0" xfId="0" applyFont="1" applyFill="1" applyAlignment="1" applyProtection="1">
      <alignment horizontal="center" vertical="center"/>
      <protection hidden="1"/>
    </xf>
    <xf numFmtId="0" fontId="36" fillId="0" borderId="0" xfId="0" applyFont="1" applyAlignment="1" applyProtection="1">
      <protection hidden="1"/>
    </xf>
    <xf numFmtId="0" fontId="40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36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49" fillId="0" borderId="82" xfId="0" applyFont="1" applyFill="1" applyBorder="1" applyAlignment="1" applyProtection="1">
      <alignment horizontal="center" wrapText="1"/>
      <protection hidden="1"/>
    </xf>
    <xf numFmtId="0" fontId="49" fillId="0" borderId="88" xfId="0" applyFont="1" applyFill="1" applyBorder="1" applyAlignment="1" applyProtection="1">
      <alignment horizontal="center" wrapText="1"/>
      <protection hidden="1"/>
    </xf>
    <xf numFmtId="0" fontId="49" fillId="0" borderId="86" xfId="0" applyFont="1" applyFill="1" applyBorder="1" applyAlignment="1" applyProtection="1">
      <alignment horizontal="center" wrapText="1"/>
      <protection hidden="1"/>
    </xf>
    <xf numFmtId="0" fontId="32" fillId="0" borderId="47" xfId="0" applyFont="1" applyFill="1" applyBorder="1" applyAlignment="1" applyProtection="1">
      <alignment horizontal="center" vertical="center" wrapText="1"/>
      <protection hidden="1"/>
    </xf>
    <xf numFmtId="0" fontId="49" fillId="0" borderId="6" xfId="0" applyFont="1" applyFill="1" applyBorder="1" applyAlignment="1" applyProtection="1">
      <alignment horizontal="center" wrapText="1"/>
      <protection hidden="1"/>
    </xf>
    <xf numFmtId="0" fontId="51" fillId="0" borderId="8" xfId="0" applyFont="1" applyFill="1" applyBorder="1" applyAlignment="1" applyProtection="1">
      <alignment horizontal="left" vertical="center" wrapText="1"/>
      <protection hidden="1"/>
    </xf>
    <xf numFmtId="3" fontId="49" fillId="0" borderId="83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89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17" fillId="0" borderId="45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8" xfId="0" applyFont="1" applyFill="1" applyBorder="1" applyAlignment="1" applyProtection="1">
      <alignment vertical="center" wrapText="1"/>
      <protection hidden="1"/>
    </xf>
    <xf numFmtId="3" fontId="49" fillId="0" borderId="84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90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4" xfId="0" applyFont="1" applyFill="1" applyBorder="1" applyAlignment="1" applyProtection="1">
      <alignment horizontal="left" vertical="center" wrapText="1" indent="2"/>
      <protection hidden="1"/>
    </xf>
    <xf numFmtId="0" fontId="1" fillId="0" borderId="61" xfId="0" applyFont="1" applyFill="1" applyBorder="1" applyAlignment="1" applyProtection="1">
      <alignment horizontal="left" vertical="center" wrapText="1" indent="2"/>
      <protection hidden="1"/>
    </xf>
    <xf numFmtId="3" fontId="17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1" xfId="0" applyFont="1" applyFill="1" applyBorder="1" applyAlignment="1" applyProtection="1">
      <alignment horizontal="left" vertical="center" wrapText="1" indent="2"/>
      <protection hidden="1"/>
    </xf>
    <xf numFmtId="3" fontId="17" fillId="0" borderId="119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20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1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8" xfId="0" applyFont="1" applyFill="1" applyBorder="1" applyAlignment="1" applyProtection="1">
      <alignment horizontal="left" vertical="center" indent="2"/>
      <protection hidden="1"/>
    </xf>
    <xf numFmtId="3" fontId="17" fillId="2" borderId="12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Fill="1" applyBorder="1" applyAlignment="1" applyProtection="1">
      <alignment vertical="center" wrapText="1"/>
      <protection hidden="1"/>
    </xf>
    <xf numFmtId="3" fontId="49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92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52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7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13" xfId="0" applyFont="1" applyFill="1" applyBorder="1" applyAlignment="1" applyProtection="1">
      <alignment horizontal="left" vertical="center" wrapText="1" indent="2"/>
      <protection hidden="1"/>
    </xf>
    <xf numFmtId="3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18" xfId="0" applyFont="1" applyFill="1" applyBorder="1" applyAlignment="1" applyProtection="1">
      <alignment horizontal="left" vertical="center" wrapText="1" indent="2"/>
      <protection hidden="1"/>
    </xf>
    <xf numFmtId="3" fontId="17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2" xfId="0" applyFont="1" applyFill="1" applyBorder="1" applyAlignment="1" applyProtection="1">
      <alignment horizontal="left" vertical="center" indent="2"/>
      <protection hidden="1"/>
    </xf>
    <xf numFmtId="3" fontId="17" fillId="0" borderId="58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208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87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Border="1" applyAlignment="1" applyProtection="1">
      <alignment vertical="center" wrapText="1"/>
      <protection hidden="1"/>
    </xf>
    <xf numFmtId="0" fontId="46" fillId="0" borderId="0" xfId="0" applyFont="1" applyFill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indent="5"/>
      <protection hidden="1"/>
    </xf>
    <xf numFmtId="0" fontId="22" fillId="0" borderId="29" xfId="0" applyFont="1" applyFill="1" applyBorder="1" applyAlignment="1" applyProtection="1">
      <alignment horizontal="left" vertical="center" indent="5"/>
      <protection hidden="1"/>
    </xf>
    <xf numFmtId="0" fontId="36" fillId="0" borderId="3" xfId="0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Fill="1" applyBorder="1" applyAlignment="1" applyProtection="1">
      <alignment horizontal="center" vertical="center" wrapText="1"/>
      <protection hidden="1"/>
    </xf>
    <xf numFmtId="0" fontId="38" fillId="0" borderId="88" xfId="0" applyFont="1" applyFill="1" applyBorder="1" applyAlignment="1" applyProtection="1">
      <alignment horizontal="center" vertical="center" wrapText="1"/>
      <protection hidden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29" fillId="0" borderId="24" xfId="0" applyFont="1" applyFill="1" applyBorder="1" applyAlignment="1" applyProtection="1">
      <alignment horizontal="left" vertical="center" wrapText="1"/>
      <protection hidden="1"/>
    </xf>
    <xf numFmtId="3" fontId="17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Fill="1" applyBorder="1" applyAlignment="1" applyProtection="1">
      <alignment horizontal="left" vertical="center" wrapText="1" indent="2"/>
      <protection hidden="1"/>
    </xf>
    <xf numFmtId="3" fontId="1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70" xfId="0" applyFont="1" applyFill="1" applyBorder="1" applyAlignment="1" applyProtection="1">
      <alignment horizontal="left" vertical="center" wrapText="1" indent="2"/>
      <protection hidden="1"/>
    </xf>
    <xf numFmtId="3" fontId="17" fillId="0" borderId="72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69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9" xfId="0" applyFont="1" applyFill="1" applyBorder="1" applyAlignment="1" applyProtection="1">
      <alignment horizontal="left" vertical="center" wrapText="1" indent="2"/>
      <protection hidden="1"/>
    </xf>
    <xf numFmtId="3" fontId="17" fillId="0" borderId="1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Border="1" applyAlignment="1" applyProtection="1">
      <alignment vertical="top" wrapText="1"/>
      <protection hidden="1"/>
    </xf>
    <xf numFmtId="0" fontId="56" fillId="0" borderId="0" xfId="0" applyFont="1" applyFill="1" applyAlignment="1" applyProtection="1">
      <alignment horizontal="left" vertical="center" indent="2"/>
      <protection hidden="1"/>
    </xf>
    <xf numFmtId="0" fontId="56" fillId="0" borderId="0" xfId="0" applyFont="1" applyFill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4" fillId="0" borderId="13" xfId="0" applyFont="1" applyFill="1" applyBorder="1" applyAlignment="1" applyProtection="1">
      <alignment horizontal="center" wrapText="1"/>
      <protection hidden="1"/>
    </xf>
    <xf numFmtId="0" fontId="24" fillId="0" borderId="77" xfId="0" applyFont="1" applyFill="1" applyBorder="1" applyAlignment="1" applyProtection="1">
      <alignment horizontal="center" wrapText="1"/>
      <protection hidden="1"/>
    </xf>
    <xf numFmtId="0" fontId="24" fillId="0" borderId="29" xfId="0" applyFont="1" applyFill="1" applyBorder="1" applyAlignment="1" applyProtection="1">
      <alignment horizontal="center" wrapText="1"/>
      <protection hidden="1"/>
    </xf>
    <xf numFmtId="0" fontId="24" fillId="0" borderId="33" xfId="0" applyFont="1" applyFill="1" applyBorder="1" applyAlignment="1" applyProtection="1">
      <alignment horizontal="center" wrapText="1"/>
      <protection hidden="1"/>
    </xf>
    <xf numFmtId="0" fontId="24" fillId="0" borderId="101" xfId="0" applyFont="1" applyFill="1" applyBorder="1" applyAlignment="1" applyProtection="1">
      <alignment horizontal="center" wrapText="1"/>
      <protection hidden="1"/>
    </xf>
    <xf numFmtId="0" fontId="29" fillId="0" borderId="24" xfId="0" applyFont="1" applyFill="1" applyBorder="1" applyAlignment="1" applyProtection="1">
      <alignment horizontal="left" vertical="center" wrapText="1" indent="1"/>
      <protection hidden="1"/>
    </xf>
    <xf numFmtId="3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02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70" xfId="0" applyFont="1" applyFill="1" applyBorder="1" applyAlignment="1" applyProtection="1">
      <alignment horizontal="left" vertical="center" wrapText="1" indent="1"/>
      <protection hidden="1"/>
    </xf>
    <xf numFmtId="3" fontId="17" fillId="0" borderId="99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84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214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8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81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70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143" xfId="0" applyFont="1" applyFill="1" applyBorder="1" applyAlignment="1" applyProtection="1">
      <alignment horizontal="left" vertical="center" wrapText="1" indent="1"/>
      <protection hidden="1"/>
    </xf>
    <xf numFmtId="3" fontId="17" fillId="0" borderId="141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45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215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216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49" xfId="0" applyFont="1" applyFill="1" applyBorder="1" applyAlignment="1" applyProtection="1">
      <alignment horizontal="left" vertical="center" wrapText="1" indent="3"/>
      <protection hidden="1"/>
    </xf>
    <xf numFmtId="3" fontId="17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217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44" xfId="0" applyFont="1" applyFill="1" applyBorder="1" applyAlignment="1" applyProtection="1">
      <alignment horizontal="left" vertical="center" wrapText="1" indent="3"/>
      <protection hidden="1"/>
    </xf>
    <xf numFmtId="0" fontId="33" fillId="0" borderId="200" xfId="0" applyFont="1" applyFill="1" applyBorder="1" applyAlignment="1" applyProtection="1">
      <alignment horizontal="left" vertical="center" wrapText="1" indent="3"/>
      <protection hidden="1"/>
    </xf>
    <xf numFmtId="3" fontId="17" fillId="0" borderId="204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205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67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41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78" xfId="0" applyFont="1" applyFill="1" applyBorder="1" applyAlignment="1" applyProtection="1">
      <alignment horizontal="left" vertical="center" wrapText="1" indent="1"/>
      <protection hidden="1"/>
    </xf>
    <xf numFmtId="3" fontId="17" fillId="0" borderId="100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219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20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221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22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218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01" xfId="0" applyFont="1" applyFill="1" applyBorder="1" applyAlignment="1" applyProtection="1">
      <alignment horizontal="left" vertical="center" wrapText="1" indent="1"/>
      <protection hidden="1"/>
    </xf>
    <xf numFmtId="3" fontId="17" fillId="0" borderId="59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55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12" xfId="0" applyFont="1" applyFill="1" applyBorder="1" applyAlignment="1" applyProtection="1">
      <alignment horizontal="left" vertical="center" wrapText="1" indent="1"/>
      <protection hidden="1"/>
    </xf>
    <xf numFmtId="0" fontId="38" fillId="0" borderId="178" xfId="0" applyFont="1" applyFill="1" applyBorder="1" applyAlignment="1" applyProtection="1">
      <alignment horizontal="left" vertical="center" wrapText="1" indent="1"/>
      <protection hidden="1"/>
    </xf>
    <xf numFmtId="0" fontId="38" fillId="0" borderId="4" xfId="0" applyFont="1" applyFill="1" applyBorder="1" applyAlignment="1" applyProtection="1">
      <alignment horizontal="left" vertical="center" wrapText="1" indent="1"/>
      <protection hidden="1"/>
    </xf>
    <xf numFmtId="3" fontId="17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68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9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vertical="center" wrapText="1"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41" fillId="0" borderId="0" xfId="0" applyFont="1" applyFill="1" applyBorder="1" applyAlignment="1">
      <alignment horizontal="center" vertical="center"/>
    </xf>
    <xf numFmtId="0" fontId="36" fillId="0" borderId="4" xfId="0" applyFont="1" applyFill="1" applyBorder="1" applyAlignment="1" applyProtection="1">
      <alignment horizontal="center" vertical="center" wrapText="1"/>
      <protection hidden="1"/>
    </xf>
    <xf numFmtId="0" fontId="24" fillId="0" borderId="158" xfId="0" applyFont="1" applyFill="1" applyBorder="1" applyAlignment="1" applyProtection="1">
      <alignment horizontal="center" wrapText="1"/>
      <protection hidden="1"/>
    </xf>
    <xf numFmtId="3" fontId="17" fillId="0" borderId="160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115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70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04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64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51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43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99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202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20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62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72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41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206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07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16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71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03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62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97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96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60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96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73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74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01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75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indent="5"/>
      <protection hidden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49" fillId="0" borderId="95" xfId="0" applyFont="1" applyFill="1" applyBorder="1" applyAlignment="1" applyProtection="1">
      <alignment horizontal="center" vertical="center" wrapText="1"/>
      <protection hidden="1"/>
    </xf>
    <xf numFmtId="0" fontId="49" fillId="0" borderId="158" xfId="0" applyFont="1" applyFill="1" applyBorder="1" applyAlignment="1" applyProtection="1">
      <alignment horizontal="center" vertical="center" wrapText="1"/>
      <protection hidden="1"/>
    </xf>
    <xf numFmtId="0" fontId="49" fillId="0" borderId="159" xfId="0" applyFont="1" applyFill="1" applyBorder="1" applyAlignment="1" applyProtection="1">
      <alignment horizontal="center" vertical="center" wrapText="1"/>
      <protection hidden="1"/>
    </xf>
    <xf numFmtId="0" fontId="54" fillId="0" borderId="24" xfId="0" applyFont="1" applyFill="1" applyBorder="1" applyAlignment="1" applyProtection="1">
      <alignment horizontal="center" vertical="center" wrapText="1"/>
      <protection hidden="1"/>
    </xf>
    <xf numFmtId="3" fontId="49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160" xfId="0" applyNumberFormat="1" applyFont="1" applyFill="1" applyBorder="1" applyAlignment="1" applyProtection="1">
      <alignment horizontal="center" vertical="center" shrinkToFit="1"/>
      <protection hidden="1"/>
    </xf>
    <xf numFmtId="3" fontId="49" fillId="0" borderId="161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Alignment="1" applyProtection="1">
      <alignment horizontal="right" vertical="center"/>
      <protection hidden="1"/>
    </xf>
    <xf numFmtId="0" fontId="49" fillId="0" borderId="0" xfId="0" applyFont="1" applyFill="1" applyBorder="1" applyAlignment="1" applyProtection="1">
      <alignment horizontal="left" vertical="center" wrapText="1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3" fontId="17" fillId="2" borderId="163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0" xfId="0" applyFont="1" applyBorder="1" applyAlignment="1" applyProtection="1">
      <alignment horizontal="right" vertical="center"/>
      <protection hidden="1"/>
    </xf>
    <xf numFmtId="0" fontId="49" fillId="0" borderId="70" xfId="0" applyFont="1" applyFill="1" applyBorder="1" applyAlignment="1" applyProtection="1">
      <alignment horizontal="left" vertical="center" wrapText="1"/>
      <protection hidden="1"/>
    </xf>
    <xf numFmtId="0" fontId="66" fillId="0" borderId="70" xfId="0" applyFont="1" applyFill="1" applyBorder="1" applyAlignment="1" applyProtection="1">
      <alignment horizontal="center" vertical="center" wrapText="1"/>
      <protection hidden="1"/>
    </xf>
    <xf numFmtId="3" fontId="17" fillId="2" borderId="165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70" xfId="0" applyFont="1" applyFill="1" applyBorder="1" applyAlignment="1" applyProtection="1">
      <alignment horizontal="right" vertical="center"/>
      <protection hidden="1"/>
    </xf>
    <xf numFmtId="0" fontId="49" fillId="0" borderId="27" xfId="0" applyFont="1" applyBorder="1" applyAlignment="1" applyProtection="1">
      <alignment horizontal="right" vertical="center"/>
      <protection hidden="1"/>
    </xf>
    <xf numFmtId="0" fontId="49" fillId="0" borderId="27" xfId="0" applyFont="1" applyFill="1" applyBorder="1" applyAlignment="1" applyProtection="1">
      <alignment horizontal="left" vertical="center" wrapText="1"/>
      <protection hidden="1"/>
    </xf>
    <xf numFmtId="0" fontId="66" fillId="0" borderId="27" xfId="0" applyFont="1" applyFill="1" applyBorder="1" applyAlignment="1" applyProtection="1">
      <alignment horizontal="center" vertical="center" wrapText="1"/>
      <protection hidden="1"/>
    </xf>
    <xf numFmtId="3" fontId="17" fillId="0" borderId="28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05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27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66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67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22" xfId="0" applyFont="1" applyBorder="1" applyAlignment="1" applyProtection="1">
      <alignment horizontal="right" vertical="center"/>
      <protection hidden="1"/>
    </xf>
    <xf numFmtId="0" fontId="49" fillId="0" borderId="22" xfId="0" applyFont="1" applyFill="1" applyBorder="1" applyAlignment="1" applyProtection="1">
      <alignment horizontal="left" vertical="center" wrapText="1"/>
      <protection hidden="1"/>
    </xf>
    <xf numFmtId="0" fontId="66" fillId="0" borderId="22" xfId="0" applyFont="1" applyFill="1" applyBorder="1" applyAlignment="1" applyProtection="1">
      <alignment horizontal="center" vertical="center" wrapText="1"/>
      <protection hidden="1"/>
    </xf>
    <xf numFmtId="3" fontId="17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06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22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68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69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29" xfId="0" applyFont="1" applyBorder="1" applyAlignment="1" applyProtection="1">
      <alignment horizontal="right" vertical="center"/>
      <protection hidden="1"/>
    </xf>
    <xf numFmtId="0" fontId="49" fillId="0" borderId="29" xfId="0" applyFont="1" applyFill="1" applyBorder="1" applyAlignment="1" applyProtection="1">
      <alignment horizontal="left" vertical="center" wrapText="1"/>
      <protection hidden="1"/>
    </xf>
    <xf numFmtId="0" fontId="66" fillId="0" borderId="29" xfId="0" applyFont="1" applyFill="1" applyBorder="1" applyAlignment="1" applyProtection="1">
      <alignment horizontal="center" vertical="center" wrapText="1"/>
      <protection hidden="1"/>
    </xf>
    <xf numFmtId="3" fontId="17" fillId="0" borderId="158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59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right" vertical="center"/>
      <protection hidden="1"/>
    </xf>
    <xf numFmtId="0" fontId="54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36" fillId="0" borderId="6" xfId="0" applyFont="1" applyFill="1" applyBorder="1" applyAlignment="1" applyProtection="1">
      <alignment horizontal="center" vertical="center" wrapText="1"/>
      <protection hidden="1"/>
    </xf>
    <xf numFmtId="0" fontId="36" fillId="0" borderId="6" xfId="0" applyFont="1" applyFill="1" applyBorder="1" applyAlignment="1" applyProtection="1">
      <alignment vertical="center" wrapText="1"/>
      <protection hidden="1"/>
    </xf>
    <xf numFmtId="0" fontId="55" fillId="0" borderId="86" xfId="0" applyFont="1" applyFill="1" applyBorder="1" applyAlignment="1" applyProtection="1">
      <alignment horizontal="center" vertical="center" wrapText="1"/>
      <protection hidden="1"/>
    </xf>
    <xf numFmtId="0" fontId="38" fillId="0" borderId="8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152" xfId="0" applyFont="1" applyBorder="1" applyAlignment="1" applyProtection="1">
      <alignment horizontal="center" vertical="center"/>
      <protection hidden="1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70" xfId="0" applyFont="1" applyFill="1" applyBorder="1" applyAlignment="1" applyProtection="1">
      <alignment horizontal="left" vertical="center" shrinkToFit="1"/>
      <protection locked="0"/>
    </xf>
    <xf numFmtId="0" fontId="17" fillId="0" borderId="70" xfId="0" applyFont="1" applyFill="1" applyBorder="1" applyAlignment="1" applyProtection="1">
      <alignment horizontal="center" vertical="center" wrapText="1"/>
      <protection hidden="1"/>
    </xf>
    <xf numFmtId="0" fontId="40" fillId="0" borderId="104" xfId="0" applyFont="1" applyBorder="1" applyAlignment="1" applyProtection="1">
      <alignment horizontal="center" vertical="center"/>
      <protection hidden="1"/>
    </xf>
    <xf numFmtId="0" fontId="17" fillId="2" borderId="74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Alignment="1" applyProtection="1">
      <alignment horizontal="center" vertical="center"/>
      <protection locked="0" hidden="1"/>
    </xf>
    <xf numFmtId="0" fontId="69" fillId="0" borderId="0" xfId="0" applyFont="1" applyFill="1" applyBorder="1" applyAlignment="1" applyProtection="1">
      <alignment vertical="center" wrapText="1"/>
      <protection locked="0" hidden="1"/>
    </xf>
    <xf numFmtId="3" fontId="17" fillId="2" borderId="7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quotePrefix="1" applyFont="1" applyAlignment="1" applyProtection="1">
      <alignment horizontal="center" vertical="center"/>
      <protection locked="0"/>
    </xf>
    <xf numFmtId="0" fontId="17" fillId="2" borderId="108" xfId="0" applyFont="1" applyFill="1" applyBorder="1" applyAlignment="1" applyProtection="1">
      <alignment horizontal="left" vertical="center" shrinkToFit="1"/>
      <protection locked="0"/>
    </xf>
    <xf numFmtId="0" fontId="17" fillId="0" borderId="108" xfId="0" applyFont="1" applyFill="1" applyBorder="1" applyAlignment="1" applyProtection="1">
      <alignment horizontal="center" vertical="center" wrapText="1"/>
      <protection hidden="1"/>
    </xf>
    <xf numFmtId="0" fontId="40" fillId="0" borderId="110" xfId="0" applyFont="1" applyBorder="1" applyAlignment="1" applyProtection="1">
      <alignment horizontal="center" vertical="center"/>
      <protection hidden="1"/>
    </xf>
    <xf numFmtId="3" fontId="17" fillId="2" borderId="11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3" fontId="4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3" fontId="17" fillId="0" borderId="139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107" xfId="0" applyFont="1" applyFill="1" applyBorder="1" applyAlignment="1" applyProtection="1">
      <alignment horizontal="left" vertical="center" wrapText="1" indent="2"/>
      <protection hidden="1"/>
    </xf>
    <xf numFmtId="3" fontId="17" fillId="2" borderId="140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42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44" xfId="0" applyFont="1" applyFill="1" applyBorder="1" applyAlignment="1" applyProtection="1">
      <alignment horizontal="left" vertical="center" wrapText="1" indent="5"/>
      <protection hidden="1"/>
    </xf>
    <xf numFmtId="3" fontId="17" fillId="2" borderId="15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57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35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44" xfId="0" applyFont="1" applyFill="1" applyBorder="1" applyAlignment="1" applyProtection="1">
      <alignment horizontal="left" vertical="center" wrapText="1" indent="7"/>
      <protection hidden="1"/>
    </xf>
    <xf numFmtId="0" fontId="23" fillId="0" borderId="0" xfId="0" applyFont="1" applyFill="1" applyBorder="1" applyAlignment="1" applyProtection="1">
      <alignment horizontal="left" vertical="center" wrapText="1" indent="7"/>
      <protection hidden="1"/>
    </xf>
    <xf numFmtId="3" fontId="17" fillId="0" borderId="124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4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33" xfId="0" applyFont="1" applyFill="1" applyBorder="1" applyAlignment="1" applyProtection="1">
      <alignment horizontal="left" vertical="center" wrapText="1" indent="2"/>
      <protection hidden="1"/>
    </xf>
    <xf numFmtId="3" fontId="17" fillId="0" borderId="146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36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147" xfId="0" applyNumberFormat="1" applyFont="1" applyFill="1" applyBorder="1" applyAlignment="1" applyProtection="1">
      <alignment horizontal="center" vertical="center" shrinkToFit="1"/>
      <protection hidden="1"/>
    </xf>
    <xf numFmtId="3" fontId="70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55" xfId="0" applyFont="1" applyFill="1" applyBorder="1" applyAlignment="1" applyProtection="1">
      <alignment horizontal="left" vertical="center" wrapText="1" indent="5"/>
      <protection hidden="1"/>
    </xf>
    <xf numFmtId="3" fontId="17" fillId="0" borderId="5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148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9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39" fillId="0" borderId="29" xfId="0" applyFont="1" applyFill="1" applyBorder="1" applyAlignment="1" applyProtection="1">
      <alignment horizontal="left" vertical="center"/>
      <protection hidden="1"/>
    </xf>
    <xf numFmtId="0" fontId="52" fillId="0" borderId="0" xfId="0" applyFont="1" applyAlignment="1" applyProtection="1">
      <alignment vertical="center" wrapText="1"/>
      <protection locked="0" hidden="1"/>
    </xf>
    <xf numFmtId="1" fontId="71" fillId="0" borderId="0" xfId="0" applyNumberFormat="1" applyFont="1"/>
    <xf numFmtId="0" fontId="71" fillId="0" borderId="1" xfId="0" applyFont="1" applyFill="1" applyBorder="1"/>
    <xf numFmtId="1" fontId="71" fillId="0" borderId="1" xfId="0" applyNumberFormat="1" applyFont="1" applyFill="1" applyBorder="1"/>
    <xf numFmtId="0" fontId="71" fillId="0" borderId="14" xfId="0" applyFont="1" applyFill="1" applyBorder="1"/>
    <xf numFmtId="0" fontId="71" fillId="0" borderId="2" xfId="0" applyFont="1" applyFill="1" applyBorder="1"/>
    <xf numFmtId="1" fontId="71" fillId="0" borderId="14" xfId="0" applyNumberFormat="1" applyFont="1" applyFill="1" applyBorder="1"/>
    <xf numFmtId="1" fontId="71" fillId="0" borderId="0" xfId="0" applyNumberFormat="1" applyFont="1" applyFill="1" applyBorder="1"/>
    <xf numFmtId="1" fontId="71" fillId="0" borderId="0" xfId="0" applyNumberFormat="1" applyFont="1" applyFill="1"/>
    <xf numFmtId="0" fontId="71" fillId="0" borderId="0" xfId="0" applyFont="1" applyFill="1" applyBorder="1"/>
    <xf numFmtId="1" fontId="72" fillId="0" borderId="0" xfId="0" applyNumberFormat="1" applyFont="1" applyFill="1"/>
    <xf numFmtId="1" fontId="71" fillId="0" borderId="2" xfId="0" applyNumberFormat="1" applyFont="1" applyFill="1" applyBorder="1"/>
    <xf numFmtId="0" fontId="71" fillId="0" borderId="0" xfId="0" quotePrefix="1" applyFont="1" applyFill="1" applyBorder="1"/>
    <xf numFmtId="0" fontId="71" fillId="0" borderId="2" xfId="0" quotePrefix="1" applyFont="1" applyFill="1" applyBorder="1"/>
    <xf numFmtId="1" fontId="71" fillId="6" borderId="0" xfId="0" applyNumberFormat="1" applyFont="1" applyFill="1" applyBorder="1"/>
    <xf numFmtId="1" fontId="71" fillId="0" borderId="14" xfId="0" applyNumberFormat="1" applyFont="1" applyBorder="1"/>
    <xf numFmtId="1" fontId="71" fillId="0" borderId="0" xfId="0" applyNumberFormat="1" applyFont="1" applyBorder="1"/>
    <xf numFmtId="1" fontId="71" fillId="0" borderId="2" xfId="0" applyNumberFormat="1" applyFont="1" applyBorder="1"/>
    <xf numFmtId="0" fontId="71" fillId="0" borderId="0" xfId="0" applyFont="1"/>
    <xf numFmtId="0" fontId="71" fillId="0" borderId="14" xfId="0" quotePrefix="1" applyFont="1" applyFill="1" applyBorder="1"/>
    <xf numFmtId="0" fontId="71" fillId="0" borderId="0" xfId="0" applyFont="1" applyFill="1"/>
    <xf numFmtId="0" fontId="9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vertical="center" wrapText="1"/>
      <protection hidden="1"/>
    </xf>
    <xf numFmtId="3" fontId="17" fillId="2" borderId="227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28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229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230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23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wrapText="1"/>
      <protection hidden="1"/>
    </xf>
    <xf numFmtId="0" fontId="17" fillId="0" borderId="0" xfId="0" applyFont="1" applyFill="1" applyAlignment="1" applyProtection="1">
      <alignment wrapText="1"/>
      <protection hidden="1"/>
    </xf>
    <xf numFmtId="0" fontId="17" fillId="0" borderId="0" xfId="0" applyFont="1" applyFill="1" applyBorder="1" applyAlignment="1" applyProtection="1">
      <protection hidden="1"/>
    </xf>
    <xf numFmtId="0" fontId="1" fillId="0" borderId="0" xfId="0" applyFont="1" applyAlignment="1">
      <alignment horizontal="left" vertical="center" indent="3"/>
    </xf>
    <xf numFmtId="0" fontId="73" fillId="0" borderId="0" xfId="0" applyFont="1" applyAlignment="1">
      <alignment horizontal="right"/>
    </xf>
    <xf numFmtId="0" fontId="17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1" fontId="2" fillId="0" borderId="0" xfId="0" applyNumberFormat="1" applyFont="1"/>
    <xf numFmtId="1" fontId="74" fillId="7" borderId="0" xfId="0" applyNumberFormat="1" applyFont="1" applyFill="1"/>
    <xf numFmtId="1" fontId="2" fillId="7" borderId="0" xfId="0" applyNumberFormat="1" applyFont="1" applyFill="1"/>
    <xf numFmtId="1" fontId="2" fillId="4" borderId="0" xfId="0" applyNumberFormat="1" applyFont="1" applyFill="1"/>
    <xf numFmtId="0" fontId="36" fillId="0" borderId="7" xfId="0" applyFont="1" applyFill="1" applyBorder="1" applyAlignment="1" applyProtection="1">
      <alignment horizontal="center" vertical="center" wrapText="1"/>
      <protection hidden="1"/>
    </xf>
    <xf numFmtId="0" fontId="36" fillId="0" borderId="29" xfId="0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Fill="1" applyBorder="1" applyAlignment="1" applyProtection="1">
      <alignment horizontal="center" vertical="center" wrapText="1"/>
      <protection hidden="1"/>
    </xf>
    <xf numFmtId="0" fontId="49" fillId="0" borderId="29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alignment horizontal="center" vertical="center" wrapText="1"/>
      <protection hidden="1"/>
    </xf>
    <xf numFmtId="0" fontId="49" fillId="0" borderId="108" xfId="0" applyFont="1" applyFill="1" applyBorder="1" applyAlignment="1" applyProtection="1">
      <alignment horizontal="center" vertical="center" wrapText="1"/>
      <protection hidden="1"/>
    </xf>
    <xf numFmtId="0" fontId="16" fillId="0" borderId="44" xfId="0" applyFont="1" applyFill="1" applyBorder="1" applyAlignment="1" applyProtection="1">
      <alignment horizontal="left" vertical="center" indent="3"/>
      <protection hidden="1"/>
    </xf>
    <xf numFmtId="0" fontId="54" fillId="0" borderId="178" xfId="0" applyFont="1" applyFill="1" applyBorder="1" applyAlignment="1" applyProtection="1">
      <alignment horizontal="center" vertical="center"/>
      <protection hidden="1"/>
    </xf>
    <xf numFmtId="0" fontId="54" fillId="0" borderId="232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vertical="center"/>
      <protection hidden="1"/>
    </xf>
    <xf numFmtId="0" fontId="77" fillId="0" borderId="0" xfId="0" applyFont="1"/>
    <xf numFmtId="0" fontId="34" fillId="0" borderId="0" xfId="0" applyFont="1"/>
    <xf numFmtId="0" fontId="78" fillId="0" borderId="0" xfId="0" applyFont="1"/>
    <xf numFmtId="0" fontId="78" fillId="7" borderId="0" xfId="0" applyFont="1" applyFill="1"/>
    <xf numFmtId="0" fontId="73" fillId="0" borderId="0" xfId="0" applyFont="1"/>
    <xf numFmtId="0" fontId="42" fillId="0" borderId="0" xfId="0" applyFont="1" applyFill="1" applyBorder="1" applyAlignment="1" applyProtection="1">
      <alignment horizontal="left" vertical="center" wrapText="1" indent="3"/>
      <protection hidden="1"/>
    </xf>
    <xf numFmtId="0" fontId="27" fillId="0" borderId="39" xfId="0" applyFont="1" applyFill="1" applyBorder="1" applyAlignment="1">
      <alignment vertical="center"/>
    </xf>
    <xf numFmtId="1" fontId="79" fillId="0" borderId="0" xfId="0" applyNumberFormat="1" applyFont="1"/>
    <xf numFmtId="0" fontId="18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wrapText="1" shrinkToFit="1"/>
      <protection locked="0"/>
    </xf>
    <xf numFmtId="0" fontId="33" fillId="0" borderId="0" xfId="0" applyFont="1" applyFill="1" applyBorder="1" applyAlignment="1" applyProtection="1">
      <alignment shrinkToFit="1"/>
      <protection locked="0"/>
    </xf>
    <xf numFmtId="0" fontId="21" fillId="2" borderId="75" xfId="0" applyFont="1" applyFill="1" applyBorder="1" applyAlignment="1" applyProtection="1">
      <alignment horizontal="center" vertical="center" shrinkToFit="1"/>
      <protection locked="0" hidden="1"/>
    </xf>
    <xf numFmtId="0" fontId="21" fillId="2" borderId="70" xfId="0" applyFont="1" applyFill="1" applyBorder="1" applyAlignment="1" applyProtection="1">
      <alignment horizontal="center" vertical="center" shrinkToFit="1"/>
      <protection locked="0" hidden="1"/>
    </xf>
    <xf numFmtId="0" fontId="21" fillId="2" borderId="109" xfId="0" applyFont="1" applyFill="1" applyBorder="1" applyAlignment="1" applyProtection="1">
      <alignment horizontal="center" vertical="center" shrinkToFit="1"/>
      <protection locked="0" hidden="1"/>
    </xf>
    <xf numFmtId="164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23" fillId="2" borderId="75" xfId="0" applyNumberFormat="1" applyFont="1" applyFill="1" applyBorder="1" applyAlignment="1" applyProtection="1">
      <alignment horizontal="center" vertical="center" shrinkToFit="1"/>
      <protection locked="0" hidden="1"/>
    </xf>
    <xf numFmtId="164" fontId="23" fillId="2" borderId="109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2" borderId="75" xfId="1" applyFont="1" applyFill="1" applyBorder="1" applyAlignment="1" applyProtection="1">
      <alignment horizontal="left" vertical="center" shrinkToFit="1"/>
      <protection locked="0" hidden="1"/>
    </xf>
    <xf numFmtId="0" fontId="16" fillId="2" borderId="70" xfId="1" applyFont="1" applyFill="1" applyBorder="1" applyAlignment="1" applyProtection="1">
      <alignment horizontal="left" vertical="center" shrinkToFit="1"/>
      <protection locked="0" hidden="1"/>
    </xf>
    <xf numFmtId="0" fontId="16" fillId="2" borderId="109" xfId="1" applyFont="1" applyFill="1" applyBorder="1" applyAlignment="1" applyProtection="1">
      <alignment horizontal="left" vertical="center" shrinkToFit="1"/>
      <protection locked="0" hidden="1"/>
    </xf>
    <xf numFmtId="0" fontId="23" fillId="2" borderId="75" xfId="0" applyFont="1" applyFill="1" applyBorder="1" applyAlignment="1" applyProtection="1">
      <alignment horizontal="left" vertical="center" shrinkToFit="1"/>
      <protection locked="0" hidden="1"/>
    </xf>
    <xf numFmtId="0" fontId="23" fillId="2" borderId="70" xfId="0" applyFont="1" applyFill="1" applyBorder="1" applyAlignment="1" applyProtection="1">
      <alignment horizontal="left" vertical="center" shrinkToFit="1"/>
      <protection locked="0" hidden="1"/>
    </xf>
    <xf numFmtId="0" fontId="23" fillId="2" borderId="109" xfId="0" applyFont="1" applyFill="1" applyBorder="1" applyAlignment="1" applyProtection="1">
      <alignment horizontal="left" vertical="center" shrinkToFit="1"/>
      <protection locked="0"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23" fillId="2" borderId="35" xfId="0" applyFont="1" applyFill="1" applyBorder="1" applyAlignment="1" applyProtection="1">
      <alignment horizontal="left" vertical="center" shrinkToFit="1"/>
      <protection locked="0" hidden="1"/>
    </xf>
    <xf numFmtId="0" fontId="23" fillId="2" borderId="36" xfId="0" applyFont="1" applyFill="1" applyBorder="1" applyAlignment="1" applyProtection="1">
      <alignment horizontal="left" vertical="center" shrinkToFit="1"/>
      <protection locked="0" hidden="1"/>
    </xf>
    <xf numFmtId="0" fontId="23" fillId="2" borderId="37" xfId="0" applyFont="1" applyFill="1" applyBorder="1" applyAlignment="1" applyProtection="1">
      <alignment horizontal="left" vertical="center" shrinkToFit="1"/>
      <protection locked="0" hidden="1"/>
    </xf>
    <xf numFmtId="0" fontId="23" fillId="2" borderId="40" xfId="0" applyFont="1" applyFill="1" applyBorder="1" applyAlignment="1" applyProtection="1">
      <alignment horizontal="left" vertical="center" shrinkToFit="1"/>
      <protection locked="0" hidden="1"/>
    </xf>
    <xf numFmtId="0" fontId="23" fillId="2" borderId="41" xfId="0" applyFont="1" applyFill="1" applyBorder="1" applyAlignment="1" applyProtection="1">
      <alignment horizontal="left" vertical="center" shrinkToFit="1"/>
      <protection locked="0" hidden="1"/>
    </xf>
    <xf numFmtId="0" fontId="23" fillId="2" borderId="42" xfId="0" applyFont="1" applyFill="1" applyBorder="1" applyAlignment="1" applyProtection="1">
      <alignment horizontal="left" vertical="center" shrinkToFit="1"/>
      <protection locked="0" hidden="1"/>
    </xf>
    <xf numFmtId="0" fontId="23" fillId="2" borderId="75" xfId="0" applyFont="1" applyFill="1" applyBorder="1" applyAlignment="1" applyProtection="1">
      <alignment horizontal="center" vertical="center" shrinkToFit="1"/>
      <protection locked="0" hidden="1"/>
    </xf>
    <xf numFmtId="0" fontId="23" fillId="2" borderId="70" xfId="0" applyFont="1" applyFill="1" applyBorder="1" applyAlignment="1" applyProtection="1">
      <alignment horizontal="center" vertical="center" shrinkToFit="1"/>
      <protection locked="0" hidden="1"/>
    </xf>
    <xf numFmtId="0" fontId="23" fillId="2" borderId="109" xfId="0" applyFont="1" applyFill="1" applyBorder="1" applyAlignment="1" applyProtection="1">
      <alignment horizontal="center" vertical="center" shrinkToFit="1"/>
      <protection locked="0"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3" fillId="2" borderId="75" xfId="0" applyFont="1" applyFill="1" applyBorder="1" applyAlignment="1" applyProtection="1">
      <alignment horizontal="center" vertical="center" shrinkToFit="1"/>
      <protection locked="0"/>
    </xf>
    <xf numFmtId="0" fontId="23" fillId="2" borderId="70" xfId="0" applyFont="1" applyFill="1" applyBorder="1" applyAlignment="1" applyProtection="1">
      <alignment horizontal="center" vertical="center" shrinkToFit="1"/>
      <protection locked="0"/>
    </xf>
    <xf numFmtId="0" fontId="23" fillId="2" borderId="109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justify" vertical="center" wrapText="1"/>
      <protection hidden="1"/>
    </xf>
    <xf numFmtId="0" fontId="13" fillId="0" borderId="36" xfId="0" applyFont="1" applyBorder="1" applyAlignment="1" applyProtection="1">
      <alignment horizontal="justify" vertical="center" wrapText="1"/>
      <protection hidden="1"/>
    </xf>
    <xf numFmtId="0" fontId="13" fillId="0" borderId="37" xfId="0" applyFont="1" applyBorder="1" applyAlignment="1" applyProtection="1">
      <alignment horizontal="justify" vertical="center" wrapText="1"/>
      <protection hidden="1"/>
    </xf>
    <xf numFmtId="0" fontId="13" fillId="0" borderId="38" xfId="0" applyFont="1" applyBorder="1" applyAlignment="1" applyProtection="1">
      <alignment horizontal="justify" vertical="center" wrapText="1"/>
      <protection hidden="1"/>
    </xf>
    <xf numFmtId="0" fontId="13" fillId="0" borderId="0" xfId="0" applyFont="1" applyBorder="1" applyAlignment="1" applyProtection="1">
      <alignment horizontal="justify" vertical="center" wrapText="1"/>
      <protection hidden="1"/>
    </xf>
    <xf numFmtId="0" fontId="13" fillId="0" borderId="39" xfId="0" applyFont="1" applyBorder="1" applyAlignment="1" applyProtection="1">
      <alignment horizontal="justify" vertical="center" wrapText="1"/>
      <protection hidden="1"/>
    </xf>
    <xf numFmtId="0" fontId="13" fillId="0" borderId="40" xfId="0" applyFont="1" applyBorder="1" applyAlignment="1" applyProtection="1">
      <alignment horizontal="justify" vertical="center" wrapText="1"/>
      <protection hidden="1"/>
    </xf>
    <xf numFmtId="0" fontId="13" fillId="0" borderId="41" xfId="0" applyFont="1" applyBorder="1" applyAlignment="1" applyProtection="1">
      <alignment horizontal="justify" vertical="center" wrapText="1"/>
      <protection hidden="1"/>
    </xf>
    <xf numFmtId="0" fontId="13" fillId="0" borderId="42" xfId="0" applyFont="1" applyBorder="1" applyAlignment="1" applyProtection="1">
      <alignment horizontal="justify" vertical="center" wrapText="1"/>
      <protection hidden="1"/>
    </xf>
    <xf numFmtId="0" fontId="14" fillId="0" borderId="14" xfId="0" applyNumberFormat="1" applyFont="1" applyBorder="1" applyAlignment="1" applyProtection="1">
      <alignment horizontal="center"/>
    </xf>
    <xf numFmtId="0" fontId="14" fillId="2" borderId="75" xfId="0" applyFont="1" applyFill="1" applyBorder="1" applyAlignment="1" applyProtection="1">
      <alignment horizontal="center" vertical="center" shrinkToFit="1"/>
      <protection locked="0"/>
    </xf>
    <xf numFmtId="0" fontId="14" fillId="2" borderId="70" xfId="0" applyFont="1" applyFill="1" applyBorder="1" applyAlignment="1" applyProtection="1">
      <alignment horizontal="center" vertical="center" shrinkToFit="1"/>
      <protection locked="0"/>
    </xf>
    <xf numFmtId="0" fontId="14" fillId="2" borderId="109" xfId="0" applyFont="1" applyFill="1" applyBorder="1" applyAlignment="1" applyProtection="1">
      <alignment horizontal="center" vertical="center" shrinkToFit="1"/>
      <protection locked="0"/>
    </xf>
    <xf numFmtId="164" fontId="23" fillId="2" borderId="75" xfId="0" applyNumberFormat="1" applyFont="1" applyFill="1" applyBorder="1" applyAlignment="1" applyProtection="1">
      <alignment horizontal="center" vertical="center" shrinkToFit="1"/>
      <protection locked="0"/>
    </xf>
    <xf numFmtId="164" fontId="23" fillId="2" borderId="109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left" vertical="top" wrapText="1"/>
      <protection locked="0"/>
    </xf>
    <xf numFmtId="0" fontId="16" fillId="2" borderId="36" xfId="0" applyFont="1" applyFill="1" applyBorder="1" applyAlignment="1" applyProtection="1">
      <alignment horizontal="left" vertical="top" wrapText="1"/>
      <protection locked="0"/>
    </xf>
    <xf numFmtId="0" fontId="16" fillId="2" borderId="37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39" xfId="0" applyFont="1" applyFill="1" applyBorder="1" applyAlignment="1" applyProtection="1">
      <alignment horizontal="left" vertical="top" wrapText="1"/>
      <protection locked="0"/>
    </xf>
    <xf numFmtId="0" fontId="16" fillId="2" borderId="40" xfId="0" applyFont="1" applyFill="1" applyBorder="1" applyAlignment="1" applyProtection="1">
      <alignment horizontal="left" vertical="top" wrapText="1"/>
      <protection locked="0"/>
    </xf>
    <xf numFmtId="0" fontId="16" fillId="2" borderId="41" xfId="0" applyFont="1" applyFill="1" applyBorder="1" applyAlignment="1" applyProtection="1">
      <alignment horizontal="left" vertical="top" wrapText="1"/>
      <protection locked="0"/>
    </xf>
    <xf numFmtId="0" fontId="16" fillId="2" borderId="42" xfId="0" applyFont="1" applyFill="1" applyBorder="1" applyAlignment="1" applyProtection="1">
      <alignment horizontal="left" vertical="top" wrapText="1"/>
      <protection locked="0"/>
    </xf>
    <xf numFmtId="0" fontId="36" fillId="0" borderId="7" xfId="0" applyFont="1" applyFill="1" applyBorder="1" applyAlignment="1" applyProtection="1">
      <alignment horizontal="center" vertical="center" wrapText="1"/>
      <protection hidden="1"/>
    </xf>
    <xf numFmtId="0" fontId="36" fillId="0" borderId="29" xfId="0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Fill="1" applyBorder="1" applyAlignment="1" applyProtection="1">
      <alignment horizontal="center" vertical="center" wrapText="1"/>
      <protection hidden="1"/>
    </xf>
    <xf numFmtId="0" fontId="49" fillId="0" borderId="137" xfId="0" applyFont="1" applyFill="1" applyBorder="1" applyAlignment="1" applyProtection="1">
      <alignment horizontal="center" vertical="center" wrapText="1"/>
      <protection hidden="1"/>
    </xf>
    <xf numFmtId="0" fontId="49" fillId="0" borderId="138" xfId="0" applyFont="1" applyFill="1" applyBorder="1" applyAlignment="1" applyProtection="1">
      <alignment horizontal="center" vertical="center" wrapText="1"/>
      <protection hidden="1"/>
    </xf>
    <xf numFmtId="0" fontId="49" fillId="0" borderId="7" xfId="0" applyFont="1" applyFill="1" applyBorder="1" applyAlignment="1" applyProtection="1">
      <alignment horizontal="center" vertical="center" wrapText="1"/>
      <protection hidden="1"/>
    </xf>
    <xf numFmtId="0" fontId="49" fillId="0" borderId="29" xfId="0" applyFont="1" applyFill="1" applyBorder="1" applyAlignment="1" applyProtection="1">
      <alignment horizontal="center" vertical="center" wrapText="1"/>
      <protection hidden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 applyProtection="1">
      <alignment horizontal="right" vertical="center" wrapText="1"/>
      <protection hidden="1"/>
    </xf>
    <xf numFmtId="0" fontId="29" fillId="0" borderId="32" xfId="0" applyFont="1" applyFill="1" applyBorder="1" applyAlignment="1" applyProtection="1">
      <alignment horizontal="right" vertical="center" wrapText="1"/>
      <protection hidden="1"/>
    </xf>
    <xf numFmtId="0" fontId="52" fillId="0" borderId="0" xfId="0" applyFont="1" applyFill="1" applyBorder="1" applyAlignment="1" applyProtection="1">
      <alignment horizontal="center" vertical="center" wrapText="1"/>
      <protection locked="0" hidden="1"/>
    </xf>
    <xf numFmtId="0" fontId="52" fillId="0" borderId="0" xfId="0" applyFont="1" applyAlignment="1" applyProtection="1">
      <alignment horizontal="center" vertical="center" wrapText="1"/>
      <protection locked="0"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16" fillId="2" borderId="35" xfId="0" applyFont="1" applyFill="1" applyBorder="1" applyAlignment="1" applyProtection="1">
      <alignment horizontal="left" vertical="top" shrinkToFit="1"/>
      <protection locked="0"/>
    </xf>
    <xf numFmtId="0" fontId="16" fillId="2" borderId="36" xfId="0" applyFont="1" applyFill="1" applyBorder="1" applyAlignment="1" applyProtection="1">
      <alignment horizontal="left" vertical="top" shrinkToFit="1"/>
      <protection locked="0"/>
    </xf>
    <xf numFmtId="0" fontId="16" fillId="2" borderId="37" xfId="0" applyFont="1" applyFill="1" applyBorder="1" applyAlignment="1" applyProtection="1">
      <alignment horizontal="left" vertical="top" shrinkToFit="1"/>
      <protection locked="0"/>
    </xf>
    <xf numFmtId="0" fontId="16" fillId="2" borderId="38" xfId="0" applyFont="1" applyFill="1" applyBorder="1" applyAlignment="1" applyProtection="1">
      <alignment horizontal="left" vertical="top" shrinkToFit="1"/>
      <protection locked="0"/>
    </xf>
    <xf numFmtId="0" fontId="16" fillId="2" borderId="0" xfId="0" applyFont="1" applyFill="1" applyBorder="1" applyAlignment="1" applyProtection="1">
      <alignment horizontal="left" vertical="top" shrinkToFit="1"/>
      <protection locked="0"/>
    </xf>
    <xf numFmtId="0" fontId="16" fillId="2" borderId="39" xfId="0" applyFont="1" applyFill="1" applyBorder="1" applyAlignment="1" applyProtection="1">
      <alignment horizontal="left" vertical="top" shrinkToFit="1"/>
      <protection locked="0"/>
    </xf>
    <xf numFmtId="0" fontId="16" fillId="2" borderId="40" xfId="0" applyFont="1" applyFill="1" applyBorder="1" applyAlignment="1" applyProtection="1">
      <alignment horizontal="left" vertical="top" shrinkToFit="1"/>
      <protection locked="0"/>
    </xf>
    <xf numFmtId="0" fontId="16" fillId="2" borderId="41" xfId="0" applyFont="1" applyFill="1" applyBorder="1" applyAlignment="1" applyProtection="1">
      <alignment horizontal="left" vertical="top" shrinkToFit="1"/>
      <protection locked="0"/>
    </xf>
    <xf numFmtId="0" fontId="16" fillId="2" borderId="42" xfId="0" applyFont="1" applyFill="1" applyBorder="1" applyAlignment="1" applyProtection="1">
      <alignment horizontal="left" vertical="top" shrinkToFit="1"/>
      <protection locked="0"/>
    </xf>
    <xf numFmtId="0" fontId="36" fillId="0" borderId="16" xfId="0" applyFont="1" applyFill="1" applyBorder="1" applyAlignment="1" applyProtection="1">
      <alignment horizontal="center" vertical="center" wrapText="1"/>
      <protection hidden="1"/>
    </xf>
    <xf numFmtId="0" fontId="36" fillId="0" borderId="17" xfId="0" applyFont="1" applyFill="1" applyBorder="1" applyAlignment="1" applyProtection="1">
      <alignment horizontal="center" vertical="center" wrapText="1"/>
      <protection hidden="1"/>
    </xf>
    <xf numFmtId="0" fontId="36" fillId="0" borderId="156" xfId="0" applyFont="1" applyFill="1" applyBorder="1" applyAlignment="1" applyProtection="1">
      <alignment horizontal="center" vertical="center" wrapText="1"/>
      <protection hidden="1"/>
    </xf>
    <xf numFmtId="0" fontId="36" fillId="0" borderId="157" xfId="0" applyFont="1" applyFill="1" applyBorder="1" applyAlignment="1" applyProtection="1">
      <alignment horizontal="center" vertical="center" wrapText="1"/>
      <protection hidden="1"/>
    </xf>
    <xf numFmtId="0" fontId="55" fillId="0" borderId="24" xfId="0" applyFont="1" applyFill="1" applyBorder="1" applyAlignment="1" applyProtection="1">
      <alignment horizontal="left" vertical="center" wrapText="1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112" xfId="0" applyFont="1" applyBorder="1" applyAlignment="1" applyProtection="1">
      <alignment horizontal="center" vertical="center" wrapText="1"/>
      <protection hidden="1"/>
    </xf>
    <xf numFmtId="0" fontId="38" fillId="0" borderId="113" xfId="0" applyFont="1" applyBorder="1" applyAlignment="1" applyProtection="1">
      <alignment horizontal="center" vertical="center" wrapText="1"/>
      <protection hidden="1"/>
    </xf>
    <xf numFmtId="0" fontId="38" fillId="0" borderId="114" xfId="0" applyFont="1" applyBorder="1" applyAlignment="1" applyProtection="1">
      <alignment horizontal="center" vertical="center" wrapText="1"/>
      <protection hidden="1"/>
    </xf>
    <xf numFmtId="0" fontId="38" fillId="0" borderId="12" xfId="0" applyFont="1" applyBorder="1" applyAlignment="1" applyProtection="1">
      <alignment horizontal="center" vertical="center" wrapText="1"/>
      <protection hidden="1"/>
    </xf>
    <xf numFmtId="0" fontId="38" fillId="0" borderId="56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52" fillId="0" borderId="3" xfId="0" applyFont="1" applyBorder="1" applyAlignment="1" applyProtection="1">
      <alignment horizontal="center" vertical="center" wrapText="1"/>
      <protection hidden="1"/>
    </xf>
    <xf numFmtId="0" fontId="52" fillId="0" borderId="21" xfId="0" applyFont="1" applyBorder="1" applyAlignment="1" applyProtection="1">
      <alignment horizontal="center" vertical="center" wrapText="1"/>
      <protection hidden="1"/>
    </xf>
    <xf numFmtId="0" fontId="39" fillId="0" borderId="156" xfId="0" quotePrefix="1" applyFont="1" applyBorder="1" applyAlignment="1" applyProtection="1">
      <alignment horizontal="right" vertical="center"/>
      <protection hidden="1"/>
    </xf>
    <xf numFmtId="0" fontId="39" fillId="0" borderId="17" xfId="0" applyFont="1" applyBorder="1" applyAlignment="1" applyProtection="1">
      <alignment horizontal="right" vertical="center"/>
      <protection hidden="1"/>
    </xf>
    <xf numFmtId="0" fontId="39" fillId="0" borderId="16" xfId="0" quotePrefix="1" applyFont="1" applyBorder="1" applyAlignment="1" applyProtection="1">
      <alignment horizontal="right" vertical="center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36" fillId="0" borderId="3" xfId="0" applyFont="1" applyFill="1" applyBorder="1" applyAlignment="1" applyProtection="1">
      <alignment horizontal="center" vertical="center" wrapText="1"/>
      <protection hidden="1"/>
    </xf>
    <xf numFmtId="0" fontId="36" fillId="0" borderId="21" xfId="0" applyFont="1" applyFill="1" applyBorder="1" applyAlignment="1" applyProtection="1">
      <alignment horizontal="center" vertical="center" wrapText="1"/>
      <protection hidden="1"/>
    </xf>
    <xf numFmtId="0" fontId="36" fillId="0" borderId="4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1" fillId="2" borderId="35" xfId="0" applyFont="1" applyFill="1" applyBorder="1" applyAlignment="1" applyProtection="1">
      <alignment horizontal="left" vertical="top" wrapText="1"/>
      <protection locked="0"/>
    </xf>
    <xf numFmtId="0" fontId="1" fillId="2" borderId="36" xfId="0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left" vertical="top" wrapText="1"/>
      <protection locked="0"/>
    </xf>
    <xf numFmtId="0" fontId="1" fillId="2" borderId="3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39" xfId="0" applyFont="1" applyFill="1" applyBorder="1" applyAlignment="1" applyProtection="1">
      <alignment horizontal="left" vertical="top" wrapText="1"/>
      <protection locked="0"/>
    </xf>
    <xf numFmtId="0" fontId="1" fillId="2" borderId="40" xfId="0" applyFont="1" applyFill="1" applyBorder="1" applyAlignment="1" applyProtection="1">
      <alignment horizontal="left" vertical="top" wrapText="1"/>
      <protection locked="0"/>
    </xf>
    <xf numFmtId="0" fontId="1" fillId="2" borderId="41" xfId="0" applyFont="1" applyFill="1" applyBorder="1" applyAlignment="1" applyProtection="1">
      <alignment horizontal="left" vertical="top" wrapText="1"/>
      <protection locked="0"/>
    </xf>
    <xf numFmtId="0" fontId="1" fillId="2" borderId="42" xfId="0" applyFont="1" applyFill="1" applyBorder="1" applyAlignment="1" applyProtection="1">
      <alignment horizontal="left" vertical="top" wrapText="1"/>
      <protection locked="0"/>
    </xf>
    <xf numFmtId="0" fontId="55" fillId="0" borderId="63" xfId="0" applyFont="1" applyFill="1" applyBorder="1" applyAlignment="1" applyProtection="1">
      <alignment horizontal="left" vertical="center" wrapText="1"/>
      <protection hidden="1"/>
    </xf>
    <xf numFmtId="0" fontId="55" fillId="0" borderId="149" xfId="0" applyFont="1" applyFill="1" applyBorder="1" applyAlignment="1" applyProtection="1">
      <alignment horizontal="left" vertical="center" wrapText="1"/>
      <protection hidden="1"/>
    </xf>
    <xf numFmtId="3" fontId="17" fillId="0" borderId="85" xfId="0" applyNumberFormat="1" applyFont="1" applyFill="1" applyBorder="1" applyAlignment="1" applyProtection="1">
      <alignment horizontal="center" vertical="center" shrinkToFit="1"/>
      <protection hidden="1"/>
    </xf>
    <xf numFmtId="3" fontId="17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17" fillId="2" borderId="93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64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26" xfId="0" applyFont="1" applyFill="1" applyBorder="1" applyAlignment="1" applyProtection="1">
      <alignment horizontal="center" vertical="center"/>
      <protection hidden="1"/>
    </xf>
    <xf numFmtId="0" fontId="38" fillId="0" borderId="134" xfId="0" applyFont="1" applyBorder="1" applyAlignment="1" applyProtection="1">
      <alignment horizontal="center" vertical="center" wrapText="1"/>
      <protection hidden="1"/>
    </xf>
    <xf numFmtId="0" fontId="38" fillId="0" borderId="95" xfId="0" applyFont="1" applyBorder="1" applyAlignment="1" applyProtection="1">
      <alignment horizontal="center" vertical="center" wrapText="1"/>
      <protection hidden="1"/>
    </xf>
    <xf numFmtId="0" fontId="34" fillId="0" borderId="7" xfId="0" applyFont="1" applyFill="1" applyBorder="1" applyAlignment="1" applyProtection="1">
      <alignment horizontal="center" vertical="center" wrapText="1"/>
      <protection hidden="1"/>
    </xf>
    <xf numFmtId="0" fontId="34" fillId="0" borderId="29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34" xfId="0" applyFont="1" applyFill="1" applyBorder="1" applyAlignment="1" applyProtection="1">
      <alignment horizontal="center" vertical="center" wrapText="1"/>
      <protection hidden="1"/>
    </xf>
    <xf numFmtId="0" fontId="32" fillId="0" borderId="95" xfId="0" applyFont="1" applyFill="1" applyBorder="1" applyAlignment="1" applyProtection="1">
      <alignment horizontal="center" vertical="center" wrapText="1"/>
      <protection hidden="1"/>
    </xf>
    <xf numFmtId="0" fontId="52" fillId="0" borderId="7" xfId="0" applyFont="1" applyFill="1" applyBorder="1" applyAlignment="1" applyProtection="1">
      <alignment horizontal="center" vertical="center" wrapText="1"/>
      <protection hidden="1"/>
    </xf>
    <xf numFmtId="0" fontId="52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left" vertical="center" wrapText="1" indent="2"/>
    </xf>
    <xf numFmtId="0" fontId="1" fillId="2" borderId="75" xfId="0" applyFont="1" applyFill="1" applyBorder="1" applyAlignment="1" applyProtection="1">
      <alignment horizontal="left" vertical="top" shrinkToFit="1"/>
      <protection locked="0"/>
    </xf>
    <xf numFmtId="0" fontId="1" fillId="2" borderId="70" xfId="0" applyFont="1" applyFill="1" applyBorder="1" applyAlignment="1" applyProtection="1">
      <alignment horizontal="left" vertical="top" shrinkToFit="1"/>
      <protection locked="0"/>
    </xf>
    <xf numFmtId="0" fontId="1" fillId="2" borderId="109" xfId="0" applyFont="1" applyFill="1" applyBorder="1" applyAlignment="1" applyProtection="1">
      <alignment horizontal="left" vertical="top" shrinkToFit="1"/>
      <protection locked="0"/>
    </xf>
    <xf numFmtId="0" fontId="1" fillId="0" borderId="70" xfId="0" applyFont="1" applyBorder="1" applyAlignment="1" applyProtection="1">
      <alignment horizontal="left" vertical="center" indent="2"/>
      <protection hidden="1"/>
    </xf>
    <xf numFmtId="0" fontId="1" fillId="0" borderId="178" xfId="0" applyFont="1" applyBorder="1" applyAlignment="1" applyProtection="1">
      <alignment horizontal="left" vertical="center" indent="2"/>
      <protection hidden="1"/>
    </xf>
    <xf numFmtId="0" fontId="1" fillId="0" borderId="108" xfId="0" applyFont="1" applyBorder="1" applyAlignment="1" applyProtection="1">
      <alignment horizontal="left" vertical="center" indent="2"/>
      <protection hidden="1"/>
    </xf>
    <xf numFmtId="0" fontId="1" fillId="0" borderId="180" xfId="0" applyFont="1" applyBorder="1" applyAlignment="1" applyProtection="1">
      <alignment horizontal="left" vertical="center" indent="2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36" fillId="0" borderId="153" xfId="0" applyFont="1" applyBorder="1" applyAlignment="1" applyProtection="1">
      <alignment horizontal="center" vertical="center" wrapText="1"/>
      <protection hidden="1"/>
    </xf>
    <xf numFmtId="0" fontId="36" fillId="0" borderId="11" xfId="0" applyFont="1" applyBorder="1" applyAlignment="1" applyProtection="1">
      <alignment horizontal="center" vertical="center" wrapText="1"/>
      <protection hidden="1"/>
    </xf>
    <xf numFmtId="0" fontId="36" fillId="0" borderId="154" xfId="0" applyFont="1" applyBorder="1" applyAlignment="1" applyProtection="1">
      <alignment horizontal="center" vertical="center" wrapText="1"/>
      <protection hidden="1"/>
    </xf>
    <xf numFmtId="0" fontId="36" fillId="0" borderId="34" xfId="0" applyFont="1" applyBorder="1" applyAlignment="1" applyProtection="1">
      <alignment horizontal="center" vertical="center" wrapText="1"/>
      <protection hidden="1"/>
    </xf>
    <xf numFmtId="0" fontId="36" fillId="0" borderId="7" xfId="0" applyFont="1" applyBorder="1" applyAlignment="1" applyProtection="1">
      <alignment horizontal="center" vertical="center" wrapText="1"/>
      <protection hidden="1"/>
    </xf>
    <xf numFmtId="0" fontId="36" fillId="0" borderId="30" xfId="0" applyFont="1" applyBorder="1" applyAlignment="1" applyProtection="1">
      <alignment horizontal="center" vertical="center" wrapText="1"/>
      <protection hidden="1"/>
    </xf>
    <xf numFmtId="0" fontId="36" fillId="0" borderId="12" xfId="0" applyFont="1" applyBorder="1" applyAlignment="1" applyProtection="1">
      <alignment horizontal="center" vertical="center" wrapText="1"/>
      <protection hidden="1"/>
    </xf>
    <xf numFmtId="0" fontId="34" fillId="0" borderId="125" xfId="0" applyFont="1" applyBorder="1" applyAlignment="1" applyProtection="1">
      <alignment horizontal="center" vertical="center" wrapText="1"/>
      <protection hidden="1"/>
    </xf>
    <xf numFmtId="0" fontId="34" fillId="0" borderId="131" xfId="0" applyFont="1" applyBorder="1" applyAlignment="1" applyProtection="1">
      <alignment horizontal="center" vertical="center" wrapText="1"/>
      <protection hidden="1"/>
    </xf>
    <xf numFmtId="0" fontId="34" fillId="0" borderId="126" xfId="0" applyFont="1" applyBorder="1" applyAlignment="1" applyProtection="1">
      <alignment horizontal="center" vertical="center" wrapText="1"/>
      <protection hidden="1"/>
    </xf>
    <xf numFmtId="0" fontId="34" fillId="0" borderId="127" xfId="0" applyFont="1" applyBorder="1" applyAlignment="1" applyProtection="1">
      <alignment horizontal="center" vertical="center" wrapText="1"/>
      <protection hidden="1"/>
    </xf>
    <xf numFmtId="0" fontId="34" fillId="0" borderId="67" xfId="0" applyFont="1" applyBorder="1" applyAlignment="1" applyProtection="1">
      <alignment horizontal="center" vertical="center" wrapText="1"/>
      <protection hidden="1"/>
    </xf>
    <xf numFmtId="0" fontId="34" fillId="0" borderId="68" xfId="0" applyFont="1" applyBorder="1" applyAlignment="1" applyProtection="1">
      <alignment horizontal="center" vertical="center" wrapText="1"/>
      <protection hidden="1"/>
    </xf>
    <xf numFmtId="0" fontId="34" fillId="0" borderId="128" xfId="0" applyFont="1" applyBorder="1" applyAlignment="1" applyProtection="1">
      <alignment horizontal="center" vertical="center" wrapText="1"/>
      <protection hidden="1"/>
    </xf>
    <xf numFmtId="0" fontId="34" fillId="0" borderId="132" xfId="0" applyFont="1" applyBorder="1" applyAlignment="1" applyProtection="1">
      <alignment horizontal="center" vertical="center" wrapText="1"/>
      <protection hidden="1"/>
    </xf>
    <xf numFmtId="0" fontId="34" fillId="0" borderId="129" xfId="0" applyFont="1" applyBorder="1" applyAlignment="1" applyProtection="1">
      <alignment horizontal="center" vertical="center" wrapText="1"/>
      <protection hidden="1"/>
    </xf>
    <xf numFmtId="0" fontId="34" fillId="0" borderId="130" xfId="0" applyFont="1" applyBorder="1" applyAlignment="1" applyProtection="1">
      <alignment horizontal="center" vertical="center" wrapText="1"/>
      <protection hidden="1"/>
    </xf>
    <xf numFmtId="0" fontId="34" fillId="0" borderId="38" xfId="0" applyFont="1" applyBorder="1" applyAlignment="1" applyProtection="1">
      <alignment horizontal="center" vertical="center" wrapText="1"/>
      <protection hidden="1"/>
    </xf>
    <xf numFmtId="0" fontId="34" fillId="0" borderId="66" xfId="0" applyFont="1" applyBorder="1" applyAlignment="1" applyProtection="1">
      <alignment horizontal="center" vertical="center" wrapText="1"/>
      <protection hidden="1"/>
    </xf>
    <xf numFmtId="0" fontId="54" fillId="0" borderId="7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22" fillId="0" borderId="9" xfId="0" applyFont="1" applyFill="1" applyBorder="1" applyAlignment="1" applyProtection="1">
      <alignment horizontal="left" vertical="center" wrapText="1"/>
      <protection hidden="1"/>
    </xf>
    <xf numFmtId="0" fontId="3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65" xfId="0" applyFont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left" vertical="top" wrapText="1"/>
      <protection hidden="1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36" xfId="0" applyFont="1" applyFill="1" applyBorder="1" applyAlignment="1" applyProtection="1">
      <alignment horizontal="left" vertical="top" wrapText="1"/>
      <protection locked="0"/>
    </xf>
    <xf numFmtId="0" fontId="9" fillId="2" borderId="37" xfId="0" applyFont="1" applyFill="1" applyBorder="1" applyAlignment="1" applyProtection="1">
      <alignment horizontal="left" vertical="top" wrapText="1"/>
      <protection locked="0"/>
    </xf>
    <xf numFmtId="0" fontId="9" fillId="2" borderId="38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39" xfId="0" applyFont="1" applyFill="1" applyBorder="1" applyAlignment="1" applyProtection="1">
      <alignment horizontal="left" vertical="top" wrapText="1"/>
      <protection locked="0"/>
    </xf>
    <xf numFmtId="0" fontId="9" fillId="2" borderId="40" xfId="0" applyFont="1" applyFill="1" applyBorder="1" applyAlignment="1" applyProtection="1">
      <alignment horizontal="left" vertical="top" wrapText="1"/>
      <protection locked="0"/>
    </xf>
    <xf numFmtId="0" fontId="9" fillId="2" borderId="41" xfId="0" applyFont="1" applyFill="1" applyBorder="1" applyAlignment="1" applyProtection="1">
      <alignment horizontal="left" vertical="top" wrapText="1"/>
      <protection locked="0"/>
    </xf>
    <xf numFmtId="0" fontId="9" fillId="2" borderId="42" xfId="0" applyFont="1" applyFill="1" applyBorder="1" applyAlignment="1" applyProtection="1">
      <alignment horizontal="left" vertical="top" wrapText="1"/>
      <protection locked="0"/>
    </xf>
    <xf numFmtId="0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15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82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84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81" xfId="0" applyFont="1" applyBorder="1" applyAlignment="1" applyProtection="1">
      <alignment horizontal="center" vertical="center" wrapText="1"/>
      <protection hidden="1"/>
    </xf>
    <xf numFmtId="0" fontId="34" fillId="0" borderId="183" xfId="0" applyFont="1" applyBorder="1" applyAlignment="1" applyProtection="1">
      <alignment horizontal="center" vertical="center" wrapText="1"/>
      <protection hidden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102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FFCC"/>
      </font>
    </dxf>
    <dxf>
      <fill>
        <patternFill>
          <bgColor rgb="FFFFFFCC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  <dxf>
      <font>
        <color rgb="FFFFFFCC"/>
      </font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FFFF99"/>
      <color rgb="FF3366FF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200"/>
  <sheetViews>
    <sheetView zoomScale="90" zoomScaleNormal="90" workbookViewId="0">
      <pane ySplit="2" topLeftCell="A51" activePane="bottomLeft" state="frozen"/>
      <selection activeCell="G11" sqref="G11:N11"/>
      <selection pane="bottomLeft" activeCell="A78" sqref="A78"/>
    </sheetView>
  </sheetViews>
  <sheetFormatPr baseColWidth="10" defaultRowHeight="15" x14ac:dyDescent="0.25"/>
  <cols>
    <col min="1" max="1" width="53.85546875" style="13" bestFit="1" customWidth="1"/>
    <col min="2" max="2" width="10.5703125" style="13" bestFit="1" customWidth="1"/>
    <col min="3" max="3" width="5.85546875" style="13" bestFit="1" customWidth="1"/>
    <col min="4" max="4" width="7.42578125" style="13" bestFit="1" customWidth="1"/>
    <col min="5" max="5" width="6.28515625" style="13" bestFit="1" customWidth="1"/>
    <col min="6" max="6" width="10.7109375" style="13" bestFit="1" customWidth="1"/>
    <col min="7" max="7" width="10.140625" style="13" bestFit="1" customWidth="1"/>
    <col min="8" max="9" width="8.7109375" style="13" bestFit="1" customWidth="1"/>
    <col min="10" max="10" width="10.28515625" style="13" bestFit="1" customWidth="1"/>
    <col min="11" max="11" width="37.42578125" style="13" bestFit="1" customWidth="1"/>
    <col min="12" max="12" width="19.7109375" style="13" bestFit="1" customWidth="1"/>
    <col min="13" max="13" width="8.140625" style="13" bestFit="1" customWidth="1"/>
    <col min="14" max="14" width="10.7109375" style="13" bestFit="1" customWidth="1"/>
    <col min="15" max="15" width="10.140625" style="13" bestFit="1" customWidth="1"/>
    <col min="16" max="16" width="10.42578125" style="13" bestFit="1" customWidth="1"/>
    <col min="17" max="17" width="25.28515625" style="13" bestFit="1" customWidth="1"/>
    <col min="18" max="18" width="11.5703125" style="13" bestFit="1" customWidth="1"/>
    <col min="19" max="19" width="35.7109375" style="13" bestFit="1" customWidth="1"/>
    <col min="20" max="20" width="12.42578125" style="13" bestFit="1" customWidth="1"/>
    <col min="21" max="21" width="11.140625" style="13" customWidth="1"/>
    <col min="22" max="22" width="33" style="13" bestFit="1" customWidth="1"/>
    <col min="23" max="23" width="50.28515625" style="13" bestFit="1" customWidth="1"/>
    <col min="24" max="24" width="12.42578125" style="13" bestFit="1" customWidth="1"/>
    <col min="25" max="26" width="11.42578125" style="13"/>
  </cols>
  <sheetData>
    <row r="1" spans="1:26" s="2" customFormat="1" x14ac:dyDescent="0.25">
      <c r="A1" s="27">
        <v>1</v>
      </c>
      <c r="B1" s="27">
        <v>2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27">
        <v>11</v>
      </c>
      <c r="L1" s="27">
        <v>12</v>
      </c>
      <c r="M1" s="27">
        <v>13</v>
      </c>
      <c r="N1" s="27">
        <v>14</v>
      </c>
      <c r="O1" s="27">
        <v>15</v>
      </c>
      <c r="P1" s="27">
        <v>16</v>
      </c>
      <c r="Q1" s="27">
        <v>17</v>
      </c>
      <c r="R1" s="27">
        <v>18</v>
      </c>
      <c r="S1" s="27">
        <v>19</v>
      </c>
      <c r="T1" s="27">
        <v>20</v>
      </c>
      <c r="U1" s="27">
        <v>21</v>
      </c>
      <c r="V1" s="27">
        <v>22</v>
      </c>
      <c r="W1" s="27">
        <v>23</v>
      </c>
      <c r="X1" s="27">
        <v>24</v>
      </c>
      <c r="Y1" s="27"/>
      <c r="Z1" s="27"/>
    </row>
    <row r="2" spans="1:26" x14ac:dyDescent="0.25">
      <c r="A2" s="28" t="s">
        <v>209</v>
      </c>
      <c r="B2" s="28" t="s">
        <v>210</v>
      </c>
      <c r="C2" s="28" t="s">
        <v>211</v>
      </c>
      <c r="D2" s="28" t="s">
        <v>212</v>
      </c>
      <c r="E2" s="28" t="s">
        <v>213</v>
      </c>
      <c r="F2" s="28" t="s">
        <v>1236</v>
      </c>
      <c r="G2" s="28" t="s">
        <v>214</v>
      </c>
      <c r="H2" s="28" t="s">
        <v>215</v>
      </c>
      <c r="I2" s="28" t="s">
        <v>216</v>
      </c>
      <c r="J2" s="28" t="s">
        <v>217</v>
      </c>
      <c r="K2" s="33" t="s">
        <v>218</v>
      </c>
      <c r="L2" s="28" t="s">
        <v>219</v>
      </c>
      <c r="M2" s="28" t="s">
        <v>220</v>
      </c>
      <c r="N2" s="28" t="s">
        <v>221</v>
      </c>
      <c r="O2" s="28" t="s">
        <v>222</v>
      </c>
      <c r="P2" s="28" t="s">
        <v>223</v>
      </c>
      <c r="Q2" s="28" t="s">
        <v>224</v>
      </c>
      <c r="R2" s="28" t="s">
        <v>225</v>
      </c>
      <c r="S2" s="28" t="s">
        <v>226</v>
      </c>
      <c r="T2" s="28" t="s">
        <v>227</v>
      </c>
      <c r="U2" s="28" t="s">
        <v>228</v>
      </c>
      <c r="V2" s="28" t="s">
        <v>229</v>
      </c>
      <c r="W2" s="28" t="s">
        <v>230</v>
      </c>
      <c r="X2" s="28" t="s">
        <v>231</v>
      </c>
    </row>
    <row r="3" spans="1:26" ht="15.75" x14ac:dyDescent="0.3">
      <c r="A3" s="616" t="s">
        <v>806</v>
      </c>
      <c r="B3" s="616" t="s">
        <v>902</v>
      </c>
      <c r="C3" s="616" t="s">
        <v>745</v>
      </c>
      <c r="D3" s="616" t="s">
        <v>7</v>
      </c>
      <c r="E3" s="616" t="s">
        <v>4</v>
      </c>
      <c r="F3" s="4" t="str">
        <f t="shared" ref="F3:F34" si="0">CONCATENATE(C3,"-",D3,"-",E3)</f>
        <v>7-05-02</v>
      </c>
      <c r="G3" s="616" t="s">
        <v>1809</v>
      </c>
      <c r="H3" s="25"/>
      <c r="I3" s="25"/>
      <c r="J3" s="616" t="s">
        <v>951</v>
      </c>
      <c r="K3" t="s">
        <v>235</v>
      </c>
      <c r="L3" s="616" t="s">
        <v>22</v>
      </c>
      <c r="M3" s="616" t="s">
        <v>11</v>
      </c>
      <c r="N3" s="616"/>
      <c r="O3" s="616"/>
      <c r="P3" s="616"/>
      <c r="Q3" s="616" t="s">
        <v>1094</v>
      </c>
      <c r="R3" s="616"/>
      <c r="S3" s="616" t="s">
        <v>1095</v>
      </c>
      <c r="T3" s="616">
        <v>21001575</v>
      </c>
      <c r="U3" s="616"/>
      <c r="V3" s="616" t="s">
        <v>1416</v>
      </c>
      <c r="W3" s="616" t="s">
        <v>1630</v>
      </c>
      <c r="X3" s="25"/>
    </row>
    <row r="4" spans="1:26" ht="15.75" x14ac:dyDescent="0.3">
      <c r="A4" s="616" t="s">
        <v>837</v>
      </c>
      <c r="B4" s="616" t="s">
        <v>902</v>
      </c>
      <c r="C4" s="616" t="s">
        <v>745</v>
      </c>
      <c r="D4" s="616" t="s">
        <v>7</v>
      </c>
      <c r="E4" s="616" t="s">
        <v>5</v>
      </c>
      <c r="F4" s="4" t="str">
        <f t="shared" si="0"/>
        <v>7-05-03</v>
      </c>
      <c r="G4" s="616" t="s">
        <v>1809</v>
      </c>
      <c r="H4" s="25"/>
      <c r="I4" s="25"/>
      <c r="J4" s="616" t="s">
        <v>1018</v>
      </c>
      <c r="K4" s="4" t="s">
        <v>806</v>
      </c>
      <c r="L4" s="616" t="s">
        <v>22</v>
      </c>
      <c r="M4" s="616" t="s">
        <v>11</v>
      </c>
      <c r="N4" s="616"/>
      <c r="O4" s="616"/>
      <c r="P4" s="616"/>
      <c r="Q4" s="616" t="s">
        <v>1161</v>
      </c>
      <c r="R4" s="616"/>
      <c r="S4" s="616" t="s">
        <v>1095</v>
      </c>
      <c r="T4" s="616">
        <v>21001575</v>
      </c>
      <c r="U4" s="616"/>
      <c r="V4" s="616" t="s">
        <v>1631</v>
      </c>
      <c r="W4" s="616" t="s">
        <v>1162</v>
      </c>
      <c r="X4" s="25"/>
    </row>
    <row r="5" spans="1:26" s="13" customFormat="1" ht="15.75" x14ac:dyDescent="0.3">
      <c r="A5" s="616" t="s">
        <v>835</v>
      </c>
      <c r="B5" s="616" t="s">
        <v>902</v>
      </c>
      <c r="C5" s="616" t="s">
        <v>745</v>
      </c>
      <c r="D5" s="616" t="s">
        <v>7</v>
      </c>
      <c r="E5" s="616" t="s">
        <v>3</v>
      </c>
      <c r="F5" s="4" t="str">
        <f t="shared" si="0"/>
        <v>7-05-01</v>
      </c>
      <c r="G5" s="616" t="s">
        <v>1809</v>
      </c>
      <c r="H5" s="25"/>
      <c r="I5" s="25"/>
      <c r="J5" s="616" t="s">
        <v>1016</v>
      </c>
      <c r="K5" s="4" t="s">
        <v>806</v>
      </c>
      <c r="L5" s="616" t="s">
        <v>22</v>
      </c>
      <c r="M5" s="616" t="s">
        <v>11</v>
      </c>
      <c r="N5" s="616"/>
      <c r="O5" s="616"/>
      <c r="P5" s="616"/>
      <c r="Q5" s="616" t="s">
        <v>1159</v>
      </c>
      <c r="R5" s="616"/>
      <c r="S5" s="616" t="s">
        <v>1095</v>
      </c>
      <c r="T5" s="616">
        <v>21001575</v>
      </c>
      <c r="U5" s="616"/>
      <c r="V5" s="616" t="s">
        <v>1416</v>
      </c>
      <c r="W5" s="616" t="s">
        <v>1458</v>
      </c>
      <c r="X5" s="25"/>
    </row>
    <row r="6" spans="1:26" s="13" customFormat="1" ht="15.75" x14ac:dyDescent="0.3">
      <c r="A6" s="616" t="s">
        <v>832</v>
      </c>
      <c r="B6" s="616" t="s">
        <v>902</v>
      </c>
      <c r="C6" s="616" t="s">
        <v>745</v>
      </c>
      <c r="D6" s="616" t="s">
        <v>7</v>
      </c>
      <c r="E6" s="616" t="s">
        <v>4</v>
      </c>
      <c r="F6" s="4" t="str">
        <f t="shared" si="0"/>
        <v>7-05-02</v>
      </c>
      <c r="G6" s="616" t="s">
        <v>1809</v>
      </c>
      <c r="H6" s="25"/>
      <c r="I6" s="25"/>
      <c r="J6" s="616" t="s">
        <v>1013</v>
      </c>
      <c r="K6" s="4" t="s">
        <v>806</v>
      </c>
      <c r="L6" s="616" t="s">
        <v>22</v>
      </c>
      <c r="M6" s="616" t="s">
        <v>11</v>
      </c>
      <c r="N6" s="616"/>
      <c r="O6" s="616"/>
      <c r="P6" s="616"/>
      <c r="Q6" s="616" t="s">
        <v>1620</v>
      </c>
      <c r="R6" s="616"/>
      <c r="S6" s="616" t="s">
        <v>1095</v>
      </c>
      <c r="T6" s="616">
        <v>27185573</v>
      </c>
      <c r="U6" s="616"/>
      <c r="V6" s="616" t="s">
        <v>1416</v>
      </c>
      <c r="W6" s="616" t="s">
        <v>1632</v>
      </c>
      <c r="X6" s="25"/>
    </row>
    <row r="7" spans="1:26" s="13" customFormat="1" ht="15.75" x14ac:dyDescent="0.3">
      <c r="A7" s="616" t="s">
        <v>834</v>
      </c>
      <c r="B7" s="616" t="s">
        <v>902</v>
      </c>
      <c r="C7" s="616" t="s">
        <v>745</v>
      </c>
      <c r="D7" s="616" t="s">
        <v>7</v>
      </c>
      <c r="E7" s="616" t="s">
        <v>3</v>
      </c>
      <c r="F7" s="4" t="str">
        <f t="shared" si="0"/>
        <v>7-05-01</v>
      </c>
      <c r="G7" s="616" t="s">
        <v>1809</v>
      </c>
      <c r="H7" s="25"/>
      <c r="I7" s="25"/>
      <c r="J7" s="616" t="s">
        <v>1015</v>
      </c>
      <c r="K7" s="4" t="s">
        <v>806</v>
      </c>
      <c r="L7" s="616" t="s">
        <v>22</v>
      </c>
      <c r="M7" s="616" t="s">
        <v>11</v>
      </c>
      <c r="N7" s="616"/>
      <c r="O7" s="616"/>
      <c r="P7" s="616"/>
      <c r="Q7" s="616" t="s">
        <v>37</v>
      </c>
      <c r="R7" s="616"/>
      <c r="S7" s="616" t="s">
        <v>1095</v>
      </c>
      <c r="T7" s="616">
        <v>27181032</v>
      </c>
      <c r="U7" s="616"/>
      <c r="V7" s="616" t="s">
        <v>1416</v>
      </c>
      <c r="W7" s="616" t="s">
        <v>1158</v>
      </c>
      <c r="X7" s="25"/>
    </row>
    <row r="8" spans="1:26" s="13" customFormat="1" ht="15.75" x14ac:dyDescent="0.3">
      <c r="A8" s="616" t="s">
        <v>836</v>
      </c>
      <c r="B8" s="616" t="s">
        <v>902</v>
      </c>
      <c r="C8" s="616" t="s">
        <v>745</v>
      </c>
      <c r="D8" s="616" t="s">
        <v>7</v>
      </c>
      <c r="E8" s="616" t="s">
        <v>5</v>
      </c>
      <c r="F8" s="4" t="str">
        <f t="shared" si="0"/>
        <v>7-05-03</v>
      </c>
      <c r="G8" s="616" t="s">
        <v>1809</v>
      </c>
      <c r="H8" s="25"/>
      <c r="I8" s="25"/>
      <c r="J8" s="616" t="s">
        <v>1017</v>
      </c>
      <c r="K8" s="4" t="s">
        <v>806</v>
      </c>
      <c r="L8" s="616" t="s">
        <v>22</v>
      </c>
      <c r="M8" s="616" t="s">
        <v>11</v>
      </c>
      <c r="N8" s="616"/>
      <c r="O8" s="616"/>
      <c r="P8" s="616"/>
      <c r="Q8" s="616" t="s">
        <v>1100</v>
      </c>
      <c r="R8" s="616"/>
      <c r="S8" s="616" t="s">
        <v>1095</v>
      </c>
      <c r="T8" s="616">
        <v>41051731</v>
      </c>
      <c r="U8" s="616"/>
      <c r="V8" s="616" t="s">
        <v>1416</v>
      </c>
      <c r="W8" s="616" t="s">
        <v>1160</v>
      </c>
      <c r="X8" s="25"/>
    </row>
    <row r="9" spans="1:26" s="13" customFormat="1" ht="15.75" x14ac:dyDescent="0.3">
      <c r="A9" s="616" t="s">
        <v>831</v>
      </c>
      <c r="B9" s="616" t="s">
        <v>902</v>
      </c>
      <c r="C9" s="616" t="s">
        <v>745</v>
      </c>
      <c r="D9" s="616" t="s">
        <v>7</v>
      </c>
      <c r="E9" s="616" t="s">
        <v>4</v>
      </c>
      <c r="F9" s="4" t="str">
        <f t="shared" si="0"/>
        <v>7-05-02</v>
      </c>
      <c r="G9" s="616" t="s">
        <v>1809</v>
      </c>
      <c r="H9" s="25"/>
      <c r="I9" s="25"/>
      <c r="J9" s="616" t="s">
        <v>1012</v>
      </c>
      <c r="K9" s="4" t="s">
        <v>806</v>
      </c>
      <c r="L9" s="616" t="s">
        <v>22</v>
      </c>
      <c r="M9" s="616" t="s">
        <v>11</v>
      </c>
      <c r="N9" s="616"/>
      <c r="O9" s="616"/>
      <c r="P9" s="616"/>
      <c r="Q9" s="616" t="s">
        <v>1155</v>
      </c>
      <c r="R9" s="616"/>
      <c r="S9" s="616" t="s">
        <v>1095</v>
      </c>
      <c r="T9" s="616">
        <v>27186098</v>
      </c>
      <c r="U9" s="616"/>
      <c r="V9" s="616" t="s">
        <v>1416</v>
      </c>
      <c r="W9" s="616" t="s">
        <v>1633</v>
      </c>
      <c r="X9" s="25"/>
    </row>
    <row r="10" spans="1:26" s="13" customFormat="1" ht="15.75" x14ac:dyDescent="0.3">
      <c r="A10" s="616" t="s">
        <v>833</v>
      </c>
      <c r="B10" s="616" t="s">
        <v>902</v>
      </c>
      <c r="C10" s="616" t="s">
        <v>745</v>
      </c>
      <c r="D10" s="616" t="s">
        <v>7</v>
      </c>
      <c r="E10" s="616" t="s">
        <v>4</v>
      </c>
      <c r="F10" s="4" t="str">
        <f t="shared" si="0"/>
        <v>7-05-02</v>
      </c>
      <c r="G10" s="616" t="s">
        <v>1809</v>
      </c>
      <c r="H10" s="25"/>
      <c r="I10" s="25"/>
      <c r="J10" s="616" t="s">
        <v>1014</v>
      </c>
      <c r="K10" s="4" t="s">
        <v>806</v>
      </c>
      <c r="L10" s="616" t="s">
        <v>22</v>
      </c>
      <c r="M10" s="616" t="s">
        <v>11</v>
      </c>
      <c r="N10" s="616"/>
      <c r="O10" s="616"/>
      <c r="P10" s="616"/>
      <c r="Q10" s="616" t="s">
        <v>1156</v>
      </c>
      <c r="R10" s="616"/>
      <c r="S10" s="616" t="s">
        <v>1095</v>
      </c>
      <c r="T10" s="616">
        <v>21001575</v>
      </c>
      <c r="U10" s="616"/>
      <c r="V10" s="616" t="s">
        <v>1416</v>
      </c>
      <c r="W10" s="616" t="s">
        <v>1157</v>
      </c>
      <c r="X10" s="25"/>
    </row>
    <row r="11" spans="1:26" s="13" customFormat="1" ht="15.75" x14ac:dyDescent="0.3">
      <c r="A11" s="616" t="s">
        <v>804</v>
      </c>
      <c r="B11" s="616" t="s">
        <v>900</v>
      </c>
      <c r="C11" s="616" t="s">
        <v>243</v>
      </c>
      <c r="D11" s="616" t="s">
        <v>9</v>
      </c>
      <c r="E11" s="616" t="s">
        <v>3</v>
      </c>
      <c r="F11" s="4" t="str">
        <f t="shared" si="0"/>
        <v>5-07-01</v>
      </c>
      <c r="G11" s="616" t="s">
        <v>1809</v>
      </c>
      <c r="H11" s="25"/>
      <c r="I11" s="25"/>
      <c r="J11" s="616" t="s">
        <v>949</v>
      </c>
      <c r="K11" t="s">
        <v>235</v>
      </c>
      <c r="L11" s="616" t="s">
        <v>34</v>
      </c>
      <c r="M11" s="616" t="s">
        <v>4</v>
      </c>
      <c r="N11" s="616"/>
      <c r="O11" s="616"/>
      <c r="P11" s="616"/>
      <c r="Q11" s="616" t="s">
        <v>1091</v>
      </c>
      <c r="R11" s="616"/>
      <c r="S11" s="616" t="s">
        <v>1092</v>
      </c>
      <c r="T11" s="616">
        <v>26620810</v>
      </c>
      <c r="U11" s="616">
        <v>26620810</v>
      </c>
      <c r="V11" s="616" t="s">
        <v>1812</v>
      </c>
      <c r="W11" s="616" t="s">
        <v>1634</v>
      </c>
      <c r="X11" s="25"/>
    </row>
    <row r="12" spans="1:26" s="13" customFormat="1" ht="15.75" x14ac:dyDescent="0.3">
      <c r="A12" s="616" t="s">
        <v>828</v>
      </c>
      <c r="B12" s="616" t="s">
        <v>900</v>
      </c>
      <c r="C12" s="616" t="s">
        <v>243</v>
      </c>
      <c r="D12" s="616" t="s">
        <v>9</v>
      </c>
      <c r="E12" s="616" t="s">
        <v>3</v>
      </c>
      <c r="F12" s="4" t="str">
        <f t="shared" si="0"/>
        <v>5-07-01</v>
      </c>
      <c r="G12" s="616" t="s">
        <v>1809</v>
      </c>
      <c r="H12" s="25"/>
      <c r="I12" s="25"/>
      <c r="J12" s="616" t="s">
        <v>1005</v>
      </c>
      <c r="K12" s="4" t="s">
        <v>804</v>
      </c>
      <c r="L12" s="616" t="s">
        <v>34</v>
      </c>
      <c r="M12" s="616" t="s">
        <v>4</v>
      </c>
      <c r="N12" s="616"/>
      <c r="O12" s="616"/>
      <c r="P12" s="616"/>
      <c r="Q12" s="616" t="s">
        <v>1151</v>
      </c>
      <c r="R12" s="616"/>
      <c r="S12" s="616" t="s">
        <v>1092</v>
      </c>
      <c r="T12" s="616">
        <v>26620810</v>
      </c>
      <c r="U12" s="616"/>
      <c r="V12" s="616" t="s">
        <v>1812</v>
      </c>
      <c r="W12" s="616" t="s">
        <v>1152</v>
      </c>
      <c r="X12" s="25"/>
    </row>
    <row r="13" spans="1:26" s="13" customFormat="1" ht="15.75" x14ac:dyDescent="0.3">
      <c r="A13" s="616" t="s">
        <v>1360</v>
      </c>
      <c r="B13" s="616" t="s">
        <v>1282</v>
      </c>
      <c r="C13" s="616" t="s">
        <v>234</v>
      </c>
      <c r="D13" s="616" t="s">
        <v>16</v>
      </c>
      <c r="E13" s="616" t="s">
        <v>4</v>
      </c>
      <c r="F13" s="4" t="str">
        <f t="shared" si="0"/>
        <v>2-13-02</v>
      </c>
      <c r="G13" s="616" t="s">
        <v>1809</v>
      </c>
      <c r="H13" s="25"/>
      <c r="I13" s="25"/>
      <c r="J13" s="616" t="s">
        <v>993</v>
      </c>
      <c r="K13" t="s">
        <v>235</v>
      </c>
      <c r="L13" s="616" t="s">
        <v>2399</v>
      </c>
      <c r="M13" s="616" t="s">
        <v>4</v>
      </c>
      <c r="N13" s="616"/>
      <c r="O13" s="616"/>
      <c r="P13" s="616"/>
      <c r="Q13" s="616" t="s">
        <v>495</v>
      </c>
      <c r="R13" s="616"/>
      <c r="S13" s="616" t="s">
        <v>1759</v>
      </c>
      <c r="T13" s="616">
        <v>24660035</v>
      </c>
      <c r="U13" s="616">
        <v>24660220</v>
      </c>
      <c r="V13" s="616" t="s">
        <v>1635</v>
      </c>
      <c r="W13" s="616" t="s">
        <v>1143</v>
      </c>
      <c r="X13" s="25"/>
    </row>
    <row r="14" spans="1:26" s="13" customFormat="1" ht="15.75" x14ac:dyDescent="0.3">
      <c r="A14" s="616" t="s">
        <v>1520</v>
      </c>
      <c r="B14" s="616" t="s">
        <v>1521</v>
      </c>
      <c r="C14" s="616" t="s">
        <v>233</v>
      </c>
      <c r="D14" s="616" t="s">
        <v>12</v>
      </c>
      <c r="E14" s="616" t="s">
        <v>3</v>
      </c>
      <c r="F14" s="4" t="str">
        <f t="shared" si="0"/>
        <v>1-10-01</v>
      </c>
      <c r="G14" s="616" t="s">
        <v>1809</v>
      </c>
      <c r="H14" s="25"/>
      <c r="I14" s="25"/>
      <c r="J14" s="616" t="s">
        <v>1549</v>
      </c>
      <c r="K14" t="s">
        <v>235</v>
      </c>
      <c r="L14" s="616" t="s">
        <v>1615</v>
      </c>
      <c r="M14" s="616" t="s">
        <v>8</v>
      </c>
      <c r="N14" s="616"/>
      <c r="O14" s="616"/>
      <c r="P14" s="616"/>
      <c r="Q14" s="616" t="s">
        <v>29</v>
      </c>
      <c r="R14" s="616"/>
      <c r="S14" s="616" t="s">
        <v>1832</v>
      </c>
      <c r="T14" s="616">
        <v>22140076</v>
      </c>
      <c r="U14" s="616"/>
      <c r="V14" s="616" t="s">
        <v>1762</v>
      </c>
      <c r="W14" s="616" t="s">
        <v>1607</v>
      </c>
      <c r="X14" s="25"/>
    </row>
    <row r="15" spans="1:26" s="13" customFormat="1" ht="15.75" x14ac:dyDescent="0.3">
      <c r="A15" s="616" t="s">
        <v>787</v>
      </c>
      <c r="B15" s="616" t="s">
        <v>881</v>
      </c>
      <c r="C15" s="616" t="s">
        <v>233</v>
      </c>
      <c r="D15" s="616" t="s">
        <v>3</v>
      </c>
      <c r="E15" s="616" t="s">
        <v>4</v>
      </c>
      <c r="F15" s="4" t="str">
        <f t="shared" si="0"/>
        <v>1-01-02</v>
      </c>
      <c r="G15" s="616" t="s">
        <v>1809</v>
      </c>
      <c r="H15" s="25"/>
      <c r="I15" s="25"/>
      <c r="J15" s="616" t="s">
        <v>930</v>
      </c>
      <c r="K15" t="s">
        <v>235</v>
      </c>
      <c r="L15" s="616" t="s">
        <v>1616</v>
      </c>
      <c r="M15" s="616" t="s">
        <v>3</v>
      </c>
      <c r="N15" s="616"/>
      <c r="O15" s="616"/>
      <c r="P15" s="616"/>
      <c r="Q15" s="616" t="s">
        <v>247</v>
      </c>
      <c r="R15" s="616"/>
      <c r="S15" s="616" t="s">
        <v>2395</v>
      </c>
      <c r="T15" s="616">
        <v>22229282</v>
      </c>
      <c r="U15" s="616"/>
      <c r="V15" s="616" t="s">
        <v>1636</v>
      </c>
      <c r="W15" s="616" t="s">
        <v>1637</v>
      </c>
      <c r="X15" s="25"/>
    </row>
    <row r="16" spans="1:26" s="13" customFormat="1" ht="15.75" x14ac:dyDescent="0.3">
      <c r="A16" s="616" t="s">
        <v>1347</v>
      </c>
      <c r="B16" s="616" t="s">
        <v>1283</v>
      </c>
      <c r="C16" s="616" t="s">
        <v>243</v>
      </c>
      <c r="D16" s="616" t="s">
        <v>8</v>
      </c>
      <c r="E16" s="616" t="s">
        <v>6</v>
      </c>
      <c r="F16" s="4" t="str">
        <f t="shared" si="0"/>
        <v>5-06-04</v>
      </c>
      <c r="G16" s="616" t="s">
        <v>1809</v>
      </c>
      <c r="H16" s="25"/>
      <c r="I16" s="25"/>
      <c r="J16" s="616" t="s">
        <v>1348</v>
      </c>
      <c r="K16" t="s">
        <v>235</v>
      </c>
      <c r="L16" s="616" t="s">
        <v>34</v>
      </c>
      <c r="M16" s="616" t="s">
        <v>3</v>
      </c>
      <c r="N16" s="616"/>
      <c r="O16" s="616"/>
      <c r="P16" s="616"/>
      <c r="Q16" s="616" t="s">
        <v>649</v>
      </c>
      <c r="R16" s="616"/>
      <c r="S16" s="616" t="s">
        <v>2422</v>
      </c>
      <c r="T16" s="616">
        <v>26740002</v>
      </c>
      <c r="U16" s="616"/>
      <c r="V16" s="616" t="s">
        <v>1594</v>
      </c>
      <c r="W16" s="616" t="s">
        <v>1595</v>
      </c>
      <c r="X16" s="25"/>
    </row>
    <row r="17" spans="1:24" s="13" customFormat="1" ht="15.75" x14ac:dyDescent="0.3">
      <c r="A17" s="616" t="s">
        <v>1346</v>
      </c>
      <c r="B17" s="616" t="s">
        <v>1284</v>
      </c>
      <c r="C17" s="616" t="s">
        <v>243</v>
      </c>
      <c r="D17" s="616" t="s">
        <v>7</v>
      </c>
      <c r="E17" s="616" t="s">
        <v>6</v>
      </c>
      <c r="F17" s="4" t="str">
        <f t="shared" si="0"/>
        <v>5-05-04</v>
      </c>
      <c r="G17" s="616" t="s">
        <v>1809</v>
      </c>
      <c r="H17" s="25"/>
      <c r="I17" s="25"/>
      <c r="J17" s="616" t="s">
        <v>973</v>
      </c>
      <c r="K17" t="s">
        <v>235</v>
      </c>
      <c r="L17" s="616" t="s">
        <v>391</v>
      </c>
      <c r="M17" s="616" t="s">
        <v>7</v>
      </c>
      <c r="N17" s="616"/>
      <c r="O17" s="616"/>
      <c r="P17" s="616"/>
      <c r="Q17" s="616" t="s">
        <v>238</v>
      </c>
      <c r="R17" s="616"/>
      <c r="S17" s="616" t="s">
        <v>1417</v>
      </c>
      <c r="T17" s="616">
        <v>26511965</v>
      </c>
      <c r="U17" s="616"/>
      <c r="V17" s="616" t="s">
        <v>1593</v>
      </c>
      <c r="W17" s="616" t="s">
        <v>1459</v>
      </c>
      <c r="X17" s="25"/>
    </row>
    <row r="18" spans="1:24" s="13" customFormat="1" ht="15.75" x14ac:dyDescent="0.3">
      <c r="A18" s="616" t="s">
        <v>1362</v>
      </c>
      <c r="B18" s="616" t="s">
        <v>1285</v>
      </c>
      <c r="C18" s="616" t="s">
        <v>234</v>
      </c>
      <c r="D18" s="616" t="s">
        <v>16</v>
      </c>
      <c r="E18" s="616" t="s">
        <v>6</v>
      </c>
      <c r="F18" s="4" t="str">
        <f t="shared" si="0"/>
        <v>2-13-04</v>
      </c>
      <c r="G18" s="616" t="s">
        <v>1809</v>
      </c>
      <c r="H18" s="25"/>
      <c r="I18" s="25"/>
      <c r="J18" s="616" t="s">
        <v>991</v>
      </c>
      <c r="K18" t="s">
        <v>235</v>
      </c>
      <c r="L18" s="616" t="s">
        <v>2399</v>
      </c>
      <c r="M18" s="616" t="s">
        <v>6</v>
      </c>
      <c r="N18" s="616"/>
      <c r="O18" s="616"/>
      <c r="P18" s="616"/>
      <c r="Q18" s="616" t="s">
        <v>1621</v>
      </c>
      <c r="R18" s="616"/>
      <c r="S18" s="616" t="s">
        <v>1419</v>
      </c>
      <c r="T18" s="616">
        <v>88062266</v>
      </c>
      <c r="U18" s="616"/>
      <c r="V18" s="616" t="s">
        <v>1638</v>
      </c>
      <c r="W18" s="616" t="s">
        <v>1639</v>
      </c>
      <c r="X18" s="25"/>
    </row>
    <row r="19" spans="1:24" s="13" customFormat="1" ht="15.75" x14ac:dyDescent="0.3">
      <c r="A19" s="616" t="s">
        <v>1363</v>
      </c>
      <c r="B19" s="616" t="s">
        <v>1285</v>
      </c>
      <c r="C19" s="616" t="s">
        <v>234</v>
      </c>
      <c r="D19" s="616" t="s">
        <v>16</v>
      </c>
      <c r="E19" s="616" t="s">
        <v>10</v>
      </c>
      <c r="F19" s="4" t="str">
        <f t="shared" si="0"/>
        <v>2-13-08</v>
      </c>
      <c r="G19" s="616" t="s">
        <v>1809</v>
      </c>
      <c r="H19" s="25"/>
      <c r="I19" s="25"/>
      <c r="J19" s="616" t="s">
        <v>988</v>
      </c>
      <c r="K19" s="4" t="s">
        <v>1362</v>
      </c>
      <c r="L19" s="616" t="s">
        <v>2399</v>
      </c>
      <c r="M19" s="616" t="s">
        <v>6</v>
      </c>
      <c r="N19" s="616"/>
      <c r="O19" s="616"/>
      <c r="P19" s="616"/>
      <c r="Q19" s="616" t="s">
        <v>1138</v>
      </c>
      <c r="R19" s="616"/>
      <c r="S19" s="616" t="s">
        <v>1419</v>
      </c>
      <c r="T19" s="616">
        <v>88062266</v>
      </c>
      <c r="U19" s="616"/>
      <c r="V19" s="616" t="s">
        <v>1418</v>
      </c>
      <c r="W19" s="616" t="s">
        <v>1139</v>
      </c>
      <c r="X19" s="25"/>
    </row>
    <row r="20" spans="1:24" s="13" customFormat="1" ht="15.75" x14ac:dyDescent="0.3">
      <c r="A20" s="616" t="s">
        <v>1524</v>
      </c>
      <c r="B20" s="616" t="s">
        <v>1525</v>
      </c>
      <c r="C20" s="616" t="s">
        <v>234</v>
      </c>
      <c r="D20" s="616" t="s">
        <v>12</v>
      </c>
      <c r="E20" s="616" t="s">
        <v>14</v>
      </c>
      <c r="F20" s="4" t="str">
        <f t="shared" si="0"/>
        <v>2-10-11</v>
      </c>
      <c r="G20" s="616" t="s">
        <v>1809</v>
      </c>
      <c r="H20" s="25"/>
      <c r="I20" s="25"/>
      <c r="J20" s="616" t="s">
        <v>980</v>
      </c>
      <c r="K20" t="s">
        <v>235</v>
      </c>
      <c r="L20" s="616" t="s">
        <v>305</v>
      </c>
      <c r="M20" s="616" t="s">
        <v>9</v>
      </c>
      <c r="N20" s="616"/>
      <c r="O20" s="616"/>
      <c r="P20" s="616"/>
      <c r="Q20" s="616" t="s">
        <v>1130</v>
      </c>
      <c r="R20" s="616"/>
      <c r="S20" s="616" t="s">
        <v>1640</v>
      </c>
      <c r="T20" s="616">
        <v>24695054</v>
      </c>
      <c r="U20" s="616"/>
      <c r="V20" s="616" t="s">
        <v>1764</v>
      </c>
      <c r="W20" s="616" t="s">
        <v>1131</v>
      </c>
      <c r="X20" s="25"/>
    </row>
    <row r="21" spans="1:24" s="13" customFormat="1" ht="15.75" x14ac:dyDescent="0.3">
      <c r="A21" s="616" t="s">
        <v>1361</v>
      </c>
      <c r="B21" s="616" t="s">
        <v>1286</v>
      </c>
      <c r="C21" s="616" t="s">
        <v>234</v>
      </c>
      <c r="D21" s="616" t="s">
        <v>16</v>
      </c>
      <c r="E21" s="616" t="s">
        <v>8</v>
      </c>
      <c r="F21" s="4" t="str">
        <f t="shared" si="0"/>
        <v>2-13-06</v>
      </c>
      <c r="G21" s="616" t="s">
        <v>1809</v>
      </c>
      <c r="H21" s="25"/>
      <c r="I21" s="25"/>
      <c r="J21" s="616" t="s">
        <v>992</v>
      </c>
      <c r="K21" t="s">
        <v>235</v>
      </c>
      <c r="L21" s="616" t="s">
        <v>2399</v>
      </c>
      <c r="M21" s="616" t="s">
        <v>9</v>
      </c>
      <c r="N21" s="616"/>
      <c r="O21" s="616"/>
      <c r="P21" s="616"/>
      <c r="Q21" s="616" t="s">
        <v>1369</v>
      </c>
      <c r="R21" s="616"/>
      <c r="S21" s="616" t="s">
        <v>1641</v>
      </c>
      <c r="T21" s="616">
        <v>24700341</v>
      </c>
      <c r="U21" s="616"/>
      <c r="V21" s="616" t="s">
        <v>1420</v>
      </c>
      <c r="W21" s="616" t="s">
        <v>2426</v>
      </c>
      <c r="X21" s="25"/>
    </row>
    <row r="22" spans="1:24" s="13" customFormat="1" ht="15.75" x14ac:dyDescent="0.3">
      <c r="A22" s="616" t="s">
        <v>802</v>
      </c>
      <c r="B22" s="616" t="s">
        <v>898</v>
      </c>
      <c r="C22" s="616" t="s">
        <v>745</v>
      </c>
      <c r="D22" s="616" t="s">
        <v>6</v>
      </c>
      <c r="E22" s="616" t="s">
        <v>3</v>
      </c>
      <c r="F22" s="4" t="str">
        <f t="shared" si="0"/>
        <v>7-04-01</v>
      </c>
      <c r="G22" s="616" t="s">
        <v>1809</v>
      </c>
      <c r="H22" s="25"/>
      <c r="I22" s="25"/>
      <c r="J22" s="616" t="s">
        <v>947</v>
      </c>
      <c r="K22" t="s">
        <v>235</v>
      </c>
      <c r="L22" s="616" t="s">
        <v>1617</v>
      </c>
      <c r="M22" s="616" t="s">
        <v>3</v>
      </c>
      <c r="N22" s="616"/>
      <c r="O22" s="616"/>
      <c r="P22" s="616"/>
      <c r="Q22" s="616" t="s">
        <v>1087</v>
      </c>
      <c r="R22" s="616"/>
      <c r="S22" s="616" t="s">
        <v>1370</v>
      </c>
      <c r="T22" s="616">
        <v>27511158</v>
      </c>
      <c r="U22" s="616">
        <v>27511158</v>
      </c>
      <c r="V22" s="616" t="s">
        <v>1564</v>
      </c>
      <c r="W22" s="616" t="s">
        <v>1088</v>
      </c>
      <c r="X22" s="25"/>
    </row>
    <row r="23" spans="1:24" s="13" customFormat="1" ht="15.75" x14ac:dyDescent="0.3">
      <c r="A23" s="616" t="s">
        <v>839</v>
      </c>
      <c r="B23" s="616" t="s">
        <v>898</v>
      </c>
      <c r="C23" s="616" t="s">
        <v>745</v>
      </c>
      <c r="D23" s="616" t="s">
        <v>6</v>
      </c>
      <c r="E23" s="616" t="s">
        <v>5</v>
      </c>
      <c r="F23" s="4" t="str">
        <f t="shared" si="0"/>
        <v>7-04-03</v>
      </c>
      <c r="G23" s="616" t="s">
        <v>1809</v>
      </c>
      <c r="H23" s="25"/>
      <c r="I23" s="25"/>
      <c r="J23" s="616" t="s">
        <v>1020</v>
      </c>
      <c r="K23" s="4" t="s">
        <v>802</v>
      </c>
      <c r="L23" s="616" t="s">
        <v>1617</v>
      </c>
      <c r="M23" s="616" t="s">
        <v>3</v>
      </c>
      <c r="N23" s="616"/>
      <c r="O23" s="616"/>
      <c r="P23" s="616"/>
      <c r="Q23" s="616" t="s">
        <v>771</v>
      </c>
      <c r="R23" s="616"/>
      <c r="S23" s="616" t="s">
        <v>1164</v>
      </c>
      <c r="T23" s="616">
        <v>27511158</v>
      </c>
      <c r="U23" s="616">
        <v>27511158</v>
      </c>
      <c r="V23" s="616" t="s">
        <v>1564</v>
      </c>
      <c r="W23" s="616" t="s">
        <v>1165</v>
      </c>
      <c r="X23" s="25"/>
    </row>
    <row r="24" spans="1:24" s="13" customFormat="1" ht="15.75" x14ac:dyDescent="0.3">
      <c r="A24" s="616" t="s">
        <v>838</v>
      </c>
      <c r="B24" s="616" t="s">
        <v>898</v>
      </c>
      <c r="C24" s="616" t="s">
        <v>745</v>
      </c>
      <c r="D24" s="616" t="s">
        <v>6</v>
      </c>
      <c r="E24" s="616" t="s">
        <v>4</v>
      </c>
      <c r="F24" s="4" t="str">
        <f t="shared" si="0"/>
        <v>7-04-02</v>
      </c>
      <c r="G24" s="616" t="s">
        <v>1809</v>
      </c>
      <c r="H24" s="25"/>
      <c r="I24" s="25"/>
      <c r="J24" s="616" t="s">
        <v>1019</v>
      </c>
      <c r="K24" s="4" t="s">
        <v>802</v>
      </c>
      <c r="L24" s="616" t="s">
        <v>1617</v>
      </c>
      <c r="M24" s="616" t="s">
        <v>3</v>
      </c>
      <c r="N24" s="616"/>
      <c r="O24" s="616"/>
      <c r="P24" s="616"/>
      <c r="Q24" s="616" t="s">
        <v>769</v>
      </c>
      <c r="R24" s="616"/>
      <c r="S24" s="616" t="s">
        <v>1370</v>
      </c>
      <c r="T24" s="616">
        <v>27511158</v>
      </c>
      <c r="U24" s="616">
        <v>27511158</v>
      </c>
      <c r="V24" s="616" t="s">
        <v>1564</v>
      </c>
      <c r="W24" s="616" t="s">
        <v>1163</v>
      </c>
      <c r="X24" s="25"/>
    </row>
    <row r="25" spans="1:24" s="13" customFormat="1" ht="15.75" x14ac:dyDescent="0.3">
      <c r="A25" s="616" t="s">
        <v>1332</v>
      </c>
      <c r="B25" s="616" t="s">
        <v>1287</v>
      </c>
      <c r="C25" s="616" t="s">
        <v>232</v>
      </c>
      <c r="D25" s="616" t="s">
        <v>5</v>
      </c>
      <c r="E25" s="616" t="s">
        <v>3</v>
      </c>
      <c r="F25" s="4" t="str">
        <f t="shared" si="0"/>
        <v>6-03-01</v>
      </c>
      <c r="G25" s="616" t="s">
        <v>1809</v>
      </c>
      <c r="H25" s="25"/>
      <c r="I25" s="25"/>
      <c r="J25" s="616" t="s">
        <v>1333</v>
      </c>
      <c r="K25" t="s">
        <v>235</v>
      </c>
      <c r="L25" s="616" t="s">
        <v>1618</v>
      </c>
      <c r="M25" s="616" t="s">
        <v>3</v>
      </c>
      <c r="N25" s="616"/>
      <c r="O25" s="616"/>
      <c r="P25" s="616"/>
      <c r="Q25" s="616" t="s">
        <v>1368</v>
      </c>
      <c r="R25" s="616"/>
      <c r="S25" s="616" t="s">
        <v>1421</v>
      </c>
      <c r="T25" s="616">
        <v>27300125</v>
      </c>
      <c r="U25" s="616"/>
      <c r="V25" s="616" t="s">
        <v>1589</v>
      </c>
      <c r="W25" s="616" t="s">
        <v>1642</v>
      </c>
      <c r="X25" s="25"/>
    </row>
    <row r="26" spans="1:24" s="13" customFormat="1" ht="15.75" x14ac:dyDescent="0.3">
      <c r="A26" s="616" t="s">
        <v>1334</v>
      </c>
      <c r="B26" s="616" t="s">
        <v>1287</v>
      </c>
      <c r="C26" s="616" t="s">
        <v>232</v>
      </c>
      <c r="D26" s="616" t="s">
        <v>5</v>
      </c>
      <c r="E26" s="616" t="s">
        <v>10</v>
      </c>
      <c r="F26" s="4" t="str">
        <f t="shared" si="0"/>
        <v>6-03-08</v>
      </c>
      <c r="G26" s="616" t="s">
        <v>1809</v>
      </c>
      <c r="H26" s="25"/>
      <c r="I26" s="25"/>
      <c r="J26" s="616" t="s">
        <v>1335</v>
      </c>
      <c r="K26" s="4" t="s">
        <v>1332</v>
      </c>
      <c r="L26" s="616" t="s">
        <v>1618</v>
      </c>
      <c r="M26" s="616" t="s">
        <v>3</v>
      </c>
      <c r="N26" s="616"/>
      <c r="O26" s="616"/>
      <c r="P26" s="616"/>
      <c r="Q26" s="616" t="s">
        <v>1407</v>
      </c>
      <c r="R26" s="616"/>
      <c r="S26" s="616" t="s">
        <v>1421</v>
      </c>
      <c r="T26" s="616">
        <v>27300125</v>
      </c>
      <c r="U26" s="616"/>
      <c r="V26" s="616" t="s">
        <v>1589</v>
      </c>
      <c r="W26" s="616" t="s">
        <v>1460</v>
      </c>
      <c r="X26" s="25"/>
    </row>
    <row r="27" spans="1:24" s="13" customFormat="1" ht="15.75" x14ac:dyDescent="0.3">
      <c r="A27" s="616" t="s">
        <v>1336</v>
      </c>
      <c r="B27" s="616" t="s">
        <v>1287</v>
      </c>
      <c r="C27" s="616" t="s">
        <v>232</v>
      </c>
      <c r="D27" s="616" t="s">
        <v>5</v>
      </c>
      <c r="E27" s="616" t="s">
        <v>7</v>
      </c>
      <c r="F27" s="4" t="str">
        <f t="shared" si="0"/>
        <v>6-03-05</v>
      </c>
      <c r="G27" s="616" t="s">
        <v>1809</v>
      </c>
      <c r="H27" s="25"/>
      <c r="I27" s="25"/>
      <c r="J27" s="616" t="s">
        <v>1337</v>
      </c>
      <c r="K27" s="4" t="s">
        <v>1332</v>
      </c>
      <c r="L27" s="616" t="s">
        <v>1618</v>
      </c>
      <c r="M27" s="616" t="s">
        <v>3</v>
      </c>
      <c r="N27" s="616"/>
      <c r="O27" s="616"/>
      <c r="P27" s="616"/>
      <c r="Q27" s="616" t="s">
        <v>336</v>
      </c>
      <c r="R27" s="616"/>
      <c r="S27" s="616" t="s">
        <v>1421</v>
      </c>
      <c r="T27" s="616">
        <v>27300125</v>
      </c>
      <c r="U27" s="616"/>
      <c r="V27" s="616" t="s">
        <v>1589</v>
      </c>
      <c r="W27" s="616" t="s">
        <v>1461</v>
      </c>
      <c r="X27" s="25"/>
    </row>
    <row r="28" spans="1:24" s="13" customFormat="1" ht="15.75" x14ac:dyDescent="0.3">
      <c r="A28" s="616" t="s">
        <v>1339</v>
      </c>
      <c r="B28" s="616" t="s">
        <v>1287</v>
      </c>
      <c r="C28" s="616" t="s">
        <v>232</v>
      </c>
      <c r="D28" s="616" t="s">
        <v>5</v>
      </c>
      <c r="E28" s="616" t="s">
        <v>8</v>
      </c>
      <c r="F28" s="4" t="str">
        <f t="shared" si="0"/>
        <v>6-03-06</v>
      </c>
      <c r="G28" s="616" t="s">
        <v>1809</v>
      </c>
      <c r="H28" s="25"/>
      <c r="I28" s="25"/>
      <c r="J28" s="616" t="s">
        <v>1340</v>
      </c>
      <c r="K28" s="4" t="s">
        <v>1332</v>
      </c>
      <c r="L28" s="616" t="s">
        <v>1618</v>
      </c>
      <c r="M28" s="616" t="s">
        <v>3</v>
      </c>
      <c r="N28" s="616"/>
      <c r="O28" s="616"/>
      <c r="P28" s="616"/>
      <c r="Q28" s="616" t="s">
        <v>1558</v>
      </c>
      <c r="R28" s="616"/>
      <c r="S28" s="616" t="s">
        <v>1421</v>
      </c>
      <c r="T28" s="616">
        <v>27300125</v>
      </c>
      <c r="U28" s="616"/>
      <c r="V28" s="616" t="s">
        <v>1589</v>
      </c>
      <c r="W28" s="616" t="s">
        <v>1462</v>
      </c>
      <c r="X28" s="25"/>
    </row>
    <row r="29" spans="1:24" s="13" customFormat="1" ht="15.75" x14ac:dyDescent="0.3">
      <c r="A29" s="616" t="s">
        <v>1341</v>
      </c>
      <c r="B29" s="616" t="s">
        <v>1287</v>
      </c>
      <c r="C29" s="616" t="s">
        <v>232</v>
      </c>
      <c r="D29" s="616" t="s">
        <v>5</v>
      </c>
      <c r="E29" s="616" t="s">
        <v>5</v>
      </c>
      <c r="F29" s="4" t="str">
        <f t="shared" si="0"/>
        <v>6-03-03</v>
      </c>
      <c r="G29" s="616" t="s">
        <v>1809</v>
      </c>
      <c r="H29" s="25"/>
      <c r="I29" s="25"/>
      <c r="J29" s="616" t="s">
        <v>1342</v>
      </c>
      <c r="K29" s="4" t="s">
        <v>1332</v>
      </c>
      <c r="L29" s="616" t="s">
        <v>1618</v>
      </c>
      <c r="M29" s="616" t="s">
        <v>3</v>
      </c>
      <c r="N29" s="616"/>
      <c r="O29" s="616"/>
      <c r="P29" s="616"/>
      <c r="Q29" s="616" t="s">
        <v>708</v>
      </c>
      <c r="R29" s="616"/>
      <c r="S29" s="616" t="s">
        <v>1421</v>
      </c>
      <c r="T29" s="616">
        <v>27300125</v>
      </c>
      <c r="U29" s="616"/>
      <c r="V29" s="616" t="s">
        <v>1589</v>
      </c>
      <c r="W29" s="616" t="s">
        <v>1463</v>
      </c>
      <c r="X29" s="25"/>
    </row>
    <row r="30" spans="1:24" s="13" customFormat="1" ht="15.75" x14ac:dyDescent="0.3">
      <c r="A30" s="616" t="s">
        <v>1784</v>
      </c>
      <c r="B30" s="616" t="s">
        <v>1287</v>
      </c>
      <c r="C30" s="616" t="s">
        <v>232</v>
      </c>
      <c r="D30" s="616" t="s">
        <v>5</v>
      </c>
      <c r="E30" s="616" t="s">
        <v>4</v>
      </c>
      <c r="F30" s="4" t="str">
        <f t="shared" si="0"/>
        <v>6-03-02</v>
      </c>
      <c r="G30" s="616" t="s">
        <v>1809</v>
      </c>
      <c r="H30" s="25"/>
      <c r="I30" s="25"/>
      <c r="J30" s="616" t="s">
        <v>1338</v>
      </c>
      <c r="K30" s="4" t="s">
        <v>1332</v>
      </c>
      <c r="L30" s="616" t="s">
        <v>1618</v>
      </c>
      <c r="M30" s="616" t="s">
        <v>3</v>
      </c>
      <c r="N30" s="616"/>
      <c r="O30" s="616"/>
      <c r="P30" s="616"/>
      <c r="Q30" s="616" t="s">
        <v>1826</v>
      </c>
      <c r="R30" s="616"/>
      <c r="S30" s="616" t="s">
        <v>1421</v>
      </c>
      <c r="T30" s="616">
        <v>27300125</v>
      </c>
      <c r="U30" s="616"/>
      <c r="V30" s="616" t="s">
        <v>1589</v>
      </c>
      <c r="W30" s="616" t="s">
        <v>1827</v>
      </c>
      <c r="X30" s="25"/>
    </row>
    <row r="31" spans="1:24" s="13" customFormat="1" ht="15.75" x14ac:dyDescent="0.3">
      <c r="A31" s="616" t="s">
        <v>794</v>
      </c>
      <c r="B31" s="616" t="s">
        <v>890</v>
      </c>
      <c r="C31" s="616" t="s">
        <v>745</v>
      </c>
      <c r="D31" s="616" t="s">
        <v>4</v>
      </c>
      <c r="E31" s="616" t="s">
        <v>7</v>
      </c>
      <c r="F31" s="4" t="str">
        <f t="shared" si="0"/>
        <v>7-02-05</v>
      </c>
      <c r="G31" s="616" t="s">
        <v>1809</v>
      </c>
      <c r="H31" s="25"/>
      <c r="I31" s="25"/>
      <c r="J31" s="616" t="s">
        <v>938</v>
      </c>
      <c r="K31" t="s">
        <v>235</v>
      </c>
      <c r="L31" s="616" t="s">
        <v>751</v>
      </c>
      <c r="M31" s="616" t="s">
        <v>5</v>
      </c>
      <c r="N31" s="616"/>
      <c r="O31" s="616"/>
      <c r="P31" s="616"/>
      <c r="Q31" s="616" t="s">
        <v>1073</v>
      </c>
      <c r="R31" s="616"/>
      <c r="S31" s="616" t="s">
        <v>1811</v>
      </c>
      <c r="T31" s="616">
        <v>27675744</v>
      </c>
      <c r="U31" s="616">
        <v>27675744</v>
      </c>
      <c r="V31" s="616" t="s">
        <v>1424</v>
      </c>
      <c r="W31" s="616" t="s">
        <v>1074</v>
      </c>
      <c r="X31" s="25"/>
    </row>
    <row r="32" spans="1:24" s="13" customFormat="1" ht="15.75" x14ac:dyDescent="0.3">
      <c r="A32" s="616" t="s">
        <v>848</v>
      </c>
      <c r="B32" s="616" t="s">
        <v>890</v>
      </c>
      <c r="C32" s="616" t="s">
        <v>745</v>
      </c>
      <c r="D32" s="616" t="s">
        <v>4</v>
      </c>
      <c r="E32" s="616" t="s">
        <v>7</v>
      </c>
      <c r="F32" s="4" t="str">
        <f t="shared" si="0"/>
        <v>7-02-05</v>
      </c>
      <c r="G32" s="616" t="s">
        <v>1809</v>
      </c>
      <c r="H32" s="25"/>
      <c r="I32" s="25"/>
      <c r="J32" s="616" t="s">
        <v>1034</v>
      </c>
      <c r="K32" s="4" t="s">
        <v>794</v>
      </c>
      <c r="L32" s="616" t="s">
        <v>751</v>
      </c>
      <c r="M32" s="616" t="s">
        <v>5</v>
      </c>
      <c r="N32" s="616"/>
      <c r="O32" s="616"/>
      <c r="P32" s="616"/>
      <c r="Q32" s="616" t="s">
        <v>1178</v>
      </c>
      <c r="R32" s="616"/>
      <c r="S32" s="616" t="s">
        <v>1811</v>
      </c>
      <c r="T32" s="616">
        <v>27675744</v>
      </c>
      <c r="U32" s="616">
        <v>27675744</v>
      </c>
      <c r="V32" s="616" t="s">
        <v>1424</v>
      </c>
      <c r="W32" s="616" t="s">
        <v>1179</v>
      </c>
      <c r="X32" s="25"/>
    </row>
    <row r="33" spans="1:24" s="13" customFormat="1" ht="15.75" x14ac:dyDescent="0.3">
      <c r="A33" s="616" t="s">
        <v>1300</v>
      </c>
      <c r="B33" s="616" t="s">
        <v>890</v>
      </c>
      <c r="C33" s="616" t="s">
        <v>745</v>
      </c>
      <c r="D33" s="616" t="s">
        <v>4</v>
      </c>
      <c r="E33" s="616" t="s">
        <v>5</v>
      </c>
      <c r="F33" s="4" t="str">
        <f t="shared" si="0"/>
        <v>7-02-03</v>
      </c>
      <c r="G33" s="616" t="s">
        <v>1809</v>
      </c>
      <c r="H33" s="25"/>
      <c r="I33" s="25"/>
      <c r="J33" s="616" t="s">
        <v>1301</v>
      </c>
      <c r="K33" s="4" t="s">
        <v>794</v>
      </c>
      <c r="L33" s="616" t="s">
        <v>751</v>
      </c>
      <c r="M33" s="616" t="s">
        <v>5</v>
      </c>
      <c r="N33" s="616"/>
      <c r="O33" s="616"/>
      <c r="P33" s="616"/>
      <c r="Q33" s="616" t="s">
        <v>1371</v>
      </c>
      <c r="R33" s="616"/>
      <c r="S33" s="616" t="s">
        <v>1811</v>
      </c>
      <c r="T33" s="616">
        <v>27675744</v>
      </c>
      <c r="U33" s="616"/>
      <c r="V33" s="616" t="s">
        <v>1424</v>
      </c>
      <c r="W33" s="616" t="s">
        <v>1464</v>
      </c>
      <c r="X33" s="25"/>
    </row>
    <row r="34" spans="1:24" s="13" customFormat="1" ht="15.75" x14ac:dyDescent="0.3">
      <c r="A34" s="616" t="s">
        <v>809</v>
      </c>
      <c r="B34" s="616" t="s">
        <v>890</v>
      </c>
      <c r="C34" s="616" t="s">
        <v>745</v>
      </c>
      <c r="D34" s="616" t="s">
        <v>4</v>
      </c>
      <c r="E34" s="616" t="s">
        <v>7</v>
      </c>
      <c r="F34" s="4" t="str">
        <f t="shared" si="0"/>
        <v>7-02-05</v>
      </c>
      <c r="G34" s="616" t="s">
        <v>1809</v>
      </c>
      <c r="H34" s="25"/>
      <c r="I34" s="25"/>
      <c r="J34" s="616" t="s">
        <v>957</v>
      </c>
      <c r="K34" s="4" t="s">
        <v>794</v>
      </c>
      <c r="L34" s="616" t="s">
        <v>751</v>
      </c>
      <c r="M34" s="616" t="s">
        <v>5</v>
      </c>
      <c r="N34" s="616"/>
      <c r="O34" s="616"/>
      <c r="P34" s="616"/>
      <c r="Q34" s="616" t="s">
        <v>237</v>
      </c>
      <c r="R34" s="616"/>
      <c r="S34" s="616" t="s">
        <v>1811</v>
      </c>
      <c r="T34" s="616">
        <v>27675744</v>
      </c>
      <c r="U34" s="616">
        <v>27675744</v>
      </c>
      <c r="V34" s="616" t="s">
        <v>1424</v>
      </c>
      <c r="W34" s="616" t="s">
        <v>1107</v>
      </c>
      <c r="X34" s="25"/>
    </row>
    <row r="35" spans="1:24" s="13" customFormat="1" ht="15.75" x14ac:dyDescent="0.3">
      <c r="A35" s="616" t="s">
        <v>1495</v>
      </c>
      <c r="B35" s="616" t="s">
        <v>890</v>
      </c>
      <c r="C35" s="616" t="s">
        <v>745</v>
      </c>
      <c r="D35" s="616" t="s">
        <v>4</v>
      </c>
      <c r="E35" s="616" t="s">
        <v>8</v>
      </c>
      <c r="F35" s="4" t="str">
        <f t="shared" ref="F35:F66" si="1">CONCATENATE(C35,"-",D35,"-",E35)</f>
        <v>7-02-06</v>
      </c>
      <c r="G35" s="616" t="s">
        <v>1809</v>
      </c>
      <c r="H35" s="25"/>
      <c r="I35" s="25"/>
      <c r="J35" s="616" t="s">
        <v>1534</v>
      </c>
      <c r="K35" s="4" t="s">
        <v>794</v>
      </c>
      <c r="L35" s="616" t="s">
        <v>751</v>
      </c>
      <c r="M35" s="616" t="s">
        <v>5</v>
      </c>
      <c r="N35" s="616"/>
      <c r="O35" s="616"/>
      <c r="P35" s="616"/>
      <c r="Q35" s="616" t="s">
        <v>1553</v>
      </c>
      <c r="R35" s="616"/>
      <c r="S35" s="616" t="s">
        <v>1811</v>
      </c>
      <c r="T35" s="616">
        <v>27675744</v>
      </c>
      <c r="U35" s="616">
        <v>27675744</v>
      </c>
      <c r="V35" s="616" t="s">
        <v>1424</v>
      </c>
      <c r="W35" s="616" t="s">
        <v>2351</v>
      </c>
      <c r="X35" s="25"/>
    </row>
    <row r="36" spans="1:24" s="13" customFormat="1" ht="15.75" x14ac:dyDescent="0.3">
      <c r="A36" s="616" t="s">
        <v>1321</v>
      </c>
      <c r="B36" s="616" t="s">
        <v>1288</v>
      </c>
      <c r="C36" s="616" t="s">
        <v>232</v>
      </c>
      <c r="D36" s="616" t="s">
        <v>7</v>
      </c>
      <c r="E36" s="616" t="s">
        <v>3</v>
      </c>
      <c r="F36" s="4" t="str">
        <f t="shared" si="1"/>
        <v>6-05-01</v>
      </c>
      <c r="G36" s="616" t="s">
        <v>1809</v>
      </c>
      <c r="H36" s="25"/>
      <c r="I36" s="25"/>
      <c r="J36" s="616" t="s">
        <v>1322</v>
      </c>
      <c r="K36" t="s">
        <v>235</v>
      </c>
      <c r="L36" s="616" t="s">
        <v>1618</v>
      </c>
      <c r="M36" s="616" t="s">
        <v>8</v>
      </c>
      <c r="N36" s="616"/>
      <c r="O36" s="616"/>
      <c r="P36" s="616"/>
      <c r="Q36" s="616" t="s">
        <v>1372</v>
      </c>
      <c r="R36" s="616"/>
      <c r="S36" s="616" t="s">
        <v>1758</v>
      </c>
      <c r="T36" s="616">
        <v>27887067</v>
      </c>
      <c r="U36" s="616"/>
      <c r="V36" s="616" t="s">
        <v>1584</v>
      </c>
      <c r="W36" s="616" t="s">
        <v>1585</v>
      </c>
      <c r="X36" s="25"/>
    </row>
    <row r="37" spans="1:24" s="13" customFormat="1" ht="15.75" x14ac:dyDescent="0.3">
      <c r="A37" s="616" t="s">
        <v>1610</v>
      </c>
      <c r="B37" s="616" t="s">
        <v>1288</v>
      </c>
      <c r="C37" s="616" t="s">
        <v>232</v>
      </c>
      <c r="D37" s="616" t="s">
        <v>7</v>
      </c>
      <c r="E37" s="616" t="s">
        <v>7</v>
      </c>
      <c r="F37" s="4" t="str">
        <f t="shared" si="1"/>
        <v>6-05-05</v>
      </c>
      <c r="G37" s="616" t="s">
        <v>1809</v>
      </c>
      <c r="H37" s="25"/>
      <c r="I37" s="25"/>
      <c r="J37" s="616" t="s">
        <v>1614</v>
      </c>
      <c r="K37" s="4" t="s">
        <v>1321</v>
      </c>
      <c r="L37" s="616" t="s">
        <v>1618</v>
      </c>
      <c r="M37" s="616" t="s">
        <v>8</v>
      </c>
      <c r="N37" s="616"/>
      <c r="O37" s="616"/>
      <c r="P37" s="616"/>
      <c r="Q37" s="616" t="s">
        <v>1622</v>
      </c>
      <c r="R37" s="616"/>
      <c r="S37" s="616" t="s">
        <v>1758</v>
      </c>
      <c r="T37" s="616">
        <v>27887067</v>
      </c>
      <c r="U37" s="616"/>
      <c r="V37" s="616" t="s">
        <v>1584</v>
      </c>
      <c r="W37" s="616" t="s">
        <v>1643</v>
      </c>
      <c r="X37" s="25"/>
    </row>
    <row r="38" spans="1:24" s="13" customFormat="1" ht="15.75" x14ac:dyDescent="0.3">
      <c r="A38" s="616" t="s">
        <v>1323</v>
      </c>
      <c r="B38" s="616" t="s">
        <v>1288</v>
      </c>
      <c r="C38" s="616" t="s">
        <v>232</v>
      </c>
      <c r="D38" s="616" t="s">
        <v>7</v>
      </c>
      <c r="E38" s="616" t="s">
        <v>4</v>
      </c>
      <c r="F38" s="4" t="str">
        <f t="shared" si="1"/>
        <v>6-05-02</v>
      </c>
      <c r="G38" s="616" t="s">
        <v>1809</v>
      </c>
      <c r="H38" s="25"/>
      <c r="I38" s="25"/>
      <c r="J38" s="616" t="s">
        <v>1324</v>
      </c>
      <c r="K38" s="4" t="s">
        <v>1321</v>
      </c>
      <c r="L38" s="616" t="s">
        <v>1618</v>
      </c>
      <c r="M38" s="616" t="s">
        <v>8</v>
      </c>
      <c r="N38" s="616"/>
      <c r="O38" s="616"/>
      <c r="P38" s="616"/>
      <c r="Q38" s="616" t="s">
        <v>1825</v>
      </c>
      <c r="R38" s="616"/>
      <c r="S38" s="616" t="s">
        <v>1758</v>
      </c>
      <c r="T38" s="616">
        <v>27887067</v>
      </c>
      <c r="U38" s="616"/>
      <c r="V38" s="616" t="s">
        <v>1586</v>
      </c>
      <c r="W38" s="616" t="s">
        <v>1825</v>
      </c>
      <c r="X38" s="25"/>
    </row>
    <row r="39" spans="1:24" s="13" customFormat="1" ht="15.75" x14ac:dyDescent="0.3">
      <c r="A39" s="616" t="s">
        <v>793</v>
      </c>
      <c r="B39" s="616" t="s">
        <v>889</v>
      </c>
      <c r="C39" s="616" t="s">
        <v>232</v>
      </c>
      <c r="D39" s="616" t="s">
        <v>12</v>
      </c>
      <c r="E39" s="616" t="s">
        <v>6</v>
      </c>
      <c r="F39" s="4" t="str">
        <f t="shared" si="1"/>
        <v>6-10-04</v>
      </c>
      <c r="G39" s="616" t="s">
        <v>1809</v>
      </c>
      <c r="H39" s="25"/>
      <c r="I39" s="25"/>
      <c r="J39" s="616" t="s">
        <v>937</v>
      </c>
      <c r="K39" t="s">
        <v>235</v>
      </c>
      <c r="L39" s="616" t="s">
        <v>1238</v>
      </c>
      <c r="M39" s="616" t="s">
        <v>14</v>
      </c>
      <c r="N39" s="616"/>
      <c r="O39" s="616"/>
      <c r="P39" s="616"/>
      <c r="Q39" s="616" t="s">
        <v>1072</v>
      </c>
      <c r="R39" s="616"/>
      <c r="S39" s="616" t="s">
        <v>2398</v>
      </c>
      <c r="T39" s="616">
        <v>27766325</v>
      </c>
      <c r="U39" s="616"/>
      <c r="V39" s="616" t="s">
        <v>1425</v>
      </c>
      <c r="W39" s="616" t="s">
        <v>1644</v>
      </c>
      <c r="X39" s="25"/>
    </row>
    <row r="40" spans="1:24" s="13" customFormat="1" ht="15.75" x14ac:dyDescent="0.3">
      <c r="A40" s="616" t="s">
        <v>830</v>
      </c>
      <c r="B40" s="616" t="s">
        <v>916</v>
      </c>
      <c r="C40" s="616" t="s">
        <v>232</v>
      </c>
      <c r="D40" s="616" t="s">
        <v>3</v>
      </c>
      <c r="E40" s="616" t="s">
        <v>14</v>
      </c>
      <c r="F40" s="4" t="str">
        <f t="shared" si="1"/>
        <v>6-01-11</v>
      </c>
      <c r="G40" s="616" t="s">
        <v>1809</v>
      </c>
      <c r="H40" s="25"/>
      <c r="I40" s="25"/>
      <c r="J40" s="616" t="s">
        <v>1009</v>
      </c>
      <c r="K40" t="s">
        <v>235</v>
      </c>
      <c r="L40" s="616" t="s">
        <v>1410</v>
      </c>
      <c r="M40" s="616" t="s">
        <v>4</v>
      </c>
      <c r="N40" s="616"/>
      <c r="O40" s="616"/>
      <c r="P40" s="616"/>
      <c r="Q40" s="616" t="s">
        <v>693</v>
      </c>
      <c r="R40" s="616"/>
      <c r="S40" s="616" t="s">
        <v>2352</v>
      </c>
      <c r="T40" s="616">
        <v>21018325</v>
      </c>
      <c r="U40" s="616"/>
      <c r="V40" s="616" t="s">
        <v>2407</v>
      </c>
      <c r="W40" s="616" t="s">
        <v>2353</v>
      </c>
      <c r="X40" s="25"/>
    </row>
    <row r="41" spans="1:24" s="13" customFormat="1" ht="15.75" x14ac:dyDescent="0.3">
      <c r="A41" s="616" t="s">
        <v>825</v>
      </c>
      <c r="B41" s="616" t="s">
        <v>914</v>
      </c>
      <c r="C41" s="616" t="s">
        <v>234</v>
      </c>
      <c r="D41" s="616" t="s">
        <v>16</v>
      </c>
      <c r="E41" s="616" t="s">
        <v>3</v>
      </c>
      <c r="F41" s="4" t="str">
        <f t="shared" si="1"/>
        <v>2-13-01</v>
      </c>
      <c r="G41" s="616" t="s">
        <v>1809</v>
      </c>
      <c r="H41" s="25"/>
      <c r="I41" s="25"/>
      <c r="J41" s="616" t="s">
        <v>990</v>
      </c>
      <c r="K41" t="s">
        <v>235</v>
      </c>
      <c r="L41" s="616" t="s">
        <v>2399</v>
      </c>
      <c r="M41" s="616" t="s">
        <v>10</v>
      </c>
      <c r="N41" s="616"/>
      <c r="O41" s="616"/>
      <c r="P41" s="616"/>
      <c r="Q41" s="616" t="s">
        <v>1141</v>
      </c>
      <c r="R41" s="616"/>
      <c r="S41" s="616" t="s">
        <v>1426</v>
      </c>
      <c r="T41" s="616">
        <v>24708464</v>
      </c>
      <c r="U41" s="616"/>
      <c r="V41" s="616" t="s">
        <v>2354</v>
      </c>
      <c r="W41" s="616" t="s">
        <v>1142</v>
      </c>
      <c r="X41" s="25"/>
    </row>
    <row r="42" spans="1:24" s="13" customFormat="1" ht="15.75" x14ac:dyDescent="0.3">
      <c r="A42" s="616" t="s">
        <v>1508</v>
      </c>
      <c r="B42" s="616" t="s">
        <v>1509</v>
      </c>
      <c r="C42" s="616" t="s">
        <v>233</v>
      </c>
      <c r="D42" s="616" t="s">
        <v>14</v>
      </c>
      <c r="E42" s="616" t="s">
        <v>3</v>
      </c>
      <c r="F42" s="4" t="str">
        <f t="shared" si="1"/>
        <v>1-11-01</v>
      </c>
      <c r="G42" s="616" t="s">
        <v>1809</v>
      </c>
      <c r="H42" s="25"/>
      <c r="I42" s="25"/>
      <c r="J42" s="616" t="s">
        <v>1546</v>
      </c>
      <c r="K42" t="s">
        <v>235</v>
      </c>
      <c r="L42" s="616" t="s">
        <v>1619</v>
      </c>
      <c r="M42" s="616" t="s">
        <v>8</v>
      </c>
      <c r="N42" s="616"/>
      <c r="O42" s="616"/>
      <c r="P42" s="616"/>
      <c r="Q42" s="616" t="s">
        <v>257</v>
      </c>
      <c r="R42" s="616"/>
      <c r="S42" s="616" t="s">
        <v>1760</v>
      </c>
      <c r="T42" s="616">
        <v>22296620</v>
      </c>
      <c r="U42" s="616"/>
      <c r="V42" s="616" t="s">
        <v>1830</v>
      </c>
      <c r="W42" s="616" t="s">
        <v>1601</v>
      </c>
      <c r="X42" s="25"/>
    </row>
    <row r="43" spans="1:24" s="13" customFormat="1" ht="15.75" x14ac:dyDescent="0.3">
      <c r="A43" s="616" t="s">
        <v>820</v>
      </c>
      <c r="B43" s="616" t="s">
        <v>913</v>
      </c>
      <c r="C43" s="616" t="s">
        <v>234</v>
      </c>
      <c r="D43" s="616" t="s">
        <v>12</v>
      </c>
      <c r="E43" s="616" t="s">
        <v>8</v>
      </c>
      <c r="F43" s="4" t="str">
        <f t="shared" si="1"/>
        <v>2-10-06</v>
      </c>
      <c r="G43" s="616" t="s">
        <v>1809</v>
      </c>
      <c r="H43" s="25"/>
      <c r="I43" s="25"/>
      <c r="J43" s="616" t="s">
        <v>984</v>
      </c>
      <c r="K43" t="s">
        <v>235</v>
      </c>
      <c r="L43" s="616" t="s">
        <v>305</v>
      </c>
      <c r="M43" s="616" t="s">
        <v>7</v>
      </c>
      <c r="N43" s="616"/>
      <c r="O43" s="616"/>
      <c r="P43" s="616"/>
      <c r="Q43" s="616" t="s">
        <v>472</v>
      </c>
      <c r="R43" s="616"/>
      <c r="S43" s="616" t="s">
        <v>1427</v>
      </c>
      <c r="T43" s="616">
        <v>24731054</v>
      </c>
      <c r="U43" s="616"/>
      <c r="V43" s="616" t="s">
        <v>1428</v>
      </c>
      <c r="W43" s="616" t="s">
        <v>1134</v>
      </c>
      <c r="X43" s="25"/>
    </row>
    <row r="44" spans="1:24" s="13" customFormat="1" ht="15.75" x14ac:dyDescent="0.3">
      <c r="A44" s="616" t="s">
        <v>1611</v>
      </c>
      <c r="B44" s="616" t="s">
        <v>1289</v>
      </c>
      <c r="C44" s="616" t="s">
        <v>236</v>
      </c>
      <c r="D44" s="616" t="s">
        <v>7</v>
      </c>
      <c r="E44" s="616" t="s">
        <v>3</v>
      </c>
      <c r="F44" s="4" t="str">
        <f t="shared" si="1"/>
        <v>3-05-01</v>
      </c>
      <c r="G44" s="616" t="s">
        <v>1809</v>
      </c>
      <c r="H44" s="25"/>
      <c r="I44" s="25"/>
      <c r="J44" s="616" t="s">
        <v>958</v>
      </c>
      <c r="K44" t="s">
        <v>235</v>
      </c>
      <c r="L44" s="616" t="s">
        <v>38</v>
      </c>
      <c r="M44" s="616" t="s">
        <v>4</v>
      </c>
      <c r="N44" s="616"/>
      <c r="O44" s="616"/>
      <c r="P44" s="616"/>
      <c r="Q44" s="616" t="s">
        <v>1376</v>
      </c>
      <c r="R44" s="616"/>
      <c r="S44" s="616" t="s">
        <v>1432</v>
      </c>
      <c r="T44" s="616">
        <v>25560211</v>
      </c>
      <c r="U44" s="616">
        <v>25560211</v>
      </c>
      <c r="V44" s="616" t="s">
        <v>2424</v>
      </c>
      <c r="W44" s="616" t="s">
        <v>1466</v>
      </c>
      <c r="X44" s="25"/>
    </row>
    <row r="45" spans="1:24" s="13" customFormat="1" ht="15.75" x14ac:dyDescent="0.3">
      <c r="A45" s="616" t="s">
        <v>1612</v>
      </c>
      <c r="B45" s="616" t="s">
        <v>1289</v>
      </c>
      <c r="C45" s="616" t="s">
        <v>236</v>
      </c>
      <c r="D45" s="616" t="s">
        <v>7</v>
      </c>
      <c r="E45" s="616" t="s">
        <v>3</v>
      </c>
      <c r="F45" s="4" t="str">
        <f t="shared" si="1"/>
        <v>3-05-01</v>
      </c>
      <c r="G45" s="616" t="s">
        <v>1809</v>
      </c>
      <c r="H45" s="25"/>
      <c r="I45" s="25"/>
      <c r="J45" s="616" t="s">
        <v>960</v>
      </c>
      <c r="K45" s="4" t="s">
        <v>1611</v>
      </c>
      <c r="L45" s="616" t="s">
        <v>38</v>
      </c>
      <c r="M45" s="616" t="s">
        <v>4</v>
      </c>
      <c r="N45" s="616"/>
      <c r="O45" s="616"/>
      <c r="P45" s="616"/>
      <c r="Q45" s="616" t="s">
        <v>1108</v>
      </c>
      <c r="R45" s="616"/>
      <c r="S45" s="616" t="s">
        <v>1432</v>
      </c>
      <c r="T45" s="616">
        <v>25562053</v>
      </c>
      <c r="U45" s="616"/>
      <c r="V45" s="616" t="s">
        <v>2424</v>
      </c>
      <c r="W45" s="616" t="s">
        <v>1467</v>
      </c>
      <c r="X45" s="25"/>
    </row>
    <row r="46" spans="1:24" s="13" customFormat="1" ht="15.75" x14ac:dyDescent="0.3">
      <c r="A46" s="616" t="s">
        <v>1613</v>
      </c>
      <c r="B46" s="616" t="s">
        <v>1289</v>
      </c>
      <c r="C46" s="616" t="s">
        <v>236</v>
      </c>
      <c r="D46" s="616" t="s">
        <v>7</v>
      </c>
      <c r="E46" s="616" t="s">
        <v>6</v>
      </c>
      <c r="F46" s="4" t="str">
        <f t="shared" si="1"/>
        <v>3-05-04</v>
      </c>
      <c r="G46" s="616" t="s">
        <v>1809</v>
      </c>
      <c r="H46" s="25"/>
      <c r="I46" s="25"/>
      <c r="J46" s="616" t="s">
        <v>965</v>
      </c>
      <c r="K46" s="4" t="s">
        <v>1611</v>
      </c>
      <c r="L46" s="616" t="s">
        <v>38</v>
      </c>
      <c r="M46" s="616" t="s">
        <v>4</v>
      </c>
      <c r="N46" s="616"/>
      <c r="O46" s="616"/>
      <c r="P46" s="616"/>
      <c r="Q46" s="616" t="s">
        <v>391</v>
      </c>
      <c r="R46" s="616"/>
      <c r="S46" s="616" t="s">
        <v>1432</v>
      </c>
      <c r="T46" s="616">
        <v>25386236</v>
      </c>
      <c r="U46" s="616"/>
      <c r="V46" s="616" t="s">
        <v>2424</v>
      </c>
      <c r="W46" s="616" t="s">
        <v>1111</v>
      </c>
      <c r="X46" s="25"/>
    </row>
    <row r="47" spans="1:24" s="13" customFormat="1" ht="15.75" x14ac:dyDescent="0.3">
      <c r="A47" s="616" t="s">
        <v>1522</v>
      </c>
      <c r="B47" s="616" t="s">
        <v>1523</v>
      </c>
      <c r="C47" s="616" t="s">
        <v>745</v>
      </c>
      <c r="D47" s="616" t="s">
        <v>5</v>
      </c>
      <c r="E47" s="616" t="s">
        <v>3</v>
      </c>
      <c r="F47" s="4" t="str">
        <f t="shared" si="1"/>
        <v>7-03-01</v>
      </c>
      <c r="G47" s="616" t="s">
        <v>1809</v>
      </c>
      <c r="H47" s="25"/>
      <c r="I47" s="25"/>
      <c r="J47" s="616" t="s">
        <v>1550</v>
      </c>
      <c r="K47" t="s">
        <v>235</v>
      </c>
      <c r="L47" s="616" t="s">
        <v>22</v>
      </c>
      <c r="M47" s="616" t="s">
        <v>7</v>
      </c>
      <c r="N47" s="616"/>
      <c r="O47" s="616"/>
      <c r="P47" s="616"/>
      <c r="Q47" s="616" t="s">
        <v>1560</v>
      </c>
      <c r="R47" s="616"/>
      <c r="S47" s="616" t="s">
        <v>1763</v>
      </c>
      <c r="T47" s="616">
        <v>22002907</v>
      </c>
      <c r="U47" s="616"/>
      <c r="V47" s="616" t="s">
        <v>1608</v>
      </c>
      <c r="W47" s="616" t="s">
        <v>1645</v>
      </c>
      <c r="X47" s="25"/>
    </row>
    <row r="48" spans="1:24" s="13" customFormat="1" ht="15.75" x14ac:dyDescent="0.3">
      <c r="A48" s="616" t="s">
        <v>1249</v>
      </c>
      <c r="B48" s="616" t="s">
        <v>1248</v>
      </c>
      <c r="C48" s="616" t="s">
        <v>233</v>
      </c>
      <c r="D48" s="616" t="s">
        <v>4</v>
      </c>
      <c r="E48" s="616" t="s">
        <v>3</v>
      </c>
      <c r="F48" s="4" t="str">
        <f t="shared" si="1"/>
        <v>1-02-01</v>
      </c>
      <c r="G48" s="616" t="s">
        <v>1809</v>
      </c>
      <c r="H48" s="25"/>
      <c r="I48" s="25"/>
      <c r="J48" s="616" t="s">
        <v>1319</v>
      </c>
      <c r="K48" t="s">
        <v>235</v>
      </c>
      <c r="L48" s="616" t="s">
        <v>1616</v>
      </c>
      <c r="M48" s="616" t="s">
        <v>5</v>
      </c>
      <c r="N48" s="616"/>
      <c r="O48" s="616"/>
      <c r="P48" s="616"/>
      <c r="Q48" s="616" t="s">
        <v>30</v>
      </c>
      <c r="R48" s="616"/>
      <c r="S48" s="616" t="s">
        <v>1821</v>
      </c>
      <c r="T48" s="616">
        <v>22017613</v>
      </c>
      <c r="U48" s="616">
        <v>22895590</v>
      </c>
      <c r="V48" s="616" t="s">
        <v>1429</v>
      </c>
      <c r="W48" s="616" t="s">
        <v>1822</v>
      </c>
      <c r="X48" s="25"/>
    </row>
    <row r="49" spans="1:24" s="13" customFormat="1" ht="15.75" x14ac:dyDescent="0.3">
      <c r="A49" s="616" t="s">
        <v>1500</v>
      </c>
      <c r="B49" s="616" t="s">
        <v>1248</v>
      </c>
      <c r="C49" s="616" t="s">
        <v>233</v>
      </c>
      <c r="D49" s="616" t="s">
        <v>4</v>
      </c>
      <c r="E49" s="616" t="s">
        <v>4</v>
      </c>
      <c r="F49" s="4" t="str">
        <f t="shared" si="1"/>
        <v>1-02-02</v>
      </c>
      <c r="G49" s="616" t="s">
        <v>1809</v>
      </c>
      <c r="H49" s="25"/>
      <c r="I49" s="25"/>
      <c r="J49" s="616" t="s">
        <v>1540</v>
      </c>
      <c r="K49" s="4" t="s">
        <v>1249</v>
      </c>
      <c r="L49" s="616" t="s">
        <v>1616</v>
      </c>
      <c r="M49" s="616" t="s">
        <v>5</v>
      </c>
      <c r="N49" s="616"/>
      <c r="O49" s="616"/>
      <c r="P49" s="616"/>
      <c r="Q49" s="616" t="s">
        <v>274</v>
      </c>
      <c r="R49" s="616"/>
      <c r="S49" s="616" t="s">
        <v>1821</v>
      </c>
      <c r="T49" s="616">
        <v>22286573</v>
      </c>
      <c r="U49" s="616">
        <v>22895590</v>
      </c>
      <c r="V49" s="616" t="s">
        <v>1429</v>
      </c>
      <c r="W49" s="616" t="s">
        <v>2416</v>
      </c>
      <c r="X49" s="25"/>
    </row>
    <row r="50" spans="1:24" s="13" customFormat="1" ht="15.75" x14ac:dyDescent="0.3">
      <c r="A50" s="616" t="s">
        <v>864</v>
      </c>
      <c r="B50" s="616" t="s">
        <v>924</v>
      </c>
      <c r="C50" s="616" t="s">
        <v>232</v>
      </c>
      <c r="D50" s="616" t="s">
        <v>4</v>
      </c>
      <c r="E50" s="616" t="s">
        <v>3</v>
      </c>
      <c r="F50" s="4" t="str">
        <f t="shared" si="1"/>
        <v>6-02-01</v>
      </c>
      <c r="G50" s="616" t="s">
        <v>1809</v>
      </c>
      <c r="H50" s="25"/>
      <c r="I50" s="25"/>
      <c r="J50" s="616" t="s">
        <v>252</v>
      </c>
      <c r="K50" t="s">
        <v>235</v>
      </c>
      <c r="L50" s="616" t="s">
        <v>24</v>
      </c>
      <c r="M50" s="616" t="s">
        <v>10</v>
      </c>
      <c r="N50" s="616"/>
      <c r="O50" s="616"/>
      <c r="P50" s="616"/>
      <c r="Q50" s="616" t="s">
        <v>41</v>
      </c>
      <c r="R50" s="616"/>
      <c r="S50" s="616" t="s">
        <v>2410</v>
      </c>
      <c r="T50" s="616">
        <v>26359000</v>
      </c>
      <c r="U50" s="616">
        <v>26356100</v>
      </c>
      <c r="V50" s="616" t="s">
        <v>1373</v>
      </c>
      <c r="W50" s="616" t="s">
        <v>1646</v>
      </c>
      <c r="X50" s="25"/>
    </row>
    <row r="51" spans="1:24" s="13" customFormat="1" ht="15.75" x14ac:dyDescent="0.3">
      <c r="A51" s="616" t="s">
        <v>1497</v>
      </c>
      <c r="B51" s="616" t="s">
        <v>924</v>
      </c>
      <c r="C51" s="616" t="s">
        <v>232</v>
      </c>
      <c r="D51" s="616" t="s">
        <v>4</v>
      </c>
      <c r="E51" s="616" t="s">
        <v>8</v>
      </c>
      <c r="F51" s="4" t="str">
        <f t="shared" si="1"/>
        <v>6-02-06</v>
      </c>
      <c r="G51" s="616" t="s">
        <v>1809</v>
      </c>
      <c r="H51" s="25"/>
      <c r="I51" s="25"/>
      <c r="J51" s="616" t="s">
        <v>1537</v>
      </c>
      <c r="K51" s="4" t="s">
        <v>864</v>
      </c>
      <c r="L51" s="616" t="s">
        <v>24</v>
      </c>
      <c r="M51" s="616" t="s">
        <v>10</v>
      </c>
      <c r="N51" s="616"/>
      <c r="O51" s="616"/>
      <c r="P51" s="616"/>
      <c r="Q51" s="616" t="s">
        <v>1555</v>
      </c>
      <c r="R51" s="616"/>
      <c r="S51" s="616" t="s">
        <v>2410</v>
      </c>
      <c r="T51" s="616">
        <v>26359000</v>
      </c>
      <c r="U51" s="616">
        <v>24280572</v>
      </c>
      <c r="V51" s="616" t="s">
        <v>1373</v>
      </c>
      <c r="W51" s="616" t="s">
        <v>1647</v>
      </c>
      <c r="X51" s="25"/>
    </row>
    <row r="52" spans="1:24" s="13" customFormat="1" ht="15.75" x14ac:dyDescent="0.3">
      <c r="A52" s="616" t="s">
        <v>817</v>
      </c>
      <c r="B52" s="616" t="s">
        <v>909</v>
      </c>
      <c r="C52" s="616" t="s">
        <v>234</v>
      </c>
      <c r="D52" s="616" t="s">
        <v>12</v>
      </c>
      <c r="E52" s="616" t="s">
        <v>4</v>
      </c>
      <c r="F52" s="4" t="str">
        <f t="shared" si="1"/>
        <v>2-10-02</v>
      </c>
      <c r="G52" s="616" t="s">
        <v>1809</v>
      </c>
      <c r="H52" s="25"/>
      <c r="I52" s="25"/>
      <c r="J52" s="616" t="s">
        <v>979</v>
      </c>
      <c r="K52" t="s">
        <v>235</v>
      </c>
      <c r="L52" s="616" t="s">
        <v>305</v>
      </c>
      <c r="M52" s="616" t="s">
        <v>4</v>
      </c>
      <c r="N52" s="616"/>
      <c r="O52" s="616"/>
      <c r="P52" s="616"/>
      <c r="Q52" s="616" t="s">
        <v>1128</v>
      </c>
      <c r="R52" s="616"/>
      <c r="S52" s="616" t="s">
        <v>1126</v>
      </c>
      <c r="T52" s="616">
        <v>24756542</v>
      </c>
      <c r="U52" s="616">
        <v>89547980</v>
      </c>
      <c r="V52" s="616" t="s">
        <v>1648</v>
      </c>
      <c r="W52" s="616" t="s">
        <v>1129</v>
      </c>
      <c r="X52" s="25"/>
    </row>
    <row r="53" spans="1:24" s="13" customFormat="1" ht="15.75" x14ac:dyDescent="0.3">
      <c r="A53" s="616" t="s">
        <v>821</v>
      </c>
      <c r="B53" s="616" t="s">
        <v>909</v>
      </c>
      <c r="C53" s="616" t="s">
        <v>234</v>
      </c>
      <c r="D53" s="616" t="s">
        <v>12</v>
      </c>
      <c r="E53" s="616" t="s">
        <v>4</v>
      </c>
      <c r="F53" s="4" t="str">
        <f t="shared" si="1"/>
        <v>2-10-02</v>
      </c>
      <c r="G53" s="616" t="s">
        <v>1809</v>
      </c>
      <c r="H53" s="25"/>
      <c r="I53" s="25"/>
      <c r="J53" s="616" t="s">
        <v>985</v>
      </c>
      <c r="K53" s="4" t="s">
        <v>817</v>
      </c>
      <c r="L53" s="616" t="s">
        <v>305</v>
      </c>
      <c r="M53" s="616" t="s">
        <v>4</v>
      </c>
      <c r="N53" s="616"/>
      <c r="O53" s="616"/>
      <c r="P53" s="616"/>
      <c r="Q53" s="616" t="s">
        <v>1135</v>
      </c>
      <c r="R53" s="616"/>
      <c r="S53" s="616" t="s">
        <v>1126</v>
      </c>
      <c r="T53" s="616">
        <v>24756504</v>
      </c>
      <c r="U53" s="616">
        <v>89547980</v>
      </c>
      <c r="V53" s="616" t="s">
        <v>1648</v>
      </c>
      <c r="W53" s="616" t="s">
        <v>1136</v>
      </c>
      <c r="X53" s="25"/>
    </row>
    <row r="54" spans="1:24" s="13" customFormat="1" ht="15.75" x14ac:dyDescent="0.3">
      <c r="A54" s="616" t="s">
        <v>816</v>
      </c>
      <c r="B54" s="616" t="s">
        <v>909</v>
      </c>
      <c r="C54" s="616" t="s">
        <v>234</v>
      </c>
      <c r="D54" s="616" t="s">
        <v>12</v>
      </c>
      <c r="E54" s="616" t="s">
        <v>4</v>
      </c>
      <c r="F54" s="4" t="str">
        <f t="shared" si="1"/>
        <v>2-10-02</v>
      </c>
      <c r="G54" s="616" t="s">
        <v>1809</v>
      </c>
      <c r="H54" s="25"/>
      <c r="I54" s="25"/>
      <c r="J54" s="616" t="s">
        <v>978</v>
      </c>
      <c r="K54" s="4" t="s">
        <v>817</v>
      </c>
      <c r="L54" s="616" t="s">
        <v>305</v>
      </c>
      <c r="M54" s="616" t="s">
        <v>4</v>
      </c>
      <c r="N54" s="616"/>
      <c r="O54" s="616"/>
      <c r="P54" s="616"/>
      <c r="Q54" s="616" t="s">
        <v>1125</v>
      </c>
      <c r="R54" s="616"/>
      <c r="S54" s="616" t="s">
        <v>1126</v>
      </c>
      <c r="T54" s="616">
        <v>24756542</v>
      </c>
      <c r="U54" s="616">
        <v>89547980</v>
      </c>
      <c r="V54" s="616" t="s">
        <v>1648</v>
      </c>
      <c r="W54" s="616" t="s">
        <v>1127</v>
      </c>
      <c r="X54" s="25"/>
    </row>
    <row r="55" spans="1:24" s="13" customFormat="1" ht="15.75" x14ac:dyDescent="0.3">
      <c r="A55" s="616" t="s">
        <v>807</v>
      </c>
      <c r="B55" s="616" t="s">
        <v>904</v>
      </c>
      <c r="C55" s="616" t="s">
        <v>745</v>
      </c>
      <c r="D55" s="616" t="s">
        <v>5</v>
      </c>
      <c r="E55" s="616" t="s">
        <v>5</v>
      </c>
      <c r="F55" s="4" t="str">
        <f t="shared" si="1"/>
        <v>7-03-03</v>
      </c>
      <c r="G55" s="616" t="s">
        <v>1809</v>
      </c>
      <c r="H55" s="25"/>
      <c r="I55" s="25"/>
      <c r="J55" s="616" t="s">
        <v>953</v>
      </c>
      <c r="K55" t="s">
        <v>235</v>
      </c>
      <c r="L55" s="616" t="s">
        <v>22</v>
      </c>
      <c r="M55" s="616" t="s">
        <v>8</v>
      </c>
      <c r="N55" s="616"/>
      <c r="O55" s="616"/>
      <c r="P55" s="616"/>
      <c r="Q55" s="616" t="s">
        <v>762</v>
      </c>
      <c r="R55" s="616"/>
      <c r="S55" s="616" t="s">
        <v>2404</v>
      </c>
      <c r="T55" s="616">
        <v>27652345</v>
      </c>
      <c r="U55" s="616"/>
      <c r="V55" s="616" t="s">
        <v>1430</v>
      </c>
      <c r="W55" s="616" t="s">
        <v>1099</v>
      </c>
      <c r="X55" s="25"/>
    </row>
    <row r="56" spans="1:24" s="13" customFormat="1" ht="15.75" x14ac:dyDescent="0.3">
      <c r="A56" s="616" t="s">
        <v>858</v>
      </c>
      <c r="B56" s="616" t="s">
        <v>904</v>
      </c>
      <c r="C56" s="616" t="s">
        <v>745</v>
      </c>
      <c r="D56" s="616" t="s">
        <v>5</v>
      </c>
      <c r="E56" s="616" t="s">
        <v>8</v>
      </c>
      <c r="F56" s="4" t="str">
        <f t="shared" si="1"/>
        <v>7-03-06</v>
      </c>
      <c r="G56" s="616" t="s">
        <v>1809</v>
      </c>
      <c r="H56" s="25"/>
      <c r="I56" s="25"/>
      <c r="J56" s="616" t="s">
        <v>1048</v>
      </c>
      <c r="K56" s="4" t="s">
        <v>807</v>
      </c>
      <c r="L56" s="616" t="s">
        <v>22</v>
      </c>
      <c r="M56" s="616" t="s">
        <v>8</v>
      </c>
      <c r="N56" s="616"/>
      <c r="O56" s="616"/>
      <c r="P56" s="616"/>
      <c r="Q56" s="616" t="s">
        <v>1194</v>
      </c>
      <c r="R56" s="616"/>
      <c r="S56" s="616" t="s">
        <v>2404</v>
      </c>
      <c r="T56" s="616">
        <v>27652345</v>
      </c>
      <c r="U56" s="616"/>
      <c r="V56" s="616" t="s">
        <v>1430</v>
      </c>
      <c r="W56" s="616" t="s">
        <v>1465</v>
      </c>
      <c r="X56" s="25"/>
    </row>
    <row r="57" spans="1:24" s="13" customFormat="1" ht="15.75" x14ac:dyDescent="0.3">
      <c r="A57" s="616" t="s">
        <v>870</v>
      </c>
      <c r="B57" s="616" t="s">
        <v>904</v>
      </c>
      <c r="C57" s="616" t="s">
        <v>745</v>
      </c>
      <c r="D57" s="616" t="s">
        <v>5</v>
      </c>
      <c r="E57" s="616" t="s">
        <v>5</v>
      </c>
      <c r="F57" s="4" t="str">
        <f t="shared" si="1"/>
        <v>7-03-03</v>
      </c>
      <c r="G57" s="616" t="s">
        <v>1809</v>
      </c>
      <c r="H57" s="25"/>
      <c r="I57" s="25"/>
      <c r="J57" s="616" t="s">
        <v>240</v>
      </c>
      <c r="K57" s="4" t="s">
        <v>807</v>
      </c>
      <c r="L57" s="616" t="s">
        <v>22</v>
      </c>
      <c r="M57" s="616" t="s">
        <v>8</v>
      </c>
      <c r="N57" s="616"/>
      <c r="O57" s="616"/>
      <c r="P57" s="616"/>
      <c r="Q57" s="616" t="s">
        <v>1201</v>
      </c>
      <c r="R57" s="616"/>
      <c r="S57" s="616" t="s">
        <v>1098</v>
      </c>
      <c r="T57" s="616">
        <v>27651058</v>
      </c>
      <c r="U57" s="616"/>
      <c r="V57" s="616" t="s">
        <v>1430</v>
      </c>
      <c r="W57" s="616" t="s">
        <v>1202</v>
      </c>
      <c r="X57" s="25"/>
    </row>
    <row r="58" spans="1:24" s="13" customFormat="1" ht="15.75" x14ac:dyDescent="0.3">
      <c r="A58" s="616" t="s">
        <v>871</v>
      </c>
      <c r="B58" s="616" t="s">
        <v>904</v>
      </c>
      <c r="C58" s="616" t="s">
        <v>745</v>
      </c>
      <c r="D58" s="616" t="s">
        <v>5</v>
      </c>
      <c r="E58" s="616" t="s">
        <v>8</v>
      </c>
      <c r="F58" s="4" t="str">
        <f t="shared" si="1"/>
        <v>7-03-06</v>
      </c>
      <c r="G58" s="616" t="s">
        <v>1809</v>
      </c>
      <c r="H58" s="25"/>
      <c r="I58" s="25"/>
      <c r="J58" s="616" t="s">
        <v>248</v>
      </c>
      <c r="K58" s="4" t="s">
        <v>807</v>
      </c>
      <c r="L58" s="616" t="s">
        <v>22</v>
      </c>
      <c r="M58" s="616" t="s">
        <v>8</v>
      </c>
      <c r="N58" s="616"/>
      <c r="O58" s="616"/>
      <c r="P58" s="616"/>
      <c r="Q58" s="616" t="s">
        <v>1623</v>
      </c>
      <c r="R58" s="616"/>
      <c r="S58" s="616" t="s">
        <v>2404</v>
      </c>
      <c r="T58" s="616">
        <v>27652345</v>
      </c>
      <c r="U58" s="616"/>
      <c r="V58" s="616" t="s">
        <v>1430</v>
      </c>
      <c r="W58" s="616" t="s">
        <v>1203</v>
      </c>
      <c r="X58" s="25"/>
    </row>
    <row r="59" spans="1:24" s="13" customFormat="1" ht="15.75" x14ac:dyDescent="0.3">
      <c r="A59" s="616" t="s">
        <v>1738</v>
      </c>
      <c r="B59" s="616" t="s">
        <v>1736</v>
      </c>
      <c r="C59" s="616" t="s">
        <v>745</v>
      </c>
      <c r="D59" s="616" t="s">
        <v>4</v>
      </c>
      <c r="E59" s="616" t="s">
        <v>3</v>
      </c>
      <c r="F59" s="4" t="str">
        <f t="shared" si="1"/>
        <v>7-02-01</v>
      </c>
      <c r="G59" s="616" t="s">
        <v>1740</v>
      </c>
      <c r="H59" s="25"/>
      <c r="I59" s="25"/>
      <c r="J59" s="616" t="s">
        <v>1737</v>
      </c>
      <c r="K59" t="s">
        <v>235</v>
      </c>
      <c r="L59" s="616" t="s">
        <v>751</v>
      </c>
      <c r="M59" s="616" t="s">
        <v>3</v>
      </c>
      <c r="N59" s="616"/>
      <c r="O59" s="616"/>
      <c r="P59" s="616"/>
      <c r="Q59" s="616" t="s">
        <v>1741</v>
      </c>
      <c r="R59" s="616"/>
      <c r="S59" s="616" t="s">
        <v>1743</v>
      </c>
      <c r="T59" s="616">
        <v>27104827</v>
      </c>
      <c r="U59" s="616"/>
      <c r="V59" s="616" t="s">
        <v>1744</v>
      </c>
      <c r="W59" s="616" t="s">
        <v>1745</v>
      </c>
      <c r="X59" s="25"/>
    </row>
    <row r="60" spans="1:24" s="13" customFormat="1" ht="15.75" x14ac:dyDescent="0.3">
      <c r="A60" s="616" t="s">
        <v>845</v>
      </c>
      <c r="B60" s="616" t="s">
        <v>917</v>
      </c>
      <c r="C60" s="616" t="s">
        <v>745</v>
      </c>
      <c r="D60" s="616" t="s">
        <v>8</v>
      </c>
      <c r="E60" s="616" t="s">
        <v>3</v>
      </c>
      <c r="F60" s="4" t="str">
        <f t="shared" si="1"/>
        <v>7-06-01</v>
      </c>
      <c r="G60" s="616" t="s">
        <v>1809</v>
      </c>
      <c r="H60" s="25"/>
      <c r="I60" s="25"/>
      <c r="J60" s="616" t="s">
        <v>1029</v>
      </c>
      <c r="K60" t="s">
        <v>235</v>
      </c>
      <c r="L60" s="616" t="s">
        <v>751</v>
      </c>
      <c r="M60" s="616" t="s">
        <v>6</v>
      </c>
      <c r="N60" s="616"/>
      <c r="O60" s="616"/>
      <c r="P60" s="616"/>
      <c r="Q60" s="616" t="s">
        <v>35</v>
      </c>
      <c r="R60" s="616"/>
      <c r="S60" s="616" t="s">
        <v>2355</v>
      </c>
      <c r="T60" s="616">
        <v>27168552</v>
      </c>
      <c r="U60" s="616"/>
      <c r="V60" s="616" t="s">
        <v>1431</v>
      </c>
      <c r="W60" s="616" t="s">
        <v>2356</v>
      </c>
      <c r="X60" s="25"/>
    </row>
    <row r="61" spans="1:24" s="13" customFormat="1" ht="15.75" x14ac:dyDescent="0.3">
      <c r="A61" s="616" t="s">
        <v>876</v>
      </c>
      <c r="B61" s="616" t="s">
        <v>917</v>
      </c>
      <c r="C61" s="616" t="s">
        <v>745</v>
      </c>
      <c r="D61" s="616" t="s">
        <v>8</v>
      </c>
      <c r="E61" s="616" t="s">
        <v>5</v>
      </c>
      <c r="F61" s="4" t="str">
        <f t="shared" si="1"/>
        <v>7-06-03</v>
      </c>
      <c r="G61" s="616" t="s">
        <v>1809</v>
      </c>
      <c r="H61" s="25"/>
      <c r="I61" s="25"/>
      <c r="J61" s="616" t="s">
        <v>1057</v>
      </c>
      <c r="K61" s="4" t="s">
        <v>845</v>
      </c>
      <c r="L61" s="616" t="s">
        <v>751</v>
      </c>
      <c r="M61" s="616" t="s">
        <v>6</v>
      </c>
      <c r="N61" s="616"/>
      <c r="O61" s="616"/>
      <c r="P61" s="616"/>
      <c r="Q61" s="616" t="s">
        <v>779</v>
      </c>
      <c r="R61" s="616"/>
      <c r="S61" s="616" t="s">
        <v>2355</v>
      </c>
      <c r="T61" s="616">
        <v>27168552</v>
      </c>
      <c r="U61" s="616">
        <v>27168552</v>
      </c>
      <c r="V61" s="616" t="s">
        <v>1431</v>
      </c>
      <c r="W61" s="616" t="s">
        <v>1211</v>
      </c>
      <c r="X61" s="25"/>
    </row>
    <row r="62" spans="1:24" s="13" customFormat="1" ht="15.75" x14ac:dyDescent="0.3">
      <c r="A62" s="616" t="s">
        <v>874</v>
      </c>
      <c r="B62" s="616" t="s">
        <v>917</v>
      </c>
      <c r="C62" s="616" t="s">
        <v>745</v>
      </c>
      <c r="D62" s="616" t="s">
        <v>8</v>
      </c>
      <c r="E62" s="616" t="s">
        <v>3</v>
      </c>
      <c r="F62" s="4" t="str">
        <f t="shared" si="1"/>
        <v>7-06-01</v>
      </c>
      <c r="G62" s="616" t="s">
        <v>1809</v>
      </c>
      <c r="H62" s="25"/>
      <c r="I62" s="25"/>
      <c r="J62" s="616" t="s">
        <v>1055</v>
      </c>
      <c r="K62" s="4" t="s">
        <v>845</v>
      </c>
      <c r="L62" s="616" t="s">
        <v>751</v>
      </c>
      <c r="M62" s="616" t="s">
        <v>6</v>
      </c>
      <c r="N62" s="616"/>
      <c r="O62" s="616"/>
      <c r="P62" s="616"/>
      <c r="Q62" s="616" t="s">
        <v>35</v>
      </c>
      <c r="R62" s="616"/>
      <c r="S62" s="616" t="s">
        <v>2355</v>
      </c>
      <c r="T62" s="616">
        <v>27168552</v>
      </c>
      <c r="U62" s="616">
        <v>27168552</v>
      </c>
      <c r="V62" s="616" t="s">
        <v>2405</v>
      </c>
      <c r="W62" s="616" t="s">
        <v>1208</v>
      </c>
      <c r="X62" s="25"/>
    </row>
    <row r="63" spans="1:24" s="13" customFormat="1" ht="15.75" x14ac:dyDescent="0.3">
      <c r="A63" s="616" t="s">
        <v>875</v>
      </c>
      <c r="B63" s="616" t="s">
        <v>917</v>
      </c>
      <c r="C63" s="616" t="s">
        <v>745</v>
      </c>
      <c r="D63" s="616" t="s">
        <v>8</v>
      </c>
      <c r="E63" s="616" t="s">
        <v>3</v>
      </c>
      <c r="F63" s="4" t="str">
        <f t="shared" si="1"/>
        <v>7-06-01</v>
      </c>
      <c r="G63" s="616" t="s">
        <v>1809</v>
      </c>
      <c r="H63" s="25"/>
      <c r="I63" s="25"/>
      <c r="J63" s="616" t="s">
        <v>1056</v>
      </c>
      <c r="K63" s="4" t="s">
        <v>845</v>
      </c>
      <c r="L63" s="616" t="s">
        <v>751</v>
      </c>
      <c r="M63" s="616" t="s">
        <v>6</v>
      </c>
      <c r="N63" s="616"/>
      <c r="O63" s="616"/>
      <c r="P63" s="616"/>
      <c r="Q63" s="616" t="s">
        <v>1209</v>
      </c>
      <c r="R63" s="616"/>
      <c r="S63" s="616" t="s">
        <v>2355</v>
      </c>
      <c r="T63" s="616">
        <v>27168552</v>
      </c>
      <c r="U63" s="616">
        <v>27168552</v>
      </c>
      <c r="V63" s="616" t="s">
        <v>1431</v>
      </c>
      <c r="W63" s="616" t="s">
        <v>1210</v>
      </c>
      <c r="X63" s="25"/>
    </row>
    <row r="64" spans="1:24" s="13" customFormat="1" ht="15.75" x14ac:dyDescent="0.3">
      <c r="A64" s="616" t="s">
        <v>846</v>
      </c>
      <c r="B64" s="616" t="s">
        <v>918</v>
      </c>
      <c r="C64" s="616" t="s">
        <v>234</v>
      </c>
      <c r="D64" s="616" t="s">
        <v>26</v>
      </c>
      <c r="E64" s="616" t="s">
        <v>3</v>
      </c>
      <c r="F64" s="4" t="str">
        <f t="shared" si="1"/>
        <v>2-15-01</v>
      </c>
      <c r="G64" s="616" t="s">
        <v>1809</v>
      </c>
      <c r="H64" s="25"/>
      <c r="I64" s="25"/>
      <c r="J64" s="616" t="s">
        <v>1030</v>
      </c>
      <c r="K64" t="s">
        <v>235</v>
      </c>
      <c r="L64" s="616" t="s">
        <v>2399</v>
      </c>
      <c r="M64" s="616" t="s">
        <v>7</v>
      </c>
      <c r="N64" s="616"/>
      <c r="O64" s="616"/>
      <c r="P64" s="616"/>
      <c r="Q64" s="616" t="s">
        <v>276</v>
      </c>
      <c r="R64" s="616"/>
      <c r="S64" s="616" t="s">
        <v>1818</v>
      </c>
      <c r="T64" s="616">
        <v>24640042</v>
      </c>
      <c r="U64" s="616"/>
      <c r="V64" s="616" t="s">
        <v>1576</v>
      </c>
      <c r="W64" s="616" t="s">
        <v>2357</v>
      </c>
      <c r="X64" s="25"/>
    </row>
    <row r="65" spans="1:24" s="13" customFormat="1" ht="15.75" x14ac:dyDescent="0.3">
      <c r="A65" s="616" t="s">
        <v>1302</v>
      </c>
      <c r="B65" s="616" t="s">
        <v>918</v>
      </c>
      <c r="C65" s="616" t="s">
        <v>234</v>
      </c>
      <c r="D65" s="616" t="s">
        <v>26</v>
      </c>
      <c r="E65" s="616" t="s">
        <v>3</v>
      </c>
      <c r="F65" s="4" t="str">
        <f t="shared" si="1"/>
        <v>2-15-01</v>
      </c>
      <c r="G65" s="616" t="s">
        <v>1809</v>
      </c>
      <c r="H65" s="25"/>
      <c r="I65" s="25"/>
      <c r="J65" s="616" t="s">
        <v>1303</v>
      </c>
      <c r="K65" s="4" t="s">
        <v>846</v>
      </c>
      <c r="L65" s="616" t="s">
        <v>2399</v>
      </c>
      <c r="M65" s="616" t="s">
        <v>7</v>
      </c>
      <c r="N65" s="616"/>
      <c r="O65" s="616"/>
      <c r="P65" s="616"/>
      <c r="Q65" s="616" t="s">
        <v>276</v>
      </c>
      <c r="R65" s="616"/>
      <c r="S65" s="616" t="s">
        <v>1818</v>
      </c>
      <c r="T65" s="616">
        <v>24640042</v>
      </c>
      <c r="U65" s="616"/>
      <c r="V65" s="616" t="s">
        <v>1576</v>
      </c>
      <c r="W65" s="616" t="s">
        <v>2358</v>
      </c>
      <c r="X65" s="25"/>
    </row>
    <row r="66" spans="1:24" s="13" customFormat="1" ht="15.75" x14ac:dyDescent="0.3">
      <c r="A66" s="616" t="s">
        <v>855</v>
      </c>
      <c r="B66" s="616" t="s">
        <v>921</v>
      </c>
      <c r="C66" s="616" t="s">
        <v>745</v>
      </c>
      <c r="D66" s="616" t="s">
        <v>5</v>
      </c>
      <c r="E66" s="616" t="s">
        <v>6</v>
      </c>
      <c r="F66" s="4" t="str">
        <f t="shared" si="1"/>
        <v>7-03-04</v>
      </c>
      <c r="G66" s="616" t="s">
        <v>1809</v>
      </c>
      <c r="H66" s="25"/>
      <c r="I66" s="25"/>
      <c r="J66" s="616" t="s">
        <v>1045</v>
      </c>
      <c r="K66" t="s">
        <v>235</v>
      </c>
      <c r="L66" s="616" t="s">
        <v>22</v>
      </c>
      <c r="M66" s="616" t="s">
        <v>8</v>
      </c>
      <c r="N66" s="616"/>
      <c r="O66" s="616"/>
      <c r="P66" s="616"/>
      <c r="Q66" s="616" t="s">
        <v>1189</v>
      </c>
      <c r="R66" s="616"/>
      <c r="S66" s="616" t="s">
        <v>1190</v>
      </c>
      <c r="T66" s="616">
        <v>89113284</v>
      </c>
      <c r="U66" s="616">
        <v>27654418</v>
      </c>
      <c r="V66" s="616" t="s">
        <v>1374</v>
      </c>
      <c r="W66" s="616" t="s">
        <v>1191</v>
      </c>
      <c r="X66" s="25"/>
    </row>
    <row r="67" spans="1:24" s="13" customFormat="1" ht="15.75" x14ac:dyDescent="0.3">
      <c r="A67" s="616" t="s">
        <v>856</v>
      </c>
      <c r="B67" s="616" t="s">
        <v>921</v>
      </c>
      <c r="C67" s="616" t="s">
        <v>745</v>
      </c>
      <c r="D67" s="616" t="s">
        <v>5</v>
      </c>
      <c r="E67" s="616" t="s">
        <v>6</v>
      </c>
      <c r="F67" s="4" t="str">
        <f t="shared" ref="F67:F98" si="2">CONCATENATE(C67,"-",D67,"-",E67)</f>
        <v>7-03-04</v>
      </c>
      <c r="G67" s="616" t="s">
        <v>1809</v>
      </c>
      <c r="H67" s="25"/>
      <c r="I67" s="25"/>
      <c r="J67" s="616" t="s">
        <v>1046</v>
      </c>
      <c r="K67" s="4" t="s">
        <v>855</v>
      </c>
      <c r="L67" s="616" t="s">
        <v>22</v>
      </c>
      <c r="M67" s="616" t="s">
        <v>8</v>
      </c>
      <c r="N67" s="616"/>
      <c r="O67" s="616"/>
      <c r="P67" s="616"/>
      <c r="Q67" s="616" t="s">
        <v>1189</v>
      </c>
      <c r="R67" s="616"/>
      <c r="S67" s="616" t="s">
        <v>1190</v>
      </c>
      <c r="T67" s="616">
        <v>89113284</v>
      </c>
      <c r="U67" s="616">
        <v>27654418</v>
      </c>
      <c r="V67" s="616" t="s">
        <v>1374</v>
      </c>
      <c r="W67" s="616" t="s">
        <v>1192</v>
      </c>
      <c r="X67" s="25"/>
    </row>
    <row r="68" spans="1:24" s="13" customFormat="1" ht="15.75" x14ac:dyDescent="0.3">
      <c r="A68" s="616" t="s">
        <v>873</v>
      </c>
      <c r="B68" s="616" t="s">
        <v>921</v>
      </c>
      <c r="C68" s="616" t="s">
        <v>745</v>
      </c>
      <c r="D68" s="616" t="s">
        <v>5</v>
      </c>
      <c r="E68" s="616" t="s">
        <v>6</v>
      </c>
      <c r="F68" s="4" t="str">
        <f t="shared" si="2"/>
        <v>7-03-04</v>
      </c>
      <c r="G68" s="616" t="s">
        <v>1809</v>
      </c>
      <c r="H68" s="25"/>
      <c r="I68" s="25"/>
      <c r="J68" s="616" t="s">
        <v>1054</v>
      </c>
      <c r="K68" s="4" t="s">
        <v>855</v>
      </c>
      <c r="L68" s="616" t="s">
        <v>22</v>
      </c>
      <c r="M68" s="616" t="s">
        <v>8</v>
      </c>
      <c r="N68" s="616"/>
      <c r="O68" s="616"/>
      <c r="P68" s="616"/>
      <c r="Q68" s="616" t="s">
        <v>1206</v>
      </c>
      <c r="R68" s="616"/>
      <c r="S68" s="616" t="s">
        <v>1190</v>
      </c>
      <c r="T68" s="616">
        <v>89113284</v>
      </c>
      <c r="U68" s="616">
        <v>27654418</v>
      </c>
      <c r="V68" s="616" t="s">
        <v>1374</v>
      </c>
      <c r="W68" s="616" t="s">
        <v>1207</v>
      </c>
      <c r="X68" s="25"/>
    </row>
    <row r="69" spans="1:24" s="13" customFormat="1" ht="15.75" x14ac:dyDescent="0.3">
      <c r="A69" s="616" t="s">
        <v>872</v>
      </c>
      <c r="B69" s="616" t="s">
        <v>921</v>
      </c>
      <c r="C69" s="616" t="s">
        <v>745</v>
      </c>
      <c r="D69" s="616" t="s">
        <v>5</v>
      </c>
      <c r="E69" s="616" t="s">
        <v>6</v>
      </c>
      <c r="F69" s="4" t="str">
        <f t="shared" si="2"/>
        <v>7-03-04</v>
      </c>
      <c r="G69" s="616" t="s">
        <v>1809</v>
      </c>
      <c r="H69" s="25"/>
      <c r="I69" s="25"/>
      <c r="J69" s="616" t="s">
        <v>242</v>
      </c>
      <c r="K69" s="4" t="s">
        <v>855</v>
      </c>
      <c r="L69" s="616" t="s">
        <v>22</v>
      </c>
      <c r="M69" s="616" t="s">
        <v>8</v>
      </c>
      <c r="N69" s="616"/>
      <c r="O69" s="616"/>
      <c r="P69" s="616"/>
      <c r="Q69" s="616" t="s">
        <v>1204</v>
      </c>
      <c r="R69" s="616"/>
      <c r="S69" s="616" t="s">
        <v>1190</v>
      </c>
      <c r="T69" s="616">
        <v>89113284</v>
      </c>
      <c r="U69" s="616">
        <v>27654418</v>
      </c>
      <c r="V69" s="616" t="s">
        <v>1374</v>
      </c>
      <c r="W69" s="616" t="s">
        <v>1205</v>
      </c>
      <c r="X69" s="25"/>
    </row>
    <row r="70" spans="1:24" s="13" customFormat="1" ht="15.75" x14ac:dyDescent="0.3">
      <c r="A70" s="616" t="s">
        <v>1250</v>
      </c>
      <c r="B70" s="616" t="s">
        <v>921</v>
      </c>
      <c r="C70" s="616" t="s">
        <v>745</v>
      </c>
      <c r="D70" s="616" t="s">
        <v>5</v>
      </c>
      <c r="E70" s="616" t="s">
        <v>6</v>
      </c>
      <c r="F70" s="4" t="str">
        <f t="shared" si="2"/>
        <v>7-03-04</v>
      </c>
      <c r="G70" s="616" t="s">
        <v>1809</v>
      </c>
      <c r="H70" s="25"/>
      <c r="I70" s="25"/>
      <c r="J70" s="616" t="s">
        <v>1251</v>
      </c>
      <c r="K70" s="4" t="s">
        <v>855</v>
      </c>
      <c r="L70" s="616" t="s">
        <v>22</v>
      </c>
      <c r="M70" s="616" t="s">
        <v>8</v>
      </c>
      <c r="N70" s="616"/>
      <c r="O70" s="616"/>
      <c r="P70" s="616"/>
      <c r="Q70" s="616" t="s">
        <v>764</v>
      </c>
      <c r="R70" s="616"/>
      <c r="S70" s="616" t="s">
        <v>1190</v>
      </c>
      <c r="T70" s="616">
        <v>89113284</v>
      </c>
      <c r="U70" s="616">
        <v>27644418</v>
      </c>
      <c r="V70" s="616" t="s">
        <v>1374</v>
      </c>
      <c r="W70" s="616" t="s">
        <v>1375</v>
      </c>
      <c r="X70" s="25"/>
    </row>
    <row r="71" spans="1:24" s="13" customFormat="1" ht="15.75" x14ac:dyDescent="0.3">
      <c r="A71" s="616" t="s">
        <v>1512</v>
      </c>
      <c r="B71" s="616" t="s">
        <v>1513</v>
      </c>
      <c r="C71" s="616" t="s">
        <v>243</v>
      </c>
      <c r="D71" s="616" t="s">
        <v>14</v>
      </c>
      <c r="E71" s="616" t="s">
        <v>3</v>
      </c>
      <c r="F71" s="4" t="str">
        <f t="shared" si="2"/>
        <v>5-11-01</v>
      </c>
      <c r="G71" s="616" t="s">
        <v>1809</v>
      </c>
      <c r="H71" s="25"/>
      <c r="I71" s="25"/>
      <c r="J71" s="616" t="s">
        <v>1038</v>
      </c>
      <c r="K71" t="s">
        <v>235</v>
      </c>
      <c r="L71" s="616" t="s">
        <v>39</v>
      </c>
      <c r="M71" s="616" t="s">
        <v>7</v>
      </c>
      <c r="N71" s="616"/>
      <c r="O71" s="616"/>
      <c r="P71" s="616"/>
      <c r="Q71" s="616" t="s">
        <v>40</v>
      </c>
      <c r="R71" s="616"/>
      <c r="S71" s="616" t="s">
        <v>1649</v>
      </c>
      <c r="T71" s="616">
        <v>87070867</v>
      </c>
      <c r="U71" s="616"/>
      <c r="V71" s="616" t="s">
        <v>1650</v>
      </c>
      <c r="W71" s="616" t="s">
        <v>2359</v>
      </c>
      <c r="X71" s="25"/>
    </row>
    <row r="72" spans="1:24" s="13" customFormat="1" ht="15.75" x14ac:dyDescent="0.3">
      <c r="A72" s="616" t="s">
        <v>814</v>
      </c>
      <c r="B72" s="616" t="s">
        <v>907</v>
      </c>
      <c r="C72" s="616" t="s">
        <v>243</v>
      </c>
      <c r="D72" s="616" t="s">
        <v>5</v>
      </c>
      <c r="E72" s="616" t="s">
        <v>11</v>
      </c>
      <c r="F72" s="4" t="str">
        <f t="shared" si="2"/>
        <v>5-03-09</v>
      </c>
      <c r="G72" s="616" t="s">
        <v>1809</v>
      </c>
      <c r="H72" s="25"/>
      <c r="I72" s="25"/>
      <c r="J72" s="616" t="s">
        <v>975</v>
      </c>
      <c r="K72" t="s">
        <v>235</v>
      </c>
      <c r="L72" s="616" t="s">
        <v>391</v>
      </c>
      <c r="M72" s="616" t="s">
        <v>5</v>
      </c>
      <c r="N72" s="616"/>
      <c r="O72" s="616"/>
      <c r="P72" s="616"/>
      <c r="Q72" s="616" t="s">
        <v>1120</v>
      </c>
      <c r="R72" s="616"/>
      <c r="S72" s="616" t="s">
        <v>2411</v>
      </c>
      <c r="T72" s="616">
        <v>26530984</v>
      </c>
      <c r="U72" s="616"/>
      <c r="V72" s="616" t="s">
        <v>1651</v>
      </c>
      <c r="W72" s="616" t="s">
        <v>1121</v>
      </c>
      <c r="X72" s="25"/>
    </row>
    <row r="73" spans="1:24" s="13" customFormat="1" ht="15.75" x14ac:dyDescent="0.3">
      <c r="A73" s="616" t="s">
        <v>795</v>
      </c>
      <c r="B73" s="616" t="s">
        <v>891</v>
      </c>
      <c r="C73" s="616" t="s">
        <v>232</v>
      </c>
      <c r="D73" s="616" t="s">
        <v>3</v>
      </c>
      <c r="E73" s="616" t="s">
        <v>6</v>
      </c>
      <c r="F73" s="4" t="str">
        <f t="shared" si="2"/>
        <v>6-01-04</v>
      </c>
      <c r="G73" s="616" t="s">
        <v>1809</v>
      </c>
      <c r="H73" s="25"/>
      <c r="I73" s="25"/>
      <c r="J73" s="616" t="s">
        <v>939</v>
      </c>
      <c r="K73" t="s">
        <v>235</v>
      </c>
      <c r="L73" s="616" t="s">
        <v>1410</v>
      </c>
      <c r="M73" s="616" t="s">
        <v>6</v>
      </c>
      <c r="N73" s="616"/>
      <c r="O73" s="616"/>
      <c r="P73" s="616"/>
      <c r="Q73" s="616" t="s">
        <v>1075</v>
      </c>
      <c r="R73" s="616"/>
      <c r="S73" s="616" t="s">
        <v>1433</v>
      </c>
      <c r="T73" s="616">
        <v>22006406</v>
      </c>
      <c r="U73" s="616"/>
      <c r="V73" s="616" t="s">
        <v>1652</v>
      </c>
      <c r="W73" s="616" t="s">
        <v>1076</v>
      </c>
      <c r="X73" s="25"/>
    </row>
    <row r="74" spans="1:24" s="13" customFormat="1" ht="15.75" x14ac:dyDescent="0.3">
      <c r="A74" s="616" t="s">
        <v>1496</v>
      </c>
      <c r="B74" s="616" t="s">
        <v>891</v>
      </c>
      <c r="C74" s="616" t="s">
        <v>232</v>
      </c>
      <c r="D74" s="616" t="s">
        <v>3</v>
      </c>
      <c r="E74" s="616" t="s">
        <v>6</v>
      </c>
      <c r="F74" s="4" t="str">
        <f t="shared" si="2"/>
        <v>6-01-04</v>
      </c>
      <c r="G74" s="616" t="s">
        <v>1809</v>
      </c>
      <c r="H74" s="25"/>
      <c r="I74" s="25"/>
      <c r="J74" s="616" t="s">
        <v>1536</v>
      </c>
      <c r="K74" s="4" t="s">
        <v>795</v>
      </c>
      <c r="L74" s="616" t="s">
        <v>1410</v>
      </c>
      <c r="M74" s="616" t="s">
        <v>6</v>
      </c>
      <c r="N74" s="616"/>
      <c r="O74" s="616"/>
      <c r="P74" s="616"/>
      <c r="Q74" s="616" t="s">
        <v>685</v>
      </c>
      <c r="R74" s="616"/>
      <c r="S74" s="616" t="s">
        <v>1433</v>
      </c>
      <c r="T74" s="616">
        <v>22006406</v>
      </c>
      <c r="U74" s="616"/>
      <c r="V74" s="616" t="s">
        <v>1652</v>
      </c>
      <c r="W74" s="616" t="s">
        <v>1751</v>
      </c>
      <c r="X74" s="25"/>
    </row>
    <row r="75" spans="1:24" s="13" customFormat="1" ht="15.75" x14ac:dyDescent="0.3">
      <c r="A75" s="616" t="s">
        <v>861</v>
      </c>
      <c r="B75" s="616" t="s">
        <v>923</v>
      </c>
      <c r="C75" s="616" t="s">
        <v>232</v>
      </c>
      <c r="D75" s="616" t="s">
        <v>3</v>
      </c>
      <c r="E75" s="616" t="s">
        <v>5</v>
      </c>
      <c r="F75" s="4" t="str">
        <f t="shared" si="2"/>
        <v>6-01-03</v>
      </c>
      <c r="G75" s="616" t="s">
        <v>1809</v>
      </c>
      <c r="H75" s="25"/>
      <c r="I75" s="25"/>
      <c r="J75" s="616" t="s">
        <v>1052</v>
      </c>
      <c r="K75" t="s">
        <v>235</v>
      </c>
      <c r="L75" s="616" t="s">
        <v>24</v>
      </c>
      <c r="M75" s="616" t="s">
        <v>5</v>
      </c>
      <c r="N75" s="616"/>
      <c r="O75" s="616"/>
      <c r="P75" s="616"/>
      <c r="Q75" s="616" t="s">
        <v>1196</v>
      </c>
      <c r="R75" s="616"/>
      <c r="S75" s="616" t="s">
        <v>1817</v>
      </c>
      <c r="T75" s="616">
        <v>26388068</v>
      </c>
      <c r="U75" s="616"/>
      <c r="V75" s="616" t="s">
        <v>1377</v>
      </c>
      <c r="W75" s="616" t="s">
        <v>1653</v>
      </c>
      <c r="X75" s="25"/>
    </row>
    <row r="76" spans="1:24" s="13" customFormat="1" ht="15.75" x14ac:dyDescent="0.3">
      <c r="A76" s="616" t="s">
        <v>862</v>
      </c>
      <c r="B76" s="616" t="s">
        <v>923</v>
      </c>
      <c r="C76" s="616" t="s">
        <v>232</v>
      </c>
      <c r="D76" s="616" t="s">
        <v>3</v>
      </c>
      <c r="E76" s="616" t="s">
        <v>5</v>
      </c>
      <c r="F76" s="4" t="str">
        <f t="shared" si="2"/>
        <v>6-01-03</v>
      </c>
      <c r="G76" s="616" t="s">
        <v>1809</v>
      </c>
      <c r="H76" s="25"/>
      <c r="I76" s="25"/>
      <c r="J76" s="616" t="s">
        <v>1053</v>
      </c>
      <c r="K76" s="4" t="s">
        <v>861</v>
      </c>
      <c r="L76" s="616" t="s">
        <v>24</v>
      </c>
      <c r="M76" s="616" t="s">
        <v>5</v>
      </c>
      <c r="N76" s="616"/>
      <c r="O76" s="616"/>
      <c r="P76" s="616"/>
      <c r="Q76" s="616" t="s">
        <v>683</v>
      </c>
      <c r="R76" s="616"/>
      <c r="S76" s="616" t="s">
        <v>1817</v>
      </c>
      <c r="T76" s="616">
        <v>26388068</v>
      </c>
      <c r="U76" s="616">
        <v>26461027</v>
      </c>
      <c r="V76" s="616" t="s">
        <v>1377</v>
      </c>
      <c r="W76" s="616" t="s">
        <v>2360</v>
      </c>
      <c r="X76" s="25"/>
    </row>
    <row r="77" spans="1:24" s="13" customFormat="1" ht="15.75" x14ac:dyDescent="0.3">
      <c r="A77" s="616" t="s">
        <v>863</v>
      </c>
      <c r="B77" s="616" t="s">
        <v>923</v>
      </c>
      <c r="C77" s="616" t="s">
        <v>232</v>
      </c>
      <c r="D77" s="616" t="s">
        <v>3</v>
      </c>
      <c r="E77" s="616" t="s">
        <v>5</v>
      </c>
      <c r="F77" s="4" t="str">
        <f t="shared" si="2"/>
        <v>6-01-03</v>
      </c>
      <c r="G77" s="616" t="s">
        <v>1809</v>
      </c>
      <c r="H77" s="25"/>
      <c r="I77" s="25"/>
      <c r="J77" s="616" t="s">
        <v>244</v>
      </c>
      <c r="K77" s="4" t="s">
        <v>861</v>
      </c>
      <c r="L77" s="616" t="s">
        <v>24</v>
      </c>
      <c r="M77" s="616" t="s">
        <v>5</v>
      </c>
      <c r="N77" s="616"/>
      <c r="O77" s="616"/>
      <c r="P77" s="616"/>
      <c r="Q77" s="616" t="s">
        <v>1197</v>
      </c>
      <c r="R77" s="616"/>
      <c r="S77" s="616" t="s">
        <v>1817</v>
      </c>
      <c r="T77" s="616">
        <v>26788059</v>
      </c>
      <c r="U77" s="616"/>
      <c r="V77" s="616" t="s">
        <v>1377</v>
      </c>
      <c r="W77" s="616" t="s">
        <v>1573</v>
      </c>
      <c r="X77" s="25"/>
    </row>
    <row r="78" spans="1:24" s="13" customFormat="1" ht="15.75" x14ac:dyDescent="0.3">
      <c r="A78" s="616" t="s">
        <v>1739</v>
      </c>
      <c r="B78" s="616" t="s">
        <v>1731</v>
      </c>
      <c r="C78" s="616" t="s">
        <v>232</v>
      </c>
      <c r="D78" s="616" t="s">
        <v>5</v>
      </c>
      <c r="E78" s="616" t="s">
        <v>3</v>
      </c>
      <c r="F78" s="4" t="str">
        <f t="shared" si="2"/>
        <v>6-03-01</v>
      </c>
      <c r="G78" s="616" t="s">
        <v>1809</v>
      </c>
      <c r="H78" s="25"/>
      <c r="I78" s="25"/>
      <c r="J78" s="616" t="s">
        <v>1331</v>
      </c>
      <c r="K78" t="s">
        <v>235</v>
      </c>
      <c r="L78" s="616" t="s">
        <v>1618</v>
      </c>
      <c r="M78" s="616" t="s">
        <v>12</v>
      </c>
      <c r="N78" s="616"/>
      <c r="O78" s="616"/>
      <c r="P78" s="616"/>
      <c r="Q78" s="616" t="s">
        <v>1742</v>
      </c>
      <c r="R78" s="616"/>
      <c r="S78" s="616" t="s">
        <v>1834</v>
      </c>
      <c r="T78" s="616">
        <v>89707144</v>
      </c>
      <c r="U78" s="616"/>
      <c r="V78" s="616" t="s">
        <v>1835</v>
      </c>
      <c r="W78" s="616" t="s">
        <v>1836</v>
      </c>
      <c r="X78" s="25"/>
    </row>
    <row r="79" spans="1:24" s="13" customFormat="1" ht="15.75" x14ac:dyDescent="0.3">
      <c r="A79" s="616" t="s">
        <v>1325</v>
      </c>
      <c r="B79" s="616" t="s">
        <v>1290</v>
      </c>
      <c r="C79" s="616" t="s">
        <v>232</v>
      </c>
      <c r="D79" s="616" t="s">
        <v>5</v>
      </c>
      <c r="E79" s="616" t="s">
        <v>5</v>
      </c>
      <c r="F79" s="4" t="str">
        <f t="shared" si="2"/>
        <v>6-03-03</v>
      </c>
      <c r="G79" s="616" t="s">
        <v>1809</v>
      </c>
      <c r="H79" s="25"/>
      <c r="I79" s="25"/>
      <c r="J79" s="616" t="s">
        <v>1326</v>
      </c>
      <c r="K79" t="s">
        <v>235</v>
      </c>
      <c r="L79" s="616" t="s">
        <v>1618</v>
      </c>
      <c r="M79" s="616" t="s">
        <v>15</v>
      </c>
      <c r="N79" s="616"/>
      <c r="O79" s="616"/>
      <c r="P79" s="616"/>
      <c r="Q79" s="616" t="s">
        <v>1557</v>
      </c>
      <c r="R79" s="616"/>
      <c r="S79" s="616" t="s">
        <v>2419</v>
      </c>
      <c r="T79" s="616">
        <v>22064088</v>
      </c>
      <c r="U79" s="616"/>
      <c r="V79" s="616" t="s">
        <v>1587</v>
      </c>
      <c r="W79" s="616" t="s">
        <v>1468</v>
      </c>
      <c r="X79" s="25"/>
    </row>
    <row r="80" spans="1:24" s="13" customFormat="1" ht="15.75" x14ac:dyDescent="0.3">
      <c r="A80" s="616" t="s">
        <v>1327</v>
      </c>
      <c r="B80" s="616" t="s">
        <v>1290</v>
      </c>
      <c r="C80" s="616" t="s">
        <v>232</v>
      </c>
      <c r="D80" s="616" t="s">
        <v>5</v>
      </c>
      <c r="E80" s="616" t="s">
        <v>7</v>
      </c>
      <c r="F80" s="4" t="str">
        <f t="shared" si="2"/>
        <v>6-03-05</v>
      </c>
      <c r="G80" s="616" t="s">
        <v>1809</v>
      </c>
      <c r="H80" s="25"/>
      <c r="I80" s="25"/>
      <c r="J80" s="616" t="s">
        <v>1328</v>
      </c>
      <c r="K80" s="4" t="s">
        <v>1325</v>
      </c>
      <c r="L80" s="616" t="s">
        <v>1618</v>
      </c>
      <c r="M80" s="616" t="s">
        <v>15</v>
      </c>
      <c r="N80" s="616"/>
      <c r="O80" s="616"/>
      <c r="P80" s="616"/>
      <c r="Q80" s="616" t="s">
        <v>1378</v>
      </c>
      <c r="R80" s="616"/>
      <c r="S80" s="616" t="s">
        <v>2419</v>
      </c>
      <c r="T80" s="616">
        <v>22064088</v>
      </c>
      <c r="U80" s="616"/>
      <c r="V80" s="616" t="s">
        <v>1587</v>
      </c>
      <c r="W80" s="616" t="s">
        <v>1654</v>
      </c>
      <c r="X80" s="25"/>
    </row>
    <row r="81" spans="1:24" s="13" customFormat="1" ht="15.75" x14ac:dyDescent="0.3">
      <c r="A81" s="616" t="s">
        <v>1329</v>
      </c>
      <c r="B81" s="616" t="s">
        <v>1290</v>
      </c>
      <c r="C81" s="616" t="s">
        <v>232</v>
      </c>
      <c r="D81" s="616" t="s">
        <v>5</v>
      </c>
      <c r="E81" s="616" t="s">
        <v>5</v>
      </c>
      <c r="F81" s="4" t="str">
        <f t="shared" si="2"/>
        <v>6-03-03</v>
      </c>
      <c r="G81" s="616" t="s">
        <v>1809</v>
      </c>
      <c r="H81" s="25"/>
      <c r="I81" s="25"/>
      <c r="J81" s="616" t="s">
        <v>1330</v>
      </c>
      <c r="K81" s="4" t="s">
        <v>1325</v>
      </c>
      <c r="L81" s="616" t="s">
        <v>1618</v>
      </c>
      <c r="M81" s="616" t="s">
        <v>15</v>
      </c>
      <c r="N81" s="616"/>
      <c r="O81" s="616"/>
      <c r="P81" s="616"/>
      <c r="Q81" s="616" t="s">
        <v>274</v>
      </c>
      <c r="R81" s="616"/>
      <c r="S81" s="616" t="s">
        <v>2419</v>
      </c>
      <c r="T81" s="616">
        <v>22064088</v>
      </c>
      <c r="U81" s="616"/>
      <c r="V81" s="616" t="s">
        <v>1588</v>
      </c>
      <c r="W81" s="616" t="s">
        <v>2361</v>
      </c>
      <c r="X81" s="25"/>
    </row>
    <row r="82" spans="1:24" s="13" customFormat="1" ht="15.75" x14ac:dyDescent="0.3">
      <c r="A82" s="616" t="s">
        <v>1366</v>
      </c>
      <c r="B82" s="616" t="s">
        <v>1291</v>
      </c>
      <c r="C82" s="616" t="s">
        <v>234</v>
      </c>
      <c r="D82" s="616" t="s">
        <v>26</v>
      </c>
      <c r="E82" s="616" t="s">
        <v>6</v>
      </c>
      <c r="F82" s="4" t="str">
        <f t="shared" si="2"/>
        <v>2-15-04</v>
      </c>
      <c r="G82" s="616" t="s">
        <v>1809</v>
      </c>
      <c r="H82" s="25"/>
      <c r="I82" s="25"/>
      <c r="J82" s="616" t="s">
        <v>995</v>
      </c>
      <c r="K82" t="s">
        <v>235</v>
      </c>
      <c r="L82" s="616" t="s">
        <v>2399</v>
      </c>
      <c r="M82" s="616" t="s">
        <v>8</v>
      </c>
      <c r="N82" s="616"/>
      <c r="O82" s="616"/>
      <c r="P82" s="616"/>
      <c r="Q82" s="616" t="s">
        <v>510</v>
      </c>
      <c r="R82" s="616"/>
      <c r="S82" s="616" t="s">
        <v>2427</v>
      </c>
      <c r="T82" s="616">
        <v>24021018</v>
      </c>
      <c r="U82" s="616"/>
      <c r="V82" s="616" t="s">
        <v>1434</v>
      </c>
      <c r="W82" s="616" t="s">
        <v>1144</v>
      </c>
      <c r="X82" s="25"/>
    </row>
    <row r="83" spans="1:24" s="13" customFormat="1" ht="15.75" x14ac:dyDescent="0.3">
      <c r="A83" s="616" t="s">
        <v>1364</v>
      </c>
      <c r="B83" s="616" t="s">
        <v>1291</v>
      </c>
      <c r="C83" s="616" t="s">
        <v>234</v>
      </c>
      <c r="D83" s="616" t="s">
        <v>26</v>
      </c>
      <c r="E83" s="616" t="s">
        <v>5</v>
      </c>
      <c r="F83" s="4" t="str">
        <f t="shared" si="2"/>
        <v>2-15-03</v>
      </c>
      <c r="G83" s="616" t="s">
        <v>1809</v>
      </c>
      <c r="H83" s="25"/>
      <c r="I83" s="25"/>
      <c r="J83" s="616" t="s">
        <v>997</v>
      </c>
      <c r="K83" s="4" t="s">
        <v>1366</v>
      </c>
      <c r="L83" s="616" t="s">
        <v>2399</v>
      </c>
      <c r="M83" s="616" t="s">
        <v>8</v>
      </c>
      <c r="N83" s="616"/>
      <c r="O83" s="616"/>
      <c r="P83" s="616"/>
      <c r="Q83" s="616" t="s">
        <v>1145</v>
      </c>
      <c r="R83" s="616"/>
      <c r="S83" s="616" t="s">
        <v>2427</v>
      </c>
      <c r="T83" s="616">
        <v>24021018</v>
      </c>
      <c r="U83" s="616"/>
      <c r="V83" s="616" t="s">
        <v>1434</v>
      </c>
      <c r="W83" s="616" t="s">
        <v>2428</v>
      </c>
      <c r="X83" s="25"/>
    </row>
    <row r="84" spans="1:24" s="13" customFormat="1" ht="15.75" x14ac:dyDescent="0.3">
      <c r="A84" s="616" t="s">
        <v>1505</v>
      </c>
      <c r="B84" s="616" t="s">
        <v>1291</v>
      </c>
      <c r="C84" s="616" t="s">
        <v>234</v>
      </c>
      <c r="D84" s="616" t="s">
        <v>16</v>
      </c>
      <c r="E84" s="616" t="s">
        <v>3</v>
      </c>
      <c r="F84" s="4" t="str">
        <f t="shared" si="2"/>
        <v>2-13-01</v>
      </c>
      <c r="G84" s="616" t="s">
        <v>1809</v>
      </c>
      <c r="H84" s="25"/>
      <c r="I84" s="25"/>
      <c r="J84" s="616" t="s">
        <v>996</v>
      </c>
      <c r="K84" s="4" t="s">
        <v>1366</v>
      </c>
      <c r="L84" s="616" t="s">
        <v>2399</v>
      </c>
      <c r="M84" s="616" t="s">
        <v>8</v>
      </c>
      <c r="N84" s="616"/>
      <c r="O84" s="616"/>
      <c r="P84" s="616"/>
      <c r="Q84" s="616" t="s">
        <v>528</v>
      </c>
      <c r="R84" s="616"/>
      <c r="S84" s="616" t="s">
        <v>2427</v>
      </c>
      <c r="T84" s="616">
        <v>24021018</v>
      </c>
      <c r="U84" s="616"/>
      <c r="V84" s="616" t="s">
        <v>1434</v>
      </c>
      <c r="W84" s="616" t="s">
        <v>2429</v>
      </c>
      <c r="X84" s="25"/>
    </row>
    <row r="85" spans="1:24" s="13" customFormat="1" ht="15.75" x14ac:dyDescent="0.3">
      <c r="A85" s="616" t="s">
        <v>1365</v>
      </c>
      <c r="B85" s="616" t="s">
        <v>1291</v>
      </c>
      <c r="C85" s="616" t="s">
        <v>234</v>
      </c>
      <c r="D85" s="616" t="s">
        <v>26</v>
      </c>
      <c r="E85" s="616" t="s">
        <v>6</v>
      </c>
      <c r="F85" s="4" t="str">
        <f t="shared" si="2"/>
        <v>2-15-04</v>
      </c>
      <c r="G85" s="616" t="s">
        <v>1809</v>
      </c>
      <c r="H85" s="25"/>
      <c r="I85" s="25"/>
      <c r="J85" s="616" t="s">
        <v>998</v>
      </c>
      <c r="K85" s="4" t="s">
        <v>1366</v>
      </c>
      <c r="L85" s="616" t="s">
        <v>2399</v>
      </c>
      <c r="M85" s="616" t="s">
        <v>8</v>
      </c>
      <c r="N85" s="616"/>
      <c r="O85" s="616"/>
      <c r="P85" s="616"/>
      <c r="Q85" s="616" t="s">
        <v>388</v>
      </c>
      <c r="R85" s="616"/>
      <c r="S85" s="616" t="s">
        <v>2427</v>
      </c>
      <c r="T85" s="616">
        <v>24021018</v>
      </c>
      <c r="U85" s="616"/>
      <c r="V85" s="616" t="s">
        <v>1434</v>
      </c>
      <c r="W85" s="616" t="s">
        <v>2430</v>
      </c>
      <c r="X85" s="25"/>
    </row>
    <row r="86" spans="1:24" s="13" customFormat="1" ht="15.75" x14ac:dyDescent="0.3">
      <c r="A86" s="616" t="s">
        <v>1526</v>
      </c>
      <c r="B86" s="616" t="s">
        <v>1527</v>
      </c>
      <c r="C86" s="616" t="s">
        <v>745</v>
      </c>
      <c r="D86" s="616" t="s">
        <v>6</v>
      </c>
      <c r="E86" s="616" t="s">
        <v>5</v>
      </c>
      <c r="F86" s="4" t="str">
        <f t="shared" si="2"/>
        <v>7-04-03</v>
      </c>
      <c r="G86" s="616" t="s">
        <v>1809</v>
      </c>
      <c r="H86" s="25"/>
      <c r="I86" s="25"/>
      <c r="J86" s="616" t="s">
        <v>1317</v>
      </c>
      <c r="K86" t="s">
        <v>235</v>
      </c>
      <c r="L86" s="616" t="s">
        <v>1617</v>
      </c>
      <c r="M86" s="616" t="s">
        <v>3</v>
      </c>
      <c r="N86" s="616"/>
      <c r="O86" s="616"/>
      <c r="P86" s="616"/>
      <c r="Q86" s="616" t="s">
        <v>1404</v>
      </c>
      <c r="R86" s="616"/>
      <c r="S86" s="616" t="s">
        <v>1765</v>
      </c>
      <c r="T86" s="616">
        <v>27503003</v>
      </c>
      <c r="U86" s="616"/>
      <c r="V86" s="616" t="s">
        <v>1766</v>
      </c>
      <c r="W86" s="616" t="s">
        <v>1833</v>
      </c>
      <c r="X86" s="25"/>
    </row>
    <row r="87" spans="1:24" s="13" customFormat="1" ht="15.75" x14ac:dyDescent="0.3">
      <c r="A87" s="616" t="s">
        <v>812</v>
      </c>
      <c r="B87" s="616" t="s">
        <v>906</v>
      </c>
      <c r="C87" s="616" t="s">
        <v>745</v>
      </c>
      <c r="D87" s="616" t="s">
        <v>3</v>
      </c>
      <c r="E87" s="616" t="s">
        <v>6</v>
      </c>
      <c r="F87" s="4" t="str">
        <f t="shared" si="2"/>
        <v>7-01-04</v>
      </c>
      <c r="G87" s="616" t="s">
        <v>1809</v>
      </c>
      <c r="H87" s="25"/>
      <c r="I87" s="25"/>
      <c r="J87" s="616" t="s">
        <v>969</v>
      </c>
      <c r="K87" t="s">
        <v>235</v>
      </c>
      <c r="L87" s="616" t="s">
        <v>22</v>
      </c>
      <c r="M87" s="616" t="s">
        <v>4</v>
      </c>
      <c r="N87" s="616"/>
      <c r="O87" s="616"/>
      <c r="P87" s="616"/>
      <c r="Q87" s="616" t="s">
        <v>1115</v>
      </c>
      <c r="R87" s="616"/>
      <c r="S87" s="616" t="s">
        <v>1113</v>
      </c>
      <c r="T87" s="616">
        <v>27561001</v>
      </c>
      <c r="U87" s="616"/>
      <c r="V87" s="616" t="s">
        <v>1655</v>
      </c>
      <c r="W87" s="616" t="s">
        <v>1656</v>
      </c>
      <c r="X87" s="25"/>
    </row>
    <row r="88" spans="1:24" s="13" customFormat="1" ht="15.75" x14ac:dyDescent="0.3">
      <c r="A88" s="616" t="s">
        <v>810</v>
      </c>
      <c r="B88" s="616" t="s">
        <v>906</v>
      </c>
      <c r="C88" s="616" t="s">
        <v>745</v>
      </c>
      <c r="D88" s="616" t="s">
        <v>3</v>
      </c>
      <c r="E88" s="616" t="s">
        <v>6</v>
      </c>
      <c r="F88" s="4" t="str">
        <f t="shared" si="2"/>
        <v>7-01-04</v>
      </c>
      <c r="G88" s="616" t="s">
        <v>1809</v>
      </c>
      <c r="H88" s="25"/>
      <c r="I88" s="25"/>
      <c r="J88" s="616" t="s">
        <v>967</v>
      </c>
      <c r="K88" s="4" t="s">
        <v>812</v>
      </c>
      <c r="L88" s="616" t="s">
        <v>22</v>
      </c>
      <c r="M88" s="616" t="s">
        <v>4</v>
      </c>
      <c r="N88" s="616"/>
      <c r="O88" s="616"/>
      <c r="P88" s="616"/>
      <c r="Q88" s="616" t="s">
        <v>1624</v>
      </c>
      <c r="R88" s="616"/>
      <c r="S88" s="616" t="s">
        <v>1113</v>
      </c>
      <c r="T88" s="616">
        <v>27561001</v>
      </c>
      <c r="U88" s="616"/>
      <c r="V88" s="616" t="s">
        <v>1655</v>
      </c>
      <c r="W88" s="616" t="s">
        <v>1114</v>
      </c>
      <c r="X88" s="25"/>
    </row>
    <row r="89" spans="1:24" s="13" customFormat="1" ht="15.75" x14ac:dyDescent="0.3">
      <c r="A89" s="616" t="s">
        <v>857</v>
      </c>
      <c r="B89" s="616" t="s">
        <v>906</v>
      </c>
      <c r="C89" s="616" t="s">
        <v>745</v>
      </c>
      <c r="D89" s="616" t="s">
        <v>3</v>
      </c>
      <c r="E89" s="616" t="s">
        <v>4</v>
      </c>
      <c r="F89" s="4" t="str">
        <f t="shared" si="2"/>
        <v>7-01-02</v>
      </c>
      <c r="G89" s="616" t="s">
        <v>1809</v>
      </c>
      <c r="H89" s="25"/>
      <c r="I89" s="25"/>
      <c r="J89" s="616" t="s">
        <v>1047</v>
      </c>
      <c r="K89" s="4" t="s">
        <v>812</v>
      </c>
      <c r="L89" s="616" t="s">
        <v>22</v>
      </c>
      <c r="M89" s="616" t="s">
        <v>4</v>
      </c>
      <c r="N89" s="616"/>
      <c r="O89" s="616"/>
      <c r="P89" s="616"/>
      <c r="Q89" s="616" t="s">
        <v>1193</v>
      </c>
      <c r="R89" s="616"/>
      <c r="S89" s="616" t="s">
        <v>1113</v>
      </c>
      <c r="T89" s="616">
        <v>27561001</v>
      </c>
      <c r="U89" s="616"/>
      <c r="V89" s="616" t="s">
        <v>1655</v>
      </c>
      <c r="W89" s="616" t="s">
        <v>1657</v>
      </c>
      <c r="X89" s="25"/>
    </row>
    <row r="90" spans="1:24" s="13" customFormat="1" ht="15.75" x14ac:dyDescent="0.3">
      <c r="A90" s="616" t="s">
        <v>849</v>
      </c>
      <c r="B90" s="616" t="s">
        <v>906</v>
      </c>
      <c r="C90" s="616" t="s">
        <v>745</v>
      </c>
      <c r="D90" s="616" t="s">
        <v>3</v>
      </c>
      <c r="E90" s="616" t="s">
        <v>6</v>
      </c>
      <c r="F90" s="4" t="str">
        <f t="shared" si="2"/>
        <v>7-01-04</v>
      </c>
      <c r="G90" s="616" t="s">
        <v>1809</v>
      </c>
      <c r="H90" s="25"/>
      <c r="I90" s="25"/>
      <c r="J90" s="616" t="s">
        <v>1035</v>
      </c>
      <c r="K90" s="4" t="s">
        <v>812</v>
      </c>
      <c r="L90" s="616" t="s">
        <v>22</v>
      </c>
      <c r="M90" s="616" t="s">
        <v>4</v>
      </c>
      <c r="N90" s="616"/>
      <c r="O90" s="616"/>
      <c r="P90" s="616"/>
      <c r="Q90" s="616" t="s">
        <v>1180</v>
      </c>
      <c r="R90" s="616"/>
      <c r="S90" s="616" t="s">
        <v>1113</v>
      </c>
      <c r="T90" s="616">
        <v>27561001</v>
      </c>
      <c r="U90" s="616"/>
      <c r="V90" s="616" t="s">
        <v>1655</v>
      </c>
      <c r="W90" s="616" t="s">
        <v>1658</v>
      </c>
      <c r="X90" s="25"/>
    </row>
    <row r="91" spans="1:24" s="13" customFormat="1" ht="15.75" x14ac:dyDescent="0.3">
      <c r="A91" s="616" t="s">
        <v>840</v>
      </c>
      <c r="B91" s="616" t="s">
        <v>906</v>
      </c>
      <c r="C91" s="616" t="s">
        <v>745</v>
      </c>
      <c r="D91" s="616" t="s">
        <v>3</v>
      </c>
      <c r="E91" s="616" t="s">
        <v>6</v>
      </c>
      <c r="F91" s="4" t="str">
        <f t="shared" si="2"/>
        <v>7-01-04</v>
      </c>
      <c r="G91" s="616" t="s">
        <v>1809</v>
      </c>
      <c r="H91" s="25"/>
      <c r="I91" s="25"/>
      <c r="J91" s="616" t="s">
        <v>1022</v>
      </c>
      <c r="K91" s="4" t="s">
        <v>812</v>
      </c>
      <c r="L91" s="616" t="s">
        <v>22</v>
      </c>
      <c r="M91" s="616" t="s">
        <v>4</v>
      </c>
      <c r="N91" s="616"/>
      <c r="O91" s="616"/>
      <c r="P91" s="616"/>
      <c r="Q91" s="616" t="s">
        <v>1167</v>
      </c>
      <c r="R91" s="616"/>
      <c r="S91" s="616" t="s">
        <v>1113</v>
      </c>
      <c r="T91" s="616">
        <v>27561001</v>
      </c>
      <c r="U91" s="616"/>
      <c r="V91" s="616" t="s">
        <v>1655</v>
      </c>
      <c r="W91" s="616" t="s">
        <v>1168</v>
      </c>
      <c r="X91" s="25"/>
    </row>
    <row r="92" spans="1:24" s="13" customFormat="1" ht="15.75" x14ac:dyDescent="0.3">
      <c r="A92" s="616" t="s">
        <v>1351</v>
      </c>
      <c r="B92" s="616" t="s">
        <v>1292</v>
      </c>
      <c r="C92" s="616" t="s">
        <v>243</v>
      </c>
      <c r="D92" s="616" t="s">
        <v>9</v>
      </c>
      <c r="E92" s="616" t="s">
        <v>3</v>
      </c>
      <c r="F92" s="4" t="str">
        <f t="shared" si="2"/>
        <v>5-07-01</v>
      </c>
      <c r="G92" s="616" t="s">
        <v>1809</v>
      </c>
      <c r="H92" s="25"/>
      <c r="I92" s="25"/>
      <c r="J92" s="616" t="s">
        <v>1352</v>
      </c>
      <c r="K92" t="s">
        <v>235</v>
      </c>
      <c r="L92" s="616" t="s">
        <v>34</v>
      </c>
      <c r="M92" s="616" t="s">
        <v>6</v>
      </c>
      <c r="N92" s="616"/>
      <c r="O92" s="616"/>
      <c r="P92" s="616"/>
      <c r="Q92" s="616" t="s">
        <v>1379</v>
      </c>
      <c r="R92" s="616"/>
      <c r="S92" s="616" t="s">
        <v>1435</v>
      </c>
      <c r="T92" s="616">
        <v>26628037</v>
      </c>
      <c r="U92" s="616"/>
      <c r="V92" s="616" t="s">
        <v>1659</v>
      </c>
      <c r="W92" s="616" t="s">
        <v>2362</v>
      </c>
      <c r="X92" s="25"/>
    </row>
    <row r="93" spans="1:24" s="13" customFormat="1" ht="15.75" x14ac:dyDescent="0.3">
      <c r="A93" s="616" t="s">
        <v>1353</v>
      </c>
      <c r="B93" s="616" t="s">
        <v>1292</v>
      </c>
      <c r="C93" s="616" t="s">
        <v>243</v>
      </c>
      <c r="D93" s="616" t="s">
        <v>9</v>
      </c>
      <c r="E93" s="616" t="s">
        <v>6</v>
      </c>
      <c r="F93" s="4" t="str">
        <f t="shared" si="2"/>
        <v>5-07-04</v>
      </c>
      <c r="G93" s="616" t="s">
        <v>1809</v>
      </c>
      <c r="H93" s="25"/>
      <c r="I93" s="25"/>
      <c r="J93" s="616" t="s">
        <v>1003</v>
      </c>
      <c r="K93" s="4" t="s">
        <v>1351</v>
      </c>
      <c r="L93" s="616" t="s">
        <v>34</v>
      </c>
      <c r="M93" s="616" t="s">
        <v>6</v>
      </c>
      <c r="N93" s="616"/>
      <c r="O93" s="616"/>
      <c r="P93" s="616"/>
      <c r="Q93" s="616" t="s">
        <v>655</v>
      </c>
      <c r="R93" s="616"/>
      <c r="S93" s="616" t="s">
        <v>1435</v>
      </c>
      <c r="T93" s="616">
        <v>26628037</v>
      </c>
      <c r="U93" s="616"/>
      <c r="V93" s="616" t="s">
        <v>1659</v>
      </c>
      <c r="W93" s="616" t="s">
        <v>1148</v>
      </c>
      <c r="X93" s="25"/>
    </row>
    <row r="94" spans="1:24" s="13" customFormat="1" ht="15.75" x14ac:dyDescent="0.3">
      <c r="A94" s="616" t="s">
        <v>1354</v>
      </c>
      <c r="B94" s="616" t="s">
        <v>1292</v>
      </c>
      <c r="C94" s="616" t="s">
        <v>243</v>
      </c>
      <c r="D94" s="616" t="s">
        <v>9</v>
      </c>
      <c r="E94" s="616" t="s">
        <v>6</v>
      </c>
      <c r="F94" s="4" t="str">
        <f t="shared" si="2"/>
        <v>5-07-04</v>
      </c>
      <c r="G94" s="616" t="s">
        <v>1809</v>
      </c>
      <c r="H94" s="25"/>
      <c r="I94" s="25"/>
      <c r="J94" s="616" t="s">
        <v>1004</v>
      </c>
      <c r="K94" s="4" t="s">
        <v>1351</v>
      </c>
      <c r="L94" s="616" t="s">
        <v>34</v>
      </c>
      <c r="M94" s="616" t="s">
        <v>6</v>
      </c>
      <c r="N94" s="616"/>
      <c r="O94" s="616"/>
      <c r="P94" s="616"/>
      <c r="Q94" s="616" t="s">
        <v>1149</v>
      </c>
      <c r="R94" s="616"/>
      <c r="S94" s="616" t="s">
        <v>1435</v>
      </c>
      <c r="T94" s="616">
        <v>26628037</v>
      </c>
      <c r="U94" s="616"/>
      <c r="V94" s="616" t="s">
        <v>1659</v>
      </c>
      <c r="W94" s="616" t="s">
        <v>1150</v>
      </c>
      <c r="X94" s="25"/>
    </row>
    <row r="95" spans="1:24" s="13" customFormat="1" ht="15.75" x14ac:dyDescent="0.3">
      <c r="A95" s="616" t="s">
        <v>868</v>
      </c>
      <c r="B95" s="616" t="s">
        <v>926</v>
      </c>
      <c r="C95" s="616" t="s">
        <v>234</v>
      </c>
      <c r="D95" s="616" t="s">
        <v>4</v>
      </c>
      <c r="E95" s="616" t="s">
        <v>6</v>
      </c>
      <c r="F95" s="4" t="str">
        <f t="shared" si="2"/>
        <v>2-02-04</v>
      </c>
      <c r="G95" s="616" t="s">
        <v>1809</v>
      </c>
      <c r="H95" s="25"/>
      <c r="I95" s="25"/>
      <c r="J95" s="616" t="s">
        <v>250</v>
      </c>
      <c r="K95" t="s">
        <v>235</v>
      </c>
      <c r="L95" s="616" t="s">
        <v>1237</v>
      </c>
      <c r="M95" s="616" t="s">
        <v>4</v>
      </c>
      <c r="N95" s="616"/>
      <c r="O95" s="616"/>
      <c r="P95" s="616"/>
      <c r="Q95" s="616" t="s">
        <v>1198</v>
      </c>
      <c r="R95" s="616"/>
      <c r="S95" s="616" t="s">
        <v>1104</v>
      </c>
      <c r="T95" s="616">
        <v>40700455</v>
      </c>
      <c r="U95" s="616"/>
      <c r="V95" s="616" t="s">
        <v>1577</v>
      </c>
      <c r="W95" s="616" t="s">
        <v>1199</v>
      </c>
      <c r="X95" s="25"/>
    </row>
    <row r="96" spans="1:24" s="13" customFormat="1" ht="15.75" x14ac:dyDescent="0.3">
      <c r="A96" s="616" t="s">
        <v>1498</v>
      </c>
      <c r="B96" s="616" t="s">
        <v>926</v>
      </c>
      <c r="C96" s="616" t="s">
        <v>234</v>
      </c>
      <c r="D96" s="616" t="s">
        <v>4</v>
      </c>
      <c r="E96" s="616" t="s">
        <v>6</v>
      </c>
      <c r="F96" s="4" t="str">
        <f t="shared" si="2"/>
        <v>2-02-04</v>
      </c>
      <c r="G96" s="616" t="s">
        <v>1809</v>
      </c>
      <c r="H96" s="25"/>
      <c r="I96" s="25"/>
      <c r="J96" s="616" t="s">
        <v>1538</v>
      </c>
      <c r="K96" s="4" t="s">
        <v>868</v>
      </c>
      <c r="L96" s="616" t="s">
        <v>1237</v>
      </c>
      <c r="M96" s="616" t="s">
        <v>4</v>
      </c>
      <c r="N96" s="616"/>
      <c r="O96" s="616"/>
      <c r="P96" s="616"/>
      <c r="Q96" s="616" t="s">
        <v>417</v>
      </c>
      <c r="R96" s="616"/>
      <c r="S96" s="616" t="s">
        <v>1104</v>
      </c>
      <c r="T96" s="616">
        <v>24458259</v>
      </c>
      <c r="U96" s="616"/>
      <c r="V96" s="616" t="s">
        <v>1577</v>
      </c>
      <c r="W96" s="616" t="s">
        <v>2363</v>
      </c>
      <c r="X96" s="25"/>
    </row>
    <row r="97" spans="1:24" s="13" customFormat="1" ht="15.75" x14ac:dyDescent="0.3">
      <c r="A97" s="616" t="s">
        <v>822</v>
      </c>
      <c r="B97" s="616" t="s">
        <v>911</v>
      </c>
      <c r="C97" s="616" t="s">
        <v>234</v>
      </c>
      <c r="D97" s="616" t="s">
        <v>12</v>
      </c>
      <c r="E97" s="616" t="s">
        <v>9</v>
      </c>
      <c r="F97" s="4" t="str">
        <f t="shared" si="2"/>
        <v>2-10-07</v>
      </c>
      <c r="G97" s="616" t="s">
        <v>1809</v>
      </c>
      <c r="H97" s="25"/>
      <c r="I97" s="25"/>
      <c r="J97" s="616" t="s">
        <v>986</v>
      </c>
      <c r="K97" t="s">
        <v>235</v>
      </c>
      <c r="L97" s="616" t="s">
        <v>305</v>
      </c>
      <c r="M97" s="616" t="s">
        <v>8</v>
      </c>
      <c r="N97" s="616"/>
      <c r="O97" s="616"/>
      <c r="P97" s="616"/>
      <c r="Q97" s="616" t="s">
        <v>237</v>
      </c>
      <c r="R97" s="616"/>
      <c r="S97" s="616" t="s">
        <v>1133</v>
      </c>
      <c r="T97" s="616">
        <v>24691247</v>
      </c>
      <c r="U97" s="616">
        <v>24691247</v>
      </c>
      <c r="V97" s="616" t="s">
        <v>1436</v>
      </c>
      <c r="W97" s="616" t="s">
        <v>1107</v>
      </c>
      <c r="X97" s="25"/>
    </row>
    <row r="98" spans="1:24" s="13" customFormat="1" ht="15.75" x14ac:dyDescent="0.3">
      <c r="A98" s="616" t="s">
        <v>808</v>
      </c>
      <c r="B98" s="616" t="s">
        <v>905</v>
      </c>
      <c r="C98" s="616" t="s">
        <v>745</v>
      </c>
      <c r="D98" s="616" t="s">
        <v>4</v>
      </c>
      <c r="E98" s="616" t="s">
        <v>3</v>
      </c>
      <c r="F98" s="4" t="str">
        <f t="shared" si="2"/>
        <v>7-02-01</v>
      </c>
      <c r="G98" s="616" t="s">
        <v>1809</v>
      </c>
      <c r="H98" s="25"/>
      <c r="I98" s="25"/>
      <c r="J98" s="616" t="s">
        <v>956</v>
      </c>
      <c r="K98" t="s">
        <v>235</v>
      </c>
      <c r="L98" s="616" t="s">
        <v>751</v>
      </c>
      <c r="M98" s="616" t="s">
        <v>4</v>
      </c>
      <c r="N98" s="616"/>
      <c r="O98" s="616"/>
      <c r="P98" s="616"/>
      <c r="Q98" s="616" t="s">
        <v>1106</v>
      </c>
      <c r="R98" s="616"/>
      <c r="S98" s="616" t="s">
        <v>2364</v>
      </c>
      <c r="T98" s="616">
        <v>27633235</v>
      </c>
      <c r="U98" s="616"/>
      <c r="V98" s="616" t="s">
        <v>1578</v>
      </c>
      <c r="W98" s="616" t="s">
        <v>2365</v>
      </c>
      <c r="X98" s="25"/>
    </row>
    <row r="99" spans="1:24" s="13" customFormat="1" ht="15.75" x14ac:dyDescent="0.3">
      <c r="A99" s="616" t="s">
        <v>1252</v>
      </c>
      <c r="B99" s="616" t="s">
        <v>905</v>
      </c>
      <c r="C99" s="616" t="s">
        <v>745</v>
      </c>
      <c r="D99" s="616" t="s">
        <v>4</v>
      </c>
      <c r="E99" s="616" t="s">
        <v>5</v>
      </c>
      <c r="F99" s="4" t="str">
        <f t="shared" ref="F99:F130" si="3">CONCATENATE(C99,"-",D99,"-",E99)</f>
        <v>7-02-03</v>
      </c>
      <c r="G99" s="616" t="s">
        <v>1809</v>
      </c>
      <c r="H99" s="25"/>
      <c r="I99" s="25"/>
      <c r="J99" s="616" t="s">
        <v>1253</v>
      </c>
      <c r="K99" s="4" t="s">
        <v>808</v>
      </c>
      <c r="L99" s="616" t="s">
        <v>751</v>
      </c>
      <c r="M99" s="616" t="s">
        <v>4</v>
      </c>
      <c r="N99" s="616"/>
      <c r="O99" s="616"/>
      <c r="P99" s="616"/>
      <c r="Q99" s="616" t="s">
        <v>1380</v>
      </c>
      <c r="R99" s="616"/>
      <c r="S99" s="616" t="s">
        <v>2364</v>
      </c>
      <c r="T99" s="616">
        <v>27633235</v>
      </c>
      <c r="U99" s="616"/>
      <c r="V99" s="616" t="s">
        <v>1578</v>
      </c>
      <c r="W99" s="616" t="s">
        <v>1381</v>
      </c>
      <c r="X99" s="25"/>
    </row>
    <row r="100" spans="1:24" s="13" customFormat="1" ht="15.75" x14ac:dyDescent="0.3">
      <c r="A100" s="616" t="s">
        <v>1247</v>
      </c>
      <c r="B100" s="616" t="s">
        <v>905</v>
      </c>
      <c r="C100" s="616" t="s">
        <v>745</v>
      </c>
      <c r="D100" s="616" t="s">
        <v>4</v>
      </c>
      <c r="E100" s="616" t="s">
        <v>5</v>
      </c>
      <c r="F100" s="4" t="str">
        <f t="shared" si="3"/>
        <v>7-02-03</v>
      </c>
      <c r="G100" s="616" t="s">
        <v>1809</v>
      </c>
      <c r="H100" s="25"/>
      <c r="I100" s="25"/>
      <c r="J100" s="616" t="s">
        <v>1246</v>
      </c>
      <c r="K100" s="4" t="s">
        <v>808</v>
      </c>
      <c r="L100" s="616" t="s">
        <v>751</v>
      </c>
      <c r="M100" s="616" t="s">
        <v>4</v>
      </c>
      <c r="N100" s="616"/>
      <c r="O100" s="616"/>
      <c r="P100" s="616"/>
      <c r="Q100" s="616" t="s">
        <v>1382</v>
      </c>
      <c r="R100" s="616"/>
      <c r="S100" s="616" t="s">
        <v>2364</v>
      </c>
      <c r="T100" s="616">
        <v>24633235</v>
      </c>
      <c r="U100" s="616"/>
      <c r="V100" s="616" t="s">
        <v>1578</v>
      </c>
      <c r="W100" s="616" t="s">
        <v>1383</v>
      </c>
      <c r="X100" s="25"/>
    </row>
    <row r="101" spans="1:24" s="13" customFormat="1" ht="15.75" x14ac:dyDescent="0.3">
      <c r="A101" s="616" t="s">
        <v>1254</v>
      </c>
      <c r="B101" s="616" t="s">
        <v>905</v>
      </c>
      <c r="C101" s="616" t="s">
        <v>745</v>
      </c>
      <c r="D101" s="616" t="s">
        <v>4</v>
      </c>
      <c r="E101" s="616" t="s">
        <v>5</v>
      </c>
      <c r="F101" s="4" t="str">
        <f t="shared" si="3"/>
        <v>7-02-03</v>
      </c>
      <c r="G101" s="616" t="s">
        <v>1809</v>
      </c>
      <c r="H101" s="25"/>
      <c r="I101" s="25"/>
      <c r="J101" s="616" t="s">
        <v>1255</v>
      </c>
      <c r="K101" s="4" t="s">
        <v>808</v>
      </c>
      <c r="L101" s="616" t="s">
        <v>751</v>
      </c>
      <c r="M101" s="616" t="s">
        <v>4</v>
      </c>
      <c r="N101" s="616"/>
      <c r="O101" s="616"/>
      <c r="P101" s="616"/>
      <c r="Q101" s="616" t="s">
        <v>1384</v>
      </c>
      <c r="R101" s="616"/>
      <c r="S101" s="616" t="s">
        <v>2364</v>
      </c>
      <c r="T101" s="616">
        <v>24633235</v>
      </c>
      <c r="U101" s="616"/>
      <c r="V101" s="616" t="s">
        <v>1578</v>
      </c>
      <c r="W101" s="616" t="s">
        <v>1579</v>
      </c>
      <c r="X101" s="25"/>
    </row>
    <row r="102" spans="1:24" s="13" customFormat="1" ht="15.75" x14ac:dyDescent="0.3">
      <c r="A102" s="616" t="s">
        <v>803</v>
      </c>
      <c r="B102" s="616" t="s">
        <v>899</v>
      </c>
      <c r="C102" s="616" t="s">
        <v>745</v>
      </c>
      <c r="D102" s="616" t="s">
        <v>3</v>
      </c>
      <c r="E102" s="616" t="s">
        <v>3</v>
      </c>
      <c r="F102" s="4" t="str">
        <f t="shared" si="3"/>
        <v>7-01-01</v>
      </c>
      <c r="G102" s="616" t="s">
        <v>1809</v>
      </c>
      <c r="H102" s="25"/>
      <c r="I102" s="25"/>
      <c r="J102" s="616" t="s">
        <v>948</v>
      </c>
      <c r="K102" t="s">
        <v>235</v>
      </c>
      <c r="L102" s="616" t="s">
        <v>22</v>
      </c>
      <c r="M102" s="616" t="s">
        <v>3</v>
      </c>
      <c r="N102" s="616"/>
      <c r="O102" s="616"/>
      <c r="P102" s="616"/>
      <c r="Q102" s="616" t="s">
        <v>1089</v>
      </c>
      <c r="R102" s="616"/>
      <c r="S102" s="616" t="s">
        <v>2403</v>
      </c>
      <c r="T102" s="616">
        <v>27584884</v>
      </c>
      <c r="U102" s="616"/>
      <c r="V102" s="616" t="s">
        <v>1437</v>
      </c>
      <c r="W102" s="616" t="s">
        <v>1090</v>
      </c>
      <c r="X102" s="25"/>
    </row>
    <row r="103" spans="1:24" s="13" customFormat="1" ht="15.75" x14ac:dyDescent="0.3">
      <c r="A103" s="616" t="s">
        <v>1780</v>
      </c>
      <c r="B103" s="616" t="s">
        <v>899</v>
      </c>
      <c r="C103" s="616" t="s">
        <v>745</v>
      </c>
      <c r="D103" s="616" t="s">
        <v>3</v>
      </c>
      <c r="E103" s="616" t="s">
        <v>3</v>
      </c>
      <c r="F103" s="4" t="str">
        <f t="shared" si="3"/>
        <v>7-01-01</v>
      </c>
      <c r="G103" s="616" t="s">
        <v>1809</v>
      </c>
      <c r="H103" s="25"/>
      <c r="I103" s="25"/>
      <c r="J103" s="616" t="s">
        <v>966</v>
      </c>
      <c r="K103" s="4" t="s">
        <v>803</v>
      </c>
      <c r="L103" s="616" t="s">
        <v>22</v>
      </c>
      <c r="M103" s="616" t="s">
        <v>3</v>
      </c>
      <c r="N103" s="616"/>
      <c r="O103" s="616"/>
      <c r="P103" s="616"/>
      <c r="Q103" s="616" t="s">
        <v>1112</v>
      </c>
      <c r="R103" s="616"/>
      <c r="S103" s="616" t="s">
        <v>2403</v>
      </c>
      <c r="T103" s="616">
        <v>27584884</v>
      </c>
      <c r="U103" s="616"/>
      <c r="V103" s="616" t="s">
        <v>1437</v>
      </c>
      <c r="W103" s="616" t="s">
        <v>1813</v>
      </c>
      <c r="X103" s="25"/>
    </row>
    <row r="104" spans="1:24" s="13" customFormat="1" ht="15.75" x14ac:dyDescent="0.3">
      <c r="A104" s="616" t="s">
        <v>813</v>
      </c>
      <c r="B104" s="616" t="s">
        <v>899</v>
      </c>
      <c r="C104" s="616" t="s">
        <v>745</v>
      </c>
      <c r="D104" s="616" t="s">
        <v>3</v>
      </c>
      <c r="E104" s="616" t="s">
        <v>3</v>
      </c>
      <c r="F104" s="4" t="str">
        <f t="shared" si="3"/>
        <v>7-01-01</v>
      </c>
      <c r="G104" s="616" t="s">
        <v>1809</v>
      </c>
      <c r="H104" s="25"/>
      <c r="I104" s="25"/>
      <c r="J104" s="616" t="s">
        <v>970</v>
      </c>
      <c r="K104" s="4" t="s">
        <v>803</v>
      </c>
      <c r="L104" s="616" t="s">
        <v>22</v>
      </c>
      <c r="M104" s="616" t="s">
        <v>3</v>
      </c>
      <c r="N104" s="616"/>
      <c r="O104" s="616"/>
      <c r="P104" s="616"/>
      <c r="Q104" s="616" t="s">
        <v>1116</v>
      </c>
      <c r="R104" s="616"/>
      <c r="S104" s="616" t="s">
        <v>2403</v>
      </c>
      <c r="T104" s="616">
        <v>27584884</v>
      </c>
      <c r="U104" s="616"/>
      <c r="V104" s="616" t="s">
        <v>2366</v>
      </c>
      <c r="W104" s="616" t="s">
        <v>1117</v>
      </c>
      <c r="X104" s="25"/>
    </row>
    <row r="105" spans="1:24" s="13" customFormat="1" ht="15.75" x14ac:dyDescent="0.3">
      <c r="A105" s="616" t="s">
        <v>850</v>
      </c>
      <c r="B105" s="616" t="s">
        <v>899</v>
      </c>
      <c r="C105" s="616" t="s">
        <v>745</v>
      </c>
      <c r="D105" s="616" t="s">
        <v>3</v>
      </c>
      <c r="E105" s="616" t="s">
        <v>5</v>
      </c>
      <c r="F105" s="4" t="str">
        <f t="shared" si="3"/>
        <v>7-01-03</v>
      </c>
      <c r="G105" s="616" t="s">
        <v>1809</v>
      </c>
      <c r="H105" s="25"/>
      <c r="I105" s="25"/>
      <c r="J105" s="616" t="s">
        <v>1036</v>
      </c>
      <c r="K105" s="4" t="s">
        <v>803</v>
      </c>
      <c r="L105" s="616" t="s">
        <v>22</v>
      </c>
      <c r="M105" s="616" t="s">
        <v>3</v>
      </c>
      <c r="N105" s="616"/>
      <c r="O105" s="616"/>
      <c r="P105" s="616"/>
      <c r="Q105" s="616" t="s">
        <v>748</v>
      </c>
      <c r="R105" s="616"/>
      <c r="S105" s="616" t="s">
        <v>2403</v>
      </c>
      <c r="T105" s="616">
        <v>27971182</v>
      </c>
      <c r="U105" s="616"/>
      <c r="V105" s="616" t="s">
        <v>2366</v>
      </c>
      <c r="W105" s="616" t="s">
        <v>1181</v>
      </c>
      <c r="X105" s="25"/>
    </row>
    <row r="106" spans="1:24" s="13" customFormat="1" ht="15.75" x14ac:dyDescent="0.3">
      <c r="A106" s="616" t="s">
        <v>811</v>
      </c>
      <c r="B106" s="616" t="s">
        <v>899</v>
      </c>
      <c r="C106" s="616" t="s">
        <v>745</v>
      </c>
      <c r="D106" s="616" t="s">
        <v>3</v>
      </c>
      <c r="E106" s="616" t="s">
        <v>3</v>
      </c>
      <c r="F106" s="4" t="str">
        <f t="shared" si="3"/>
        <v>7-01-01</v>
      </c>
      <c r="G106" s="616" t="s">
        <v>1809</v>
      </c>
      <c r="H106" s="25"/>
      <c r="I106" s="25"/>
      <c r="J106" s="616" t="s">
        <v>968</v>
      </c>
      <c r="K106" s="4" t="s">
        <v>803</v>
      </c>
      <c r="L106" s="616" t="s">
        <v>22</v>
      </c>
      <c r="M106" s="616" t="s">
        <v>3</v>
      </c>
      <c r="N106" s="616"/>
      <c r="O106" s="616"/>
      <c r="P106" s="616"/>
      <c r="Q106" s="616" t="s">
        <v>22</v>
      </c>
      <c r="R106" s="616"/>
      <c r="S106" s="616" t="s">
        <v>2403</v>
      </c>
      <c r="T106" s="616">
        <v>27584884</v>
      </c>
      <c r="U106" s="616"/>
      <c r="V106" s="616" t="s">
        <v>1437</v>
      </c>
      <c r="W106" s="616" t="s">
        <v>1089</v>
      </c>
      <c r="X106" s="25"/>
    </row>
    <row r="107" spans="1:24" s="13" customFormat="1" ht="15.75" x14ac:dyDescent="0.3">
      <c r="A107" s="616" t="s">
        <v>819</v>
      </c>
      <c r="B107" s="616" t="s">
        <v>912</v>
      </c>
      <c r="C107" s="616" t="s">
        <v>234</v>
      </c>
      <c r="D107" s="616" t="s">
        <v>28</v>
      </c>
      <c r="E107" s="616" t="s">
        <v>3</v>
      </c>
      <c r="F107" s="4" t="str">
        <f t="shared" si="3"/>
        <v>2-14-01</v>
      </c>
      <c r="G107" s="616" t="s">
        <v>1809</v>
      </c>
      <c r="H107" s="25"/>
      <c r="I107" s="25"/>
      <c r="J107" s="616" t="s">
        <v>983</v>
      </c>
      <c r="K107" t="s">
        <v>235</v>
      </c>
      <c r="L107" s="616" t="s">
        <v>305</v>
      </c>
      <c r="M107" s="616" t="s">
        <v>11</v>
      </c>
      <c r="N107" s="616"/>
      <c r="O107" s="616"/>
      <c r="P107" s="616"/>
      <c r="Q107" s="616" t="s">
        <v>1625</v>
      </c>
      <c r="R107" s="616"/>
      <c r="S107" s="616" t="s">
        <v>2406</v>
      </c>
      <c r="T107" s="616">
        <v>24711879</v>
      </c>
      <c r="U107" s="616">
        <v>24711879</v>
      </c>
      <c r="V107" s="616" t="s">
        <v>1567</v>
      </c>
      <c r="W107" s="616" t="s">
        <v>1660</v>
      </c>
      <c r="X107" s="25"/>
    </row>
    <row r="108" spans="1:24" s="13" customFormat="1" ht="15.75" x14ac:dyDescent="0.3">
      <c r="A108" s="616" t="s">
        <v>844</v>
      </c>
      <c r="B108" s="616" t="s">
        <v>912</v>
      </c>
      <c r="C108" s="616" t="s">
        <v>234</v>
      </c>
      <c r="D108" s="616" t="s">
        <v>28</v>
      </c>
      <c r="E108" s="616" t="s">
        <v>3</v>
      </c>
      <c r="F108" s="4" t="str">
        <f t="shared" si="3"/>
        <v>2-14-01</v>
      </c>
      <c r="G108" s="616" t="s">
        <v>1809</v>
      </c>
      <c r="H108" s="25"/>
      <c r="I108" s="25"/>
      <c r="J108" s="616" t="s">
        <v>1028</v>
      </c>
      <c r="K108" s="4" t="s">
        <v>819</v>
      </c>
      <c r="L108" s="616" t="s">
        <v>305</v>
      </c>
      <c r="M108" s="616" t="s">
        <v>11</v>
      </c>
      <c r="N108" s="616"/>
      <c r="O108" s="616"/>
      <c r="P108" s="616"/>
      <c r="Q108" s="616" t="s">
        <v>1174</v>
      </c>
      <c r="R108" s="616"/>
      <c r="S108" s="616" t="s">
        <v>2406</v>
      </c>
      <c r="T108" s="616">
        <v>24711879</v>
      </c>
      <c r="U108" s="616">
        <v>24711879</v>
      </c>
      <c r="V108" s="616" t="s">
        <v>1661</v>
      </c>
      <c r="W108" s="616" t="s">
        <v>1175</v>
      </c>
      <c r="X108" s="25"/>
    </row>
    <row r="109" spans="1:24" s="13" customFormat="1" ht="15.75" x14ac:dyDescent="0.3">
      <c r="A109" s="616" t="s">
        <v>800</v>
      </c>
      <c r="B109" s="616" t="s">
        <v>896</v>
      </c>
      <c r="C109" s="616" t="s">
        <v>233</v>
      </c>
      <c r="D109" s="616" t="s">
        <v>3</v>
      </c>
      <c r="E109" s="616" t="s">
        <v>10</v>
      </c>
      <c r="F109" s="4" t="str">
        <f t="shared" si="3"/>
        <v>1-01-08</v>
      </c>
      <c r="G109" s="616" t="s">
        <v>1809</v>
      </c>
      <c r="H109" s="25"/>
      <c r="I109" s="25"/>
      <c r="J109" s="616" t="s">
        <v>945</v>
      </c>
      <c r="K109" t="s">
        <v>235</v>
      </c>
      <c r="L109" s="616" t="s">
        <v>1616</v>
      </c>
      <c r="M109" s="616" t="s">
        <v>3</v>
      </c>
      <c r="N109" s="616"/>
      <c r="O109" s="616"/>
      <c r="P109" s="616"/>
      <c r="Q109" s="616" t="s">
        <v>1085</v>
      </c>
      <c r="R109" s="616"/>
      <c r="S109" s="616" t="s">
        <v>2394</v>
      </c>
      <c r="T109" s="616">
        <v>22566748</v>
      </c>
      <c r="U109" s="616">
        <v>22566915</v>
      </c>
      <c r="V109" s="616" t="s">
        <v>1662</v>
      </c>
      <c r="W109" s="616" t="s">
        <v>1663</v>
      </c>
      <c r="X109" s="25"/>
    </row>
    <row r="110" spans="1:24" s="13" customFormat="1" ht="15.75" x14ac:dyDescent="0.3">
      <c r="A110" s="616" t="s">
        <v>865</v>
      </c>
      <c r="B110" s="616" t="s">
        <v>925</v>
      </c>
      <c r="C110" s="616" t="s">
        <v>232</v>
      </c>
      <c r="D110" s="616" t="s">
        <v>6</v>
      </c>
      <c r="E110" s="616" t="s">
        <v>3</v>
      </c>
      <c r="F110" s="4" t="str">
        <f t="shared" si="3"/>
        <v>6-04-01</v>
      </c>
      <c r="G110" s="616" t="s">
        <v>1809</v>
      </c>
      <c r="H110" s="25"/>
      <c r="I110" s="25"/>
      <c r="J110" s="616" t="s">
        <v>251</v>
      </c>
      <c r="K110" t="s">
        <v>235</v>
      </c>
      <c r="L110" s="616" t="s">
        <v>24</v>
      </c>
      <c r="M110" s="616" t="s">
        <v>6</v>
      </c>
      <c r="N110" s="616"/>
      <c r="O110" s="616"/>
      <c r="P110" s="616"/>
      <c r="Q110" s="616" t="s">
        <v>716</v>
      </c>
      <c r="R110" s="616"/>
      <c r="S110" s="616" t="s">
        <v>1570</v>
      </c>
      <c r="T110" s="616">
        <v>26397086</v>
      </c>
      <c r="U110" s="616"/>
      <c r="V110" s="616" t="s">
        <v>1438</v>
      </c>
      <c r="W110" s="616" t="s">
        <v>1568</v>
      </c>
      <c r="X110" s="25"/>
    </row>
    <row r="111" spans="1:24" s="13" customFormat="1" ht="15.75" x14ac:dyDescent="0.3">
      <c r="A111" s="616" t="s">
        <v>866</v>
      </c>
      <c r="B111" s="616" t="s">
        <v>925</v>
      </c>
      <c r="C111" s="616" t="s">
        <v>232</v>
      </c>
      <c r="D111" s="616" t="s">
        <v>3</v>
      </c>
      <c r="E111" s="616" t="s">
        <v>4</v>
      </c>
      <c r="F111" s="4" t="str">
        <f t="shared" si="3"/>
        <v>6-01-02</v>
      </c>
      <c r="G111" s="616" t="s">
        <v>1809</v>
      </c>
      <c r="H111" s="25"/>
      <c r="I111" s="25"/>
      <c r="J111" s="616" t="s">
        <v>253</v>
      </c>
      <c r="K111" s="4" t="s">
        <v>865</v>
      </c>
      <c r="L111" s="616" t="s">
        <v>24</v>
      </c>
      <c r="M111" s="616" t="s">
        <v>6</v>
      </c>
      <c r="N111" s="616"/>
      <c r="O111" s="616"/>
      <c r="P111" s="616"/>
      <c r="Q111" s="616" t="s">
        <v>681</v>
      </c>
      <c r="R111" s="616"/>
      <c r="S111" s="616" t="s">
        <v>1570</v>
      </c>
      <c r="T111" s="616">
        <v>26397086</v>
      </c>
      <c r="U111" s="616">
        <v>26397086</v>
      </c>
      <c r="V111" s="616" t="s">
        <v>1438</v>
      </c>
      <c r="W111" s="616" t="s">
        <v>1569</v>
      </c>
      <c r="X111" s="25"/>
    </row>
    <row r="112" spans="1:24" s="13" customFormat="1" ht="15.75" x14ac:dyDescent="0.3">
      <c r="A112" s="616" t="s">
        <v>867</v>
      </c>
      <c r="B112" s="616" t="s">
        <v>925</v>
      </c>
      <c r="C112" s="616" t="s">
        <v>232</v>
      </c>
      <c r="D112" s="616" t="s">
        <v>3</v>
      </c>
      <c r="E112" s="616" t="s">
        <v>28</v>
      </c>
      <c r="F112" s="4" t="str">
        <f t="shared" si="3"/>
        <v>6-01-14</v>
      </c>
      <c r="G112" s="616" t="s">
        <v>1809</v>
      </c>
      <c r="H112" s="25"/>
      <c r="I112" s="25"/>
      <c r="J112" s="616" t="s">
        <v>249</v>
      </c>
      <c r="K112" s="4" t="s">
        <v>865</v>
      </c>
      <c r="L112" s="616" t="s">
        <v>24</v>
      </c>
      <c r="M112" s="616" t="s">
        <v>6</v>
      </c>
      <c r="N112" s="616"/>
      <c r="O112" s="616"/>
      <c r="P112" s="616"/>
      <c r="Q112" s="616" t="s">
        <v>643</v>
      </c>
      <c r="R112" s="616"/>
      <c r="S112" s="616" t="s">
        <v>1570</v>
      </c>
      <c r="T112" s="616">
        <v>26397086</v>
      </c>
      <c r="U112" s="616">
        <v>26397085</v>
      </c>
      <c r="V112" s="616" t="s">
        <v>1438</v>
      </c>
      <c r="W112" s="616" t="s">
        <v>1571</v>
      </c>
      <c r="X112" s="25"/>
    </row>
    <row r="113" spans="1:24" s="13" customFormat="1" ht="15.75" x14ac:dyDescent="0.3">
      <c r="A113" s="616" t="s">
        <v>1343</v>
      </c>
      <c r="B113" s="616" t="s">
        <v>1293</v>
      </c>
      <c r="C113" s="616" t="s">
        <v>234</v>
      </c>
      <c r="D113" s="616" t="s">
        <v>12</v>
      </c>
      <c r="E113" s="616" t="s">
        <v>15</v>
      </c>
      <c r="F113" s="4" t="str">
        <f t="shared" si="3"/>
        <v>2-10-12</v>
      </c>
      <c r="G113" s="616" t="s">
        <v>1809</v>
      </c>
      <c r="H113" s="25"/>
      <c r="I113" s="25"/>
      <c r="J113" s="616" t="s">
        <v>982</v>
      </c>
      <c r="K113" t="s">
        <v>235</v>
      </c>
      <c r="L113" s="616" t="s">
        <v>305</v>
      </c>
      <c r="M113" s="616" t="s">
        <v>14</v>
      </c>
      <c r="N113" s="616"/>
      <c r="O113" s="616"/>
      <c r="P113" s="616"/>
      <c r="Q113" s="616" t="s">
        <v>256</v>
      </c>
      <c r="R113" s="616"/>
      <c r="S113" s="616" t="s">
        <v>1439</v>
      </c>
      <c r="T113" s="616">
        <v>24780715</v>
      </c>
      <c r="U113" s="616"/>
      <c r="V113" s="616" t="s">
        <v>1590</v>
      </c>
      <c r="W113" s="616" t="s">
        <v>1591</v>
      </c>
      <c r="X113" s="25"/>
    </row>
    <row r="114" spans="1:24" s="13" customFormat="1" ht="15.75" x14ac:dyDescent="0.3">
      <c r="A114" s="616" t="s">
        <v>1506</v>
      </c>
      <c r="B114" s="616" t="s">
        <v>1507</v>
      </c>
      <c r="C114" s="616" t="s">
        <v>233</v>
      </c>
      <c r="D114" s="616" t="s">
        <v>26</v>
      </c>
      <c r="E114" s="616" t="s">
        <v>3</v>
      </c>
      <c r="F114" s="4" t="str">
        <f t="shared" si="3"/>
        <v>1-15-01</v>
      </c>
      <c r="G114" s="616" t="s">
        <v>1809</v>
      </c>
      <c r="H114" s="25"/>
      <c r="I114" s="25"/>
      <c r="J114" s="616" t="s">
        <v>1545</v>
      </c>
      <c r="K114" t="s">
        <v>235</v>
      </c>
      <c r="L114" s="616" t="s">
        <v>1619</v>
      </c>
      <c r="M114" s="616" t="s">
        <v>5</v>
      </c>
      <c r="N114" s="616"/>
      <c r="O114" s="616"/>
      <c r="P114" s="616"/>
      <c r="Q114" s="616" t="s">
        <v>254</v>
      </c>
      <c r="R114" s="616"/>
      <c r="S114" s="616" t="s">
        <v>2431</v>
      </c>
      <c r="T114" s="616">
        <v>25243412</v>
      </c>
      <c r="U114" s="616">
        <v>22806815</v>
      </c>
      <c r="V114" s="616" t="s">
        <v>1664</v>
      </c>
      <c r="W114" s="616" t="s">
        <v>2432</v>
      </c>
      <c r="X114" s="25"/>
    </row>
    <row r="115" spans="1:24" s="13" customFormat="1" ht="15.75" x14ac:dyDescent="0.3">
      <c r="A115" s="616" t="s">
        <v>1530</v>
      </c>
      <c r="B115" s="616" t="s">
        <v>1531</v>
      </c>
      <c r="C115" s="616" t="s">
        <v>232</v>
      </c>
      <c r="D115" s="616" t="s">
        <v>3</v>
      </c>
      <c r="E115" s="616" t="s">
        <v>11</v>
      </c>
      <c r="F115" s="4" t="str">
        <f t="shared" si="3"/>
        <v>6-01-09</v>
      </c>
      <c r="G115" s="616" t="s">
        <v>1809</v>
      </c>
      <c r="H115" s="25"/>
      <c r="I115" s="25"/>
      <c r="J115" s="616" t="s">
        <v>1551</v>
      </c>
      <c r="K115" t="s">
        <v>235</v>
      </c>
      <c r="L115" s="616" t="s">
        <v>24</v>
      </c>
      <c r="M115" s="616" t="s">
        <v>8</v>
      </c>
      <c r="N115" s="616"/>
      <c r="O115" s="616"/>
      <c r="P115" s="616"/>
      <c r="Q115" s="616" t="s">
        <v>1561</v>
      </c>
      <c r="R115" s="616"/>
      <c r="S115" s="616" t="s">
        <v>1665</v>
      </c>
      <c r="T115" s="616">
        <v>26457380</v>
      </c>
      <c r="U115" s="616"/>
      <c r="V115" s="616" t="s">
        <v>1769</v>
      </c>
      <c r="W115" s="616" t="s">
        <v>1666</v>
      </c>
      <c r="X115" s="25"/>
    </row>
    <row r="116" spans="1:24" s="13" customFormat="1" ht="15.75" x14ac:dyDescent="0.3">
      <c r="A116" s="616" t="s">
        <v>1510</v>
      </c>
      <c r="B116" s="616" t="s">
        <v>1511</v>
      </c>
      <c r="C116" s="616" t="s">
        <v>233</v>
      </c>
      <c r="D116" s="616" t="s">
        <v>28</v>
      </c>
      <c r="E116" s="616" t="s">
        <v>3</v>
      </c>
      <c r="F116" s="4" t="str">
        <f t="shared" si="3"/>
        <v>1-14-01</v>
      </c>
      <c r="G116" s="616" t="s">
        <v>1809</v>
      </c>
      <c r="H116" s="25"/>
      <c r="I116" s="25"/>
      <c r="J116" s="616" t="s">
        <v>1547</v>
      </c>
      <c r="K116" t="s">
        <v>235</v>
      </c>
      <c r="L116" s="616" t="s">
        <v>1619</v>
      </c>
      <c r="M116" s="616" t="s">
        <v>7</v>
      </c>
      <c r="N116" s="616"/>
      <c r="O116" s="616"/>
      <c r="P116" s="616"/>
      <c r="Q116" s="616" t="s">
        <v>276</v>
      </c>
      <c r="R116" s="616"/>
      <c r="S116" s="616" t="s">
        <v>2433</v>
      </c>
      <c r="T116" s="616">
        <v>40319536</v>
      </c>
      <c r="U116" s="616"/>
      <c r="V116" s="616" t="s">
        <v>1761</v>
      </c>
      <c r="W116" s="616" t="s">
        <v>1602</v>
      </c>
      <c r="X116" s="25"/>
    </row>
    <row r="117" spans="1:24" s="13" customFormat="1" ht="15.75" x14ac:dyDescent="0.3">
      <c r="A117" s="616" t="s">
        <v>2393</v>
      </c>
      <c r="B117" s="616" t="s">
        <v>1519</v>
      </c>
      <c r="C117" s="616" t="s">
        <v>745</v>
      </c>
      <c r="D117" s="616" t="s">
        <v>3</v>
      </c>
      <c r="E117" s="616" t="s">
        <v>4</v>
      </c>
      <c r="F117" s="4" t="str">
        <f t="shared" si="3"/>
        <v>7-01-02</v>
      </c>
      <c r="G117" s="616" t="s">
        <v>1809</v>
      </c>
      <c r="H117" s="25"/>
      <c r="I117" s="25"/>
      <c r="J117" s="616" t="s">
        <v>1548</v>
      </c>
      <c r="K117" t="s">
        <v>235</v>
      </c>
      <c r="L117" s="616" t="s">
        <v>1617</v>
      </c>
      <c r="M117" s="616" t="s">
        <v>7</v>
      </c>
      <c r="N117" s="616"/>
      <c r="O117" s="616"/>
      <c r="P117" s="616"/>
      <c r="Q117" s="616" t="s">
        <v>1559</v>
      </c>
      <c r="R117" s="616"/>
      <c r="S117" s="616" t="s">
        <v>2367</v>
      </c>
      <c r="T117" s="616">
        <v>61952538</v>
      </c>
      <c r="U117" s="616"/>
      <c r="V117" s="616" t="s">
        <v>2368</v>
      </c>
      <c r="W117" s="616" t="s">
        <v>1606</v>
      </c>
      <c r="X117" s="25"/>
    </row>
    <row r="118" spans="1:24" s="13" customFormat="1" ht="15.75" x14ac:dyDescent="0.3">
      <c r="A118" s="616" t="s">
        <v>851</v>
      </c>
      <c r="B118" s="616" t="s">
        <v>919</v>
      </c>
      <c r="C118" s="616" t="s">
        <v>243</v>
      </c>
      <c r="D118" s="616" t="s">
        <v>11</v>
      </c>
      <c r="E118" s="616" t="s">
        <v>3</v>
      </c>
      <c r="F118" s="4" t="str">
        <f t="shared" si="3"/>
        <v>5-09-01</v>
      </c>
      <c r="G118" s="616" t="s">
        <v>1809</v>
      </c>
      <c r="H118" s="25"/>
      <c r="I118" s="25"/>
      <c r="J118" s="616" t="s">
        <v>1037</v>
      </c>
      <c r="K118" t="s">
        <v>235</v>
      </c>
      <c r="L118" s="616" t="s">
        <v>39</v>
      </c>
      <c r="M118" s="616" t="s">
        <v>9</v>
      </c>
      <c r="N118" s="616"/>
      <c r="O118" s="616"/>
      <c r="P118" s="616"/>
      <c r="Q118" s="616" t="s">
        <v>664</v>
      </c>
      <c r="R118" s="616"/>
      <c r="S118" s="616" t="s">
        <v>1754</v>
      </c>
      <c r="T118" s="616">
        <v>26576302</v>
      </c>
      <c r="U118" s="616">
        <v>26766302</v>
      </c>
      <c r="V118" s="616" t="s">
        <v>1580</v>
      </c>
      <c r="W118" s="616" t="s">
        <v>1667</v>
      </c>
      <c r="X118" s="25"/>
    </row>
    <row r="119" spans="1:24" s="13" customFormat="1" ht="15.75" x14ac:dyDescent="0.3">
      <c r="A119" s="616" t="s">
        <v>801</v>
      </c>
      <c r="B119" s="616" t="s">
        <v>897</v>
      </c>
      <c r="C119" s="616" t="s">
        <v>243</v>
      </c>
      <c r="D119" s="616" t="s">
        <v>4</v>
      </c>
      <c r="E119" s="616" t="s">
        <v>3</v>
      </c>
      <c r="F119" s="4" t="str">
        <f t="shared" si="3"/>
        <v>5-02-01</v>
      </c>
      <c r="G119" s="616" t="s">
        <v>1809</v>
      </c>
      <c r="H119" s="25"/>
      <c r="I119" s="25"/>
      <c r="J119" s="616" t="s">
        <v>946</v>
      </c>
      <c r="K119" t="s">
        <v>235</v>
      </c>
      <c r="L119" s="616" t="s">
        <v>39</v>
      </c>
      <c r="M119" s="616" t="s">
        <v>3</v>
      </c>
      <c r="N119" s="616"/>
      <c r="O119" s="616"/>
      <c r="P119" s="616"/>
      <c r="Q119" s="616" t="s">
        <v>1086</v>
      </c>
      <c r="R119" s="616"/>
      <c r="S119" s="616" t="s">
        <v>1815</v>
      </c>
      <c r="T119" s="616">
        <v>26854546</v>
      </c>
      <c r="U119" s="616"/>
      <c r="V119" s="616" t="s">
        <v>1753</v>
      </c>
      <c r="W119" s="616" t="s">
        <v>1469</v>
      </c>
      <c r="X119" s="25"/>
    </row>
    <row r="120" spans="1:24" s="13" customFormat="1" ht="15.75" x14ac:dyDescent="0.3">
      <c r="A120" s="616" t="s">
        <v>854</v>
      </c>
      <c r="B120" s="616" t="s">
        <v>897</v>
      </c>
      <c r="C120" s="616" t="s">
        <v>243</v>
      </c>
      <c r="D120" s="616" t="s">
        <v>4</v>
      </c>
      <c r="E120" s="616" t="s">
        <v>5</v>
      </c>
      <c r="F120" s="4" t="str">
        <f t="shared" si="3"/>
        <v>5-02-03</v>
      </c>
      <c r="G120" s="616" t="s">
        <v>1809</v>
      </c>
      <c r="H120" s="25"/>
      <c r="I120" s="25"/>
      <c r="J120" s="616" t="s">
        <v>1042</v>
      </c>
      <c r="K120" s="4" t="s">
        <v>801</v>
      </c>
      <c r="L120" s="616" t="s">
        <v>39</v>
      </c>
      <c r="M120" s="616" t="s">
        <v>6</v>
      </c>
      <c r="N120" s="616"/>
      <c r="O120" s="616"/>
      <c r="P120" s="616"/>
      <c r="Q120" s="616" t="s">
        <v>274</v>
      </c>
      <c r="R120" s="616"/>
      <c r="S120" s="616" t="s">
        <v>1815</v>
      </c>
      <c r="T120" s="616">
        <v>26854546</v>
      </c>
      <c r="U120" s="616">
        <v>26854546</v>
      </c>
      <c r="V120" s="616" t="s">
        <v>1753</v>
      </c>
      <c r="W120" s="616" t="s">
        <v>1186</v>
      </c>
      <c r="X120" s="25"/>
    </row>
    <row r="121" spans="1:24" s="13" customFormat="1" ht="15.75" x14ac:dyDescent="0.3">
      <c r="A121" s="616" t="s">
        <v>1514</v>
      </c>
      <c r="B121" s="616" t="s">
        <v>1515</v>
      </c>
      <c r="C121" s="616" t="s">
        <v>243</v>
      </c>
      <c r="D121" s="616" t="s">
        <v>4</v>
      </c>
      <c r="E121" s="616" t="s">
        <v>8</v>
      </c>
      <c r="F121" s="4" t="str">
        <f t="shared" si="3"/>
        <v>5-02-06</v>
      </c>
      <c r="G121" s="616" t="s">
        <v>1809</v>
      </c>
      <c r="H121" s="25"/>
      <c r="I121" s="25"/>
      <c r="J121" s="616" t="s">
        <v>1011</v>
      </c>
      <c r="K121" t="s">
        <v>235</v>
      </c>
      <c r="L121" s="616" t="s">
        <v>39</v>
      </c>
      <c r="M121" s="616" t="s">
        <v>8</v>
      </c>
      <c r="N121" s="616"/>
      <c r="O121" s="616"/>
      <c r="P121" s="616"/>
      <c r="Q121" s="616" t="s">
        <v>625</v>
      </c>
      <c r="R121" s="616"/>
      <c r="S121" s="616" t="s">
        <v>1603</v>
      </c>
      <c r="T121" s="616">
        <v>47000678</v>
      </c>
      <c r="U121" s="616"/>
      <c r="V121" s="616" t="s">
        <v>1604</v>
      </c>
      <c r="W121" s="616" t="s">
        <v>2369</v>
      </c>
      <c r="X121" s="25"/>
    </row>
    <row r="122" spans="1:24" s="13" customFormat="1" ht="15.75" x14ac:dyDescent="0.3">
      <c r="A122" s="616" t="s">
        <v>1257</v>
      </c>
      <c r="B122" s="616" t="s">
        <v>1256</v>
      </c>
      <c r="C122" s="616" t="s">
        <v>232</v>
      </c>
      <c r="D122" s="616" t="s">
        <v>3</v>
      </c>
      <c r="E122" s="616" t="s">
        <v>7</v>
      </c>
      <c r="F122" s="4" t="str">
        <f t="shared" si="3"/>
        <v>6-01-05</v>
      </c>
      <c r="G122" s="616" t="s">
        <v>1809</v>
      </c>
      <c r="H122" s="25"/>
      <c r="I122" s="25"/>
      <c r="J122" s="616" t="s">
        <v>1010</v>
      </c>
      <c r="K122" t="s">
        <v>235</v>
      </c>
      <c r="L122" s="616" t="s">
        <v>1410</v>
      </c>
      <c r="M122" s="616" t="s">
        <v>3</v>
      </c>
      <c r="N122" s="616"/>
      <c r="O122" s="616"/>
      <c r="P122" s="616"/>
      <c r="Q122" s="616" t="s">
        <v>687</v>
      </c>
      <c r="R122" s="616"/>
      <c r="S122" s="616" t="s">
        <v>2417</v>
      </c>
      <c r="T122" s="616">
        <v>26410700</v>
      </c>
      <c r="U122" s="616">
        <v>26410078</v>
      </c>
      <c r="V122" s="616" t="s">
        <v>1440</v>
      </c>
      <c r="W122" s="616" t="s">
        <v>1154</v>
      </c>
      <c r="X122" s="25"/>
    </row>
    <row r="123" spans="1:24" s="13" customFormat="1" ht="15.75" x14ac:dyDescent="0.3">
      <c r="A123" s="616" t="s">
        <v>1260</v>
      </c>
      <c r="B123" s="616" t="s">
        <v>1259</v>
      </c>
      <c r="C123" s="616" t="s">
        <v>233</v>
      </c>
      <c r="D123" s="616" t="s">
        <v>3</v>
      </c>
      <c r="E123" s="616" t="s">
        <v>11</v>
      </c>
      <c r="F123" s="4" t="str">
        <f t="shared" si="3"/>
        <v>1-01-09</v>
      </c>
      <c r="G123" s="616" t="s">
        <v>1809</v>
      </c>
      <c r="H123" s="25"/>
      <c r="I123" s="25"/>
      <c r="J123" s="616" t="s">
        <v>1274</v>
      </c>
      <c r="K123" t="s">
        <v>235</v>
      </c>
      <c r="L123" s="616" t="s">
        <v>1616</v>
      </c>
      <c r="M123" s="616" t="s">
        <v>4</v>
      </c>
      <c r="N123" s="616"/>
      <c r="O123" s="616"/>
      <c r="P123" s="616"/>
      <c r="Q123" s="616" t="s">
        <v>1626</v>
      </c>
      <c r="R123" s="616"/>
      <c r="S123" s="616" t="s">
        <v>2415</v>
      </c>
      <c r="T123" s="616">
        <v>22130713</v>
      </c>
      <c r="U123" s="616"/>
      <c r="V123" s="616" t="s">
        <v>1668</v>
      </c>
      <c r="W123" s="616" t="s">
        <v>1386</v>
      </c>
      <c r="X123" s="25"/>
    </row>
    <row r="124" spans="1:24" s="13" customFormat="1" ht="15.75" x14ac:dyDescent="0.3">
      <c r="A124" s="616" t="s">
        <v>1304</v>
      </c>
      <c r="B124" s="616" t="s">
        <v>1259</v>
      </c>
      <c r="C124" s="616" t="s">
        <v>233</v>
      </c>
      <c r="D124" s="616" t="s">
        <v>3</v>
      </c>
      <c r="E124" s="616" t="s">
        <v>11</v>
      </c>
      <c r="F124" s="4" t="str">
        <f t="shared" si="3"/>
        <v>1-01-09</v>
      </c>
      <c r="G124" s="616" t="s">
        <v>1809</v>
      </c>
      <c r="H124" s="25"/>
      <c r="I124" s="25"/>
      <c r="J124" s="616" t="s">
        <v>1305</v>
      </c>
      <c r="K124" s="4" t="s">
        <v>1260</v>
      </c>
      <c r="L124" s="616" t="s">
        <v>1616</v>
      </c>
      <c r="M124" s="616" t="s">
        <v>4</v>
      </c>
      <c r="N124" s="616"/>
      <c r="O124" s="616"/>
      <c r="P124" s="616"/>
      <c r="Q124" s="616" t="s">
        <v>1626</v>
      </c>
      <c r="R124" s="616"/>
      <c r="S124" s="616" t="s">
        <v>2415</v>
      </c>
      <c r="T124" s="616">
        <v>22130130</v>
      </c>
      <c r="U124" s="616"/>
      <c r="V124" s="616" t="s">
        <v>1668</v>
      </c>
      <c r="W124" s="616" t="s">
        <v>2370</v>
      </c>
      <c r="X124" s="25"/>
    </row>
    <row r="125" spans="1:24" s="13" customFormat="1" ht="15.75" x14ac:dyDescent="0.3">
      <c r="A125" s="616" t="s">
        <v>1306</v>
      </c>
      <c r="B125" s="616" t="s">
        <v>1259</v>
      </c>
      <c r="C125" s="616" t="s">
        <v>233</v>
      </c>
      <c r="D125" s="616" t="s">
        <v>3</v>
      </c>
      <c r="E125" s="616" t="s">
        <v>11</v>
      </c>
      <c r="F125" s="4" t="str">
        <f t="shared" si="3"/>
        <v>1-01-09</v>
      </c>
      <c r="G125" s="616" t="s">
        <v>1809</v>
      </c>
      <c r="H125" s="25"/>
      <c r="I125" s="25"/>
      <c r="J125" s="616" t="s">
        <v>1307</v>
      </c>
      <c r="K125" s="4" t="s">
        <v>1260</v>
      </c>
      <c r="L125" s="616" t="s">
        <v>1616</v>
      </c>
      <c r="M125" s="616" t="s">
        <v>4</v>
      </c>
      <c r="N125" s="616"/>
      <c r="O125" s="616"/>
      <c r="P125" s="616"/>
      <c r="Q125" s="616" t="s">
        <v>1387</v>
      </c>
      <c r="R125" s="616"/>
      <c r="S125" s="616" t="s">
        <v>2415</v>
      </c>
      <c r="T125" s="616">
        <v>22130130</v>
      </c>
      <c r="U125" s="616"/>
      <c r="V125" s="616" t="s">
        <v>1668</v>
      </c>
      <c r="W125" s="616" t="s">
        <v>2371</v>
      </c>
      <c r="X125" s="25"/>
    </row>
    <row r="126" spans="1:24" s="13" customFormat="1" ht="15.75" x14ac:dyDescent="0.3">
      <c r="A126" s="616" t="s">
        <v>1344</v>
      </c>
      <c r="B126" s="616" t="s">
        <v>1294</v>
      </c>
      <c r="C126" s="616" t="s">
        <v>234</v>
      </c>
      <c r="D126" s="616" t="s">
        <v>28</v>
      </c>
      <c r="E126" s="616" t="s">
        <v>5</v>
      </c>
      <c r="F126" s="4" t="str">
        <f t="shared" si="3"/>
        <v>2-14-03</v>
      </c>
      <c r="G126" s="616" t="s">
        <v>1809</v>
      </c>
      <c r="H126" s="25"/>
      <c r="I126" s="25"/>
      <c r="J126" s="616" t="s">
        <v>1025</v>
      </c>
      <c r="K126" t="s">
        <v>235</v>
      </c>
      <c r="L126" s="616" t="s">
        <v>305</v>
      </c>
      <c r="M126" s="616" t="s">
        <v>12</v>
      </c>
      <c r="N126" s="616"/>
      <c r="O126" s="616"/>
      <c r="P126" s="616"/>
      <c r="Q126" s="616" t="s">
        <v>1172</v>
      </c>
      <c r="R126" s="616"/>
      <c r="S126" s="616" t="s">
        <v>1828</v>
      </c>
      <c r="T126" s="616">
        <v>24718236</v>
      </c>
      <c r="U126" s="616"/>
      <c r="V126" s="616" t="s">
        <v>1592</v>
      </c>
      <c r="W126" s="616" t="s">
        <v>2372</v>
      </c>
      <c r="X126" s="25"/>
    </row>
    <row r="127" spans="1:24" s="13" customFormat="1" ht="15.75" x14ac:dyDescent="0.3">
      <c r="A127" s="616" t="s">
        <v>815</v>
      </c>
      <c r="B127" s="616" t="s">
        <v>908</v>
      </c>
      <c r="C127" s="616" t="s">
        <v>233</v>
      </c>
      <c r="D127" s="616" t="s">
        <v>33</v>
      </c>
      <c r="E127" s="616" t="s">
        <v>9</v>
      </c>
      <c r="F127" s="4" t="str">
        <f t="shared" si="3"/>
        <v>1-19-07</v>
      </c>
      <c r="G127" s="616" t="s">
        <v>1809</v>
      </c>
      <c r="H127" s="25"/>
      <c r="I127" s="25"/>
      <c r="J127" s="616" t="s">
        <v>977</v>
      </c>
      <c r="K127" t="s">
        <v>235</v>
      </c>
      <c r="L127" s="616" t="s">
        <v>374</v>
      </c>
      <c r="M127" s="616" t="s">
        <v>10</v>
      </c>
      <c r="N127" s="616"/>
      <c r="O127" s="616"/>
      <c r="P127" s="616"/>
      <c r="Q127" s="616" t="s">
        <v>1124</v>
      </c>
      <c r="R127" s="616"/>
      <c r="S127" s="616" t="s">
        <v>1816</v>
      </c>
      <c r="T127" s="616">
        <v>27360116</v>
      </c>
      <c r="U127" s="616">
        <v>27360136</v>
      </c>
      <c r="V127" s="616" t="s">
        <v>1442</v>
      </c>
      <c r="W127" s="616" t="s">
        <v>2408</v>
      </c>
      <c r="X127" s="25"/>
    </row>
    <row r="128" spans="1:24" s="13" customFormat="1" ht="15.75" x14ac:dyDescent="0.3">
      <c r="A128" s="616" t="s">
        <v>815</v>
      </c>
      <c r="B128" s="616" t="s">
        <v>1295</v>
      </c>
      <c r="C128" s="616" t="s">
        <v>236</v>
      </c>
      <c r="D128" s="616" t="s">
        <v>6</v>
      </c>
      <c r="E128" s="616" t="s">
        <v>5</v>
      </c>
      <c r="F128" s="4" t="str">
        <f t="shared" si="3"/>
        <v>3-04-03</v>
      </c>
      <c r="G128" s="616" t="s">
        <v>1809</v>
      </c>
      <c r="H128" s="25"/>
      <c r="I128" s="25"/>
      <c r="J128" s="616" t="s">
        <v>964</v>
      </c>
      <c r="K128" t="s">
        <v>235</v>
      </c>
      <c r="L128" s="616" t="s">
        <v>38</v>
      </c>
      <c r="M128" s="616" t="s">
        <v>3</v>
      </c>
      <c r="N128" s="616"/>
      <c r="O128" s="616"/>
      <c r="P128" s="616"/>
      <c r="Q128" s="616" t="s">
        <v>1627</v>
      </c>
      <c r="R128" s="616"/>
      <c r="S128" s="616" t="s">
        <v>1669</v>
      </c>
      <c r="T128" s="616">
        <v>25310132</v>
      </c>
      <c r="U128" s="616"/>
      <c r="V128" s="616" t="s">
        <v>1599</v>
      </c>
      <c r="W128" s="616" t="s">
        <v>2373</v>
      </c>
      <c r="X128" s="25"/>
    </row>
    <row r="129" spans="1:24" s="13" customFormat="1" ht="15.75" x14ac:dyDescent="0.3">
      <c r="A129" s="616" t="s">
        <v>1358</v>
      </c>
      <c r="B129" s="616" t="s">
        <v>1295</v>
      </c>
      <c r="C129" s="616" t="s">
        <v>236</v>
      </c>
      <c r="D129" s="616" t="s">
        <v>6</v>
      </c>
      <c r="E129" s="616" t="s">
        <v>3</v>
      </c>
      <c r="F129" s="4" t="str">
        <f t="shared" si="3"/>
        <v>3-04-01</v>
      </c>
      <c r="G129" s="616" t="s">
        <v>1809</v>
      </c>
      <c r="H129" s="25"/>
      <c r="I129" s="25"/>
      <c r="J129" s="616" t="s">
        <v>959</v>
      </c>
      <c r="K129" s="4" t="s">
        <v>815</v>
      </c>
      <c r="L129" s="616" t="s">
        <v>38</v>
      </c>
      <c r="M129" s="616" t="s">
        <v>3</v>
      </c>
      <c r="N129" s="616"/>
      <c r="O129" s="616"/>
      <c r="P129" s="616"/>
      <c r="Q129" s="616" t="s">
        <v>1627</v>
      </c>
      <c r="R129" s="616"/>
      <c r="S129" s="616" t="s">
        <v>1669</v>
      </c>
      <c r="T129" s="616">
        <v>25321001</v>
      </c>
      <c r="U129" s="616">
        <v>25321001</v>
      </c>
      <c r="V129" s="616" t="s">
        <v>1599</v>
      </c>
      <c r="W129" s="616" t="s">
        <v>1600</v>
      </c>
      <c r="X129" s="25"/>
    </row>
    <row r="130" spans="1:24" s="13" customFormat="1" ht="15.75" x14ac:dyDescent="0.3">
      <c r="A130" s="616" t="s">
        <v>852</v>
      </c>
      <c r="B130" s="616" t="s">
        <v>920</v>
      </c>
      <c r="C130" s="616" t="s">
        <v>232</v>
      </c>
      <c r="D130" s="616" t="s">
        <v>9</v>
      </c>
      <c r="E130" s="616" t="s">
        <v>4</v>
      </c>
      <c r="F130" s="4" t="str">
        <f t="shared" si="3"/>
        <v>6-07-02</v>
      </c>
      <c r="G130" s="616" t="s">
        <v>1809</v>
      </c>
      <c r="H130" s="25"/>
      <c r="I130" s="25"/>
      <c r="J130" s="616" t="s">
        <v>1040</v>
      </c>
      <c r="K130" t="s">
        <v>235</v>
      </c>
      <c r="L130" s="616" t="s">
        <v>1238</v>
      </c>
      <c r="M130" s="616" t="s">
        <v>5</v>
      </c>
      <c r="N130" s="616"/>
      <c r="O130" s="616"/>
      <c r="P130" s="616"/>
      <c r="Q130" s="616" t="s">
        <v>1183</v>
      </c>
      <c r="R130" s="616"/>
      <c r="S130" s="616" t="s">
        <v>1756</v>
      </c>
      <c r="T130" s="616">
        <v>27355244</v>
      </c>
      <c r="U130" s="616">
        <v>27355244</v>
      </c>
      <c r="V130" s="616" t="s">
        <v>1388</v>
      </c>
      <c r="W130" s="616" t="s">
        <v>1184</v>
      </c>
      <c r="X130" s="25"/>
    </row>
    <row r="131" spans="1:24" s="13" customFormat="1" ht="15.75" x14ac:dyDescent="0.3">
      <c r="A131" s="616" t="s">
        <v>847</v>
      </c>
      <c r="B131" s="616" t="s">
        <v>894</v>
      </c>
      <c r="C131" s="616" t="s">
        <v>241</v>
      </c>
      <c r="D131" s="616" t="s">
        <v>12</v>
      </c>
      <c r="E131" s="616" t="s">
        <v>5</v>
      </c>
      <c r="F131" s="4" t="str">
        <f t="shared" ref="F131:F162" si="4">CONCATENATE(C131,"-",D131,"-",E131)</f>
        <v>4-10-03</v>
      </c>
      <c r="G131" s="616" t="s">
        <v>1809</v>
      </c>
      <c r="H131" s="25"/>
      <c r="I131" s="25"/>
      <c r="J131" s="616" t="s">
        <v>1032</v>
      </c>
      <c r="K131" t="s">
        <v>235</v>
      </c>
      <c r="L131" s="616" t="s">
        <v>27</v>
      </c>
      <c r="M131" s="616" t="s">
        <v>6</v>
      </c>
      <c r="N131" s="616"/>
      <c r="O131" s="616"/>
      <c r="P131" s="616"/>
      <c r="Q131" s="616" t="s">
        <v>1169</v>
      </c>
      <c r="R131" s="616"/>
      <c r="S131" s="616" t="s">
        <v>2402</v>
      </c>
      <c r="T131" s="616">
        <v>27641145</v>
      </c>
      <c r="U131" s="616">
        <v>27641145</v>
      </c>
      <c r="V131" s="616" t="s">
        <v>1389</v>
      </c>
      <c r="W131" s="616" t="s">
        <v>1177</v>
      </c>
      <c r="X131" s="25"/>
    </row>
    <row r="132" spans="1:24" s="13" customFormat="1" ht="15.75" x14ac:dyDescent="0.3">
      <c r="A132" s="616" t="s">
        <v>798</v>
      </c>
      <c r="B132" s="616" t="s">
        <v>894</v>
      </c>
      <c r="C132" s="616" t="s">
        <v>241</v>
      </c>
      <c r="D132" s="616" t="s">
        <v>12</v>
      </c>
      <c r="E132" s="616" t="s">
        <v>5</v>
      </c>
      <c r="F132" s="4" t="str">
        <f t="shared" si="4"/>
        <v>4-10-03</v>
      </c>
      <c r="G132" s="616" t="s">
        <v>1809</v>
      </c>
      <c r="H132" s="25"/>
      <c r="I132" s="25"/>
      <c r="J132" s="616" t="s">
        <v>943</v>
      </c>
      <c r="K132" s="4" t="s">
        <v>847</v>
      </c>
      <c r="L132" s="616" t="s">
        <v>27</v>
      </c>
      <c r="M132" s="616" t="s">
        <v>6</v>
      </c>
      <c r="N132" s="616"/>
      <c r="O132" s="616"/>
      <c r="P132" s="616"/>
      <c r="Q132" s="616" t="s">
        <v>1081</v>
      </c>
      <c r="R132" s="616"/>
      <c r="S132" s="616" t="s">
        <v>2402</v>
      </c>
      <c r="T132" s="616">
        <v>27641145</v>
      </c>
      <c r="U132" s="616"/>
      <c r="V132" s="616" t="s">
        <v>1389</v>
      </c>
      <c r="W132" s="616" t="s">
        <v>1082</v>
      </c>
      <c r="X132" s="25"/>
    </row>
    <row r="133" spans="1:24" s="13" customFormat="1" ht="15.75" x14ac:dyDescent="0.3">
      <c r="A133" s="616" t="s">
        <v>841</v>
      </c>
      <c r="B133" s="616" t="s">
        <v>894</v>
      </c>
      <c r="C133" s="616" t="s">
        <v>241</v>
      </c>
      <c r="D133" s="616" t="s">
        <v>12</v>
      </c>
      <c r="E133" s="616" t="s">
        <v>5</v>
      </c>
      <c r="F133" s="4" t="str">
        <f t="shared" si="4"/>
        <v>4-10-03</v>
      </c>
      <c r="G133" s="616" t="s">
        <v>1809</v>
      </c>
      <c r="H133" s="25"/>
      <c r="I133" s="25"/>
      <c r="J133" s="616" t="s">
        <v>1023</v>
      </c>
      <c r="K133" s="4" t="s">
        <v>847</v>
      </c>
      <c r="L133" s="616" t="s">
        <v>27</v>
      </c>
      <c r="M133" s="616" t="s">
        <v>6</v>
      </c>
      <c r="N133" s="616"/>
      <c r="O133" s="616"/>
      <c r="P133" s="616"/>
      <c r="Q133" s="616" t="s">
        <v>1170</v>
      </c>
      <c r="R133" s="616"/>
      <c r="S133" s="616" t="s">
        <v>2402</v>
      </c>
      <c r="T133" s="616">
        <v>27641145</v>
      </c>
      <c r="U133" s="616"/>
      <c r="V133" s="616" t="s">
        <v>1389</v>
      </c>
      <c r="W133" s="616" t="s">
        <v>1171</v>
      </c>
      <c r="X133" s="25"/>
    </row>
    <row r="134" spans="1:24" s="13" customFormat="1" ht="15.75" x14ac:dyDescent="0.3">
      <c r="A134" s="616" t="s">
        <v>860</v>
      </c>
      <c r="B134" s="616" t="s">
        <v>915</v>
      </c>
      <c r="C134" s="616" t="s">
        <v>232</v>
      </c>
      <c r="D134" s="616" t="s">
        <v>3</v>
      </c>
      <c r="E134" s="616" t="s">
        <v>15</v>
      </c>
      <c r="F134" s="4" t="str">
        <f t="shared" si="4"/>
        <v>6-01-12</v>
      </c>
      <c r="G134" s="616" t="s">
        <v>1809</v>
      </c>
      <c r="H134" s="25"/>
      <c r="I134" s="25"/>
      <c r="J134" s="616" t="s">
        <v>1051</v>
      </c>
      <c r="K134" t="s">
        <v>235</v>
      </c>
      <c r="L134" s="616" t="s">
        <v>24</v>
      </c>
      <c r="M134" s="616" t="s">
        <v>7</v>
      </c>
      <c r="N134" s="616"/>
      <c r="O134" s="616"/>
      <c r="P134" s="616"/>
      <c r="Q134" s="616" t="s">
        <v>695</v>
      </c>
      <c r="R134" s="616"/>
      <c r="S134" s="616" t="s">
        <v>2409</v>
      </c>
      <c r="T134" s="616">
        <v>40301052</v>
      </c>
      <c r="U134" s="616">
        <v>26637660</v>
      </c>
      <c r="V134" s="616" t="s">
        <v>1572</v>
      </c>
      <c r="W134" s="616" t="s">
        <v>2374</v>
      </c>
      <c r="X134" s="25"/>
    </row>
    <row r="135" spans="1:24" s="13" customFormat="1" ht="15.75" x14ac:dyDescent="0.3">
      <c r="A135" s="616" t="s">
        <v>1773</v>
      </c>
      <c r="B135" s="616" t="s">
        <v>915</v>
      </c>
      <c r="C135" s="616" t="s">
        <v>232</v>
      </c>
      <c r="D135" s="616" t="s">
        <v>3</v>
      </c>
      <c r="E135" s="616" t="s">
        <v>15</v>
      </c>
      <c r="F135" s="4" t="str">
        <f t="shared" si="4"/>
        <v>6-01-12</v>
      </c>
      <c r="G135" s="616" t="s">
        <v>1809</v>
      </c>
      <c r="H135" s="25"/>
      <c r="I135" s="25"/>
      <c r="J135" s="616" t="s">
        <v>1006</v>
      </c>
      <c r="K135" s="4" t="s">
        <v>860</v>
      </c>
      <c r="L135" s="616" t="s">
        <v>24</v>
      </c>
      <c r="M135" s="616" t="s">
        <v>7</v>
      </c>
      <c r="N135" s="616"/>
      <c r="O135" s="616"/>
      <c r="P135" s="616"/>
      <c r="Q135" s="616" t="s">
        <v>695</v>
      </c>
      <c r="R135" s="616"/>
      <c r="S135" s="616" t="s">
        <v>2409</v>
      </c>
      <c r="T135" s="616">
        <v>40301052</v>
      </c>
      <c r="U135" s="616">
        <v>26637660</v>
      </c>
      <c r="V135" s="616" t="s">
        <v>1572</v>
      </c>
      <c r="W135" s="616" t="s">
        <v>2375</v>
      </c>
      <c r="X135" s="25"/>
    </row>
    <row r="136" spans="1:24" s="13" customFormat="1" ht="15.75" x14ac:dyDescent="0.3">
      <c r="A136" s="616" t="s">
        <v>797</v>
      </c>
      <c r="B136" s="616" t="s">
        <v>893</v>
      </c>
      <c r="C136" s="616" t="s">
        <v>233</v>
      </c>
      <c r="D136" s="616" t="s">
        <v>15</v>
      </c>
      <c r="E136" s="616" t="s">
        <v>5</v>
      </c>
      <c r="F136" s="4" t="str">
        <f t="shared" si="4"/>
        <v>1-12-03</v>
      </c>
      <c r="G136" s="616" t="s">
        <v>1809</v>
      </c>
      <c r="H136" s="25"/>
      <c r="I136" s="25"/>
      <c r="J136" s="616" t="s">
        <v>942</v>
      </c>
      <c r="K136" t="s">
        <v>235</v>
      </c>
      <c r="L136" s="616" t="s">
        <v>31</v>
      </c>
      <c r="M136" s="616" t="s">
        <v>7</v>
      </c>
      <c r="N136" s="616"/>
      <c r="O136" s="616"/>
      <c r="P136" s="616"/>
      <c r="Q136" s="616" t="s">
        <v>1079</v>
      </c>
      <c r="R136" s="616"/>
      <c r="S136" s="616" t="s">
        <v>2401</v>
      </c>
      <c r="T136" s="616">
        <v>24184409</v>
      </c>
      <c r="U136" s="616">
        <v>24184409</v>
      </c>
      <c r="V136" s="616" t="s">
        <v>1443</v>
      </c>
      <c r="W136" s="616" t="s">
        <v>1080</v>
      </c>
      <c r="X136" s="25"/>
    </row>
    <row r="137" spans="1:24" s="13" customFormat="1" ht="15.75" x14ac:dyDescent="0.3">
      <c r="A137" s="616" t="s">
        <v>1261</v>
      </c>
      <c r="B137" s="616" t="s">
        <v>1262</v>
      </c>
      <c r="C137" s="616" t="s">
        <v>233</v>
      </c>
      <c r="D137" s="616" t="s">
        <v>3</v>
      </c>
      <c r="E137" s="616" t="s">
        <v>5</v>
      </c>
      <c r="F137" s="4" t="str">
        <f t="shared" si="4"/>
        <v>1-01-03</v>
      </c>
      <c r="G137" s="616" t="s">
        <v>1809</v>
      </c>
      <c r="H137" s="25"/>
      <c r="I137" s="25"/>
      <c r="J137" s="616" t="s">
        <v>940</v>
      </c>
      <c r="K137" t="s">
        <v>235</v>
      </c>
      <c r="L137" s="616" t="s">
        <v>1615</v>
      </c>
      <c r="M137" s="616" t="s">
        <v>3</v>
      </c>
      <c r="N137" s="616"/>
      <c r="O137" s="616"/>
      <c r="P137" s="616"/>
      <c r="Q137" s="616" t="s">
        <v>1823</v>
      </c>
      <c r="R137" s="616"/>
      <c r="S137" s="616" t="s">
        <v>1824</v>
      </c>
      <c r="T137" s="616">
        <v>22210481</v>
      </c>
      <c r="U137" s="616"/>
      <c r="V137" s="616" t="s">
        <v>1670</v>
      </c>
      <c r="W137" s="616" t="s">
        <v>2376</v>
      </c>
      <c r="X137" s="25"/>
    </row>
    <row r="138" spans="1:24" s="13" customFormat="1" ht="15.75" x14ac:dyDescent="0.3">
      <c r="A138" s="616" t="s">
        <v>796</v>
      </c>
      <c r="B138" s="616" t="s">
        <v>892</v>
      </c>
      <c r="C138" s="616" t="s">
        <v>233</v>
      </c>
      <c r="D138" s="616" t="s">
        <v>3</v>
      </c>
      <c r="E138" s="616" t="s">
        <v>6</v>
      </c>
      <c r="F138" s="4" t="str">
        <f t="shared" si="4"/>
        <v>1-01-04</v>
      </c>
      <c r="G138" s="616" t="s">
        <v>1809</v>
      </c>
      <c r="H138" s="25"/>
      <c r="I138" s="25"/>
      <c r="J138" s="616" t="s">
        <v>941</v>
      </c>
      <c r="K138" t="s">
        <v>235</v>
      </c>
      <c r="L138" s="616" t="s">
        <v>1615</v>
      </c>
      <c r="M138" s="616" t="s">
        <v>3</v>
      </c>
      <c r="N138" s="616"/>
      <c r="O138" s="616"/>
      <c r="P138" s="616"/>
      <c r="Q138" s="616" t="s">
        <v>1077</v>
      </c>
      <c r="R138" s="616"/>
      <c r="S138" s="616" t="s">
        <v>2400</v>
      </c>
      <c r="T138" s="616">
        <v>40806225</v>
      </c>
      <c r="U138" s="616"/>
      <c r="V138" s="616" t="s">
        <v>1444</v>
      </c>
      <c r="W138" s="616" t="s">
        <v>1078</v>
      </c>
      <c r="X138" s="25"/>
    </row>
    <row r="139" spans="1:24" s="13" customFormat="1" ht="15.75" x14ac:dyDescent="0.3">
      <c r="A139" s="616" t="s">
        <v>1775</v>
      </c>
      <c r="B139" s="616" t="s">
        <v>892</v>
      </c>
      <c r="C139" s="616" t="s">
        <v>233</v>
      </c>
      <c r="D139" s="616" t="s">
        <v>3</v>
      </c>
      <c r="E139" s="616" t="s">
        <v>14</v>
      </c>
      <c r="F139" s="4" t="str">
        <f t="shared" si="4"/>
        <v>1-01-11</v>
      </c>
      <c r="G139" s="616" t="s">
        <v>1809</v>
      </c>
      <c r="H139" s="25"/>
      <c r="I139" s="25"/>
      <c r="J139" s="616" t="s">
        <v>1044</v>
      </c>
      <c r="K139" s="4" t="s">
        <v>796</v>
      </c>
      <c r="L139" s="616" t="s">
        <v>1615</v>
      </c>
      <c r="M139" s="616" t="s">
        <v>3</v>
      </c>
      <c r="N139" s="616"/>
      <c r="O139" s="616"/>
      <c r="P139" s="616"/>
      <c r="Q139" s="616" t="s">
        <v>271</v>
      </c>
      <c r="R139" s="616"/>
      <c r="S139" s="616" t="s">
        <v>2400</v>
      </c>
      <c r="T139" s="616">
        <v>40803407</v>
      </c>
      <c r="U139" s="616">
        <v>40806225</v>
      </c>
      <c r="V139" s="616" t="s">
        <v>1444</v>
      </c>
      <c r="W139" s="616" t="s">
        <v>1188</v>
      </c>
      <c r="X139" s="25"/>
    </row>
    <row r="140" spans="1:24" s="13" customFormat="1" ht="15.75" x14ac:dyDescent="0.3">
      <c r="A140" s="616" t="s">
        <v>2382</v>
      </c>
      <c r="B140" s="616" t="s">
        <v>892</v>
      </c>
      <c r="C140" s="616" t="s">
        <v>233</v>
      </c>
      <c r="D140" s="616" t="s">
        <v>23</v>
      </c>
      <c r="E140" s="616" t="s">
        <v>3</v>
      </c>
      <c r="F140" s="4" t="str">
        <f t="shared" si="4"/>
        <v>1-18-01</v>
      </c>
      <c r="G140" s="616" t="s">
        <v>1809</v>
      </c>
      <c r="H140" s="25"/>
      <c r="I140" s="25"/>
      <c r="J140" s="616" t="s">
        <v>1535</v>
      </c>
      <c r="K140" s="4" t="s">
        <v>796</v>
      </c>
      <c r="L140" s="616" t="s">
        <v>1615</v>
      </c>
      <c r="M140" s="616" t="s">
        <v>3</v>
      </c>
      <c r="N140" s="616"/>
      <c r="O140" s="616"/>
      <c r="P140" s="616"/>
      <c r="Q140" s="616" t="s">
        <v>1554</v>
      </c>
      <c r="R140" s="616"/>
      <c r="S140" s="616" t="s">
        <v>2400</v>
      </c>
      <c r="T140" s="616">
        <v>40803704</v>
      </c>
      <c r="U140" s="616"/>
      <c r="V140" s="616" t="s">
        <v>1444</v>
      </c>
      <c r="W140" s="616" t="s">
        <v>1562</v>
      </c>
      <c r="X140" s="25"/>
    </row>
    <row r="141" spans="1:24" s="13" customFormat="1" ht="15.75" x14ac:dyDescent="0.3">
      <c r="A141" s="616" t="s">
        <v>859</v>
      </c>
      <c r="B141" s="616" t="s">
        <v>922</v>
      </c>
      <c r="C141" s="616" t="s">
        <v>745</v>
      </c>
      <c r="D141" s="616" t="s">
        <v>8</v>
      </c>
      <c r="E141" s="616" t="s">
        <v>6</v>
      </c>
      <c r="F141" s="4" t="str">
        <f t="shared" si="4"/>
        <v>7-06-04</v>
      </c>
      <c r="G141" s="616" t="s">
        <v>1809</v>
      </c>
      <c r="H141" s="25"/>
      <c r="I141" s="25"/>
      <c r="J141" s="616" t="s">
        <v>1050</v>
      </c>
      <c r="K141" t="s">
        <v>235</v>
      </c>
      <c r="L141" s="616" t="s">
        <v>751</v>
      </c>
      <c r="M141" s="616" t="s">
        <v>9</v>
      </c>
      <c r="N141" s="616"/>
      <c r="O141" s="616"/>
      <c r="P141" s="616"/>
      <c r="Q141" s="616" t="s">
        <v>781</v>
      </c>
      <c r="R141" s="616"/>
      <c r="S141" s="616" t="s">
        <v>2412</v>
      </c>
      <c r="T141" s="616">
        <v>70091264</v>
      </c>
      <c r="U141" s="616"/>
      <c r="V141" s="616" t="s">
        <v>1445</v>
      </c>
      <c r="W141" s="616" t="s">
        <v>1671</v>
      </c>
      <c r="X141" s="25"/>
    </row>
    <row r="142" spans="1:24" s="13" customFormat="1" ht="15.75" x14ac:dyDescent="0.3">
      <c r="A142" s="616" t="s">
        <v>1499</v>
      </c>
      <c r="B142" s="616" t="s">
        <v>922</v>
      </c>
      <c r="C142" s="616" t="s">
        <v>745</v>
      </c>
      <c r="D142" s="616" t="s">
        <v>8</v>
      </c>
      <c r="E142" s="616" t="s">
        <v>6</v>
      </c>
      <c r="F142" s="4" t="str">
        <f t="shared" si="4"/>
        <v>7-06-04</v>
      </c>
      <c r="G142" s="616" t="s">
        <v>1809</v>
      </c>
      <c r="H142" s="25"/>
      <c r="I142" s="25"/>
      <c r="J142" s="616" t="s">
        <v>1539</v>
      </c>
      <c r="K142" s="4" t="s">
        <v>859</v>
      </c>
      <c r="L142" s="616" t="s">
        <v>751</v>
      </c>
      <c r="M142" s="616" t="s">
        <v>9</v>
      </c>
      <c r="N142" s="616"/>
      <c r="O142" s="616"/>
      <c r="P142" s="616"/>
      <c r="Q142" s="616" t="s">
        <v>237</v>
      </c>
      <c r="R142" s="616"/>
      <c r="S142" s="616" t="s">
        <v>2412</v>
      </c>
      <c r="T142" s="616">
        <v>70091264</v>
      </c>
      <c r="U142" s="616"/>
      <c r="V142" s="616" t="s">
        <v>1445</v>
      </c>
      <c r="W142" s="616" t="s">
        <v>1819</v>
      </c>
      <c r="X142" s="25"/>
    </row>
    <row r="143" spans="1:24" s="13" customFormat="1" ht="15.75" x14ac:dyDescent="0.3">
      <c r="A143" s="616" t="s">
        <v>877</v>
      </c>
      <c r="B143" s="616" t="s">
        <v>922</v>
      </c>
      <c r="C143" s="616" t="s">
        <v>745</v>
      </c>
      <c r="D143" s="616" t="s">
        <v>8</v>
      </c>
      <c r="E143" s="616" t="s">
        <v>6</v>
      </c>
      <c r="F143" s="4" t="str">
        <f t="shared" si="4"/>
        <v>7-06-04</v>
      </c>
      <c r="G143" s="616" t="s">
        <v>1809</v>
      </c>
      <c r="H143" s="25"/>
      <c r="I143" s="25"/>
      <c r="J143" s="616" t="s">
        <v>1058</v>
      </c>
      <c r="K143" s="4" t="s">
        <v>859</v>
      </c>
      <c r="L143" s="616" t="s">
        <v>751</v>
      </c>
      <c r="M143" s="616" t="s">
        <v>9</v>
      </c>
      <c r="N143" s="616"/>
      <c r="O143" s="616"/>
      <c r="P143" s="616"/>
      <c r="Q143" s="616" t="s">
        <v>366</v>
      </c>
      <c r="R143" s="616"/>
      <c r="S143" s="616" t="s">
        <v>2412</v>
      </c>
      <c r="T143" s="616">
        <v>70091264</v>
      </c>
      <c r="U143" s="616"/>
      <c r="V143" s="616" t="s">
        <v>1445</v>
      </c>
      <c r="W143" s="616" t="s">
        <v>1820</v>
      </c>
      <c r="X143" s="25"/>
    </row>
    <row r="144" spans="1:24" s="13" customFormat="1" ht="15.75" x14ac:dyDescent="0.3">
      <c r="A144" s="616" t="s">
        <v>1516</v>
      </c>
      <c r="B144" s="616" t="s">
        <v>1517</v>
      </c>
      <c r="C144" s="616" t="s">
        <v>243</v>
      </c>
      <c r="D144" s="616" t="s">
        <v>4</v>
      </c>
      <c r="E144" s="616" t="s">
        <v>7</v>
      </c>
      <c r="F144" s="4" t="str">
        <f t="shared" si="4"/>
        <v>5-02-05</v>
      </c>
      <c r="G144" s="616" t="s">
        <v>1809</v>
      </c>
      <c r="H144" s="25"/>
      <c r="I144" s="25"/>
      <c r="J144" s="616" t="s">
        <v>1031</v>
      </c>
      <c r="K144" t="s">
        <v>235</v>
      </c>
      <c r="L144" s="616" t="s">
        <v>39</v>
      </c>
      <c r="M144" s="616" t="s">
        <v>8</v>
      </c>
      <c r="N144" s="616"/>
      <c r="O144" s="616"/>
      <c r="P144" s="616"/>
      <c r="Q144" s="616" t="s">
        <v>1176</v>
      </c>
      <c r="R144" s="616"/>
      <c r="S144" s="616" t="s">
        <v>1831</v>
      </c>
      <c r="T144" s="616">
        <v>22017209</v>
      </c>
      <c r="U144" s="616"/>
      <c r="V144" s="616" t="s">
        <v>1605</v>
      </c>
      <c r="W144" s="616" t="s">
        <v>1672</v>
      </c>
      <c r="X144" s="25"/>
    </row>
    <row r="145" spans="1:24" s="13" customFormat="1" ht="15.75" x14ac:dyDescent="0.3">
      <c r="A145" s="616" t="s">
        <v>1367</v>
      </c>
      <c r="B145" s="616" t="s">
        <v>1263</v>
      </c>
      <c r="C145" s="616" t="s">
        <v>745</v>
      </c>
      <c r="D145" s="616" t="s">
        <v>4</v>
      </c>
      <c r="E145" s="616" t="s">
        <v>6</v>
      </c>
      <c r="F145" s="4" t="str">
        <f t="shared" si="4"/>
        <v>7-02-04</v>
      </c>
      <c r="G145" s="616" t="s">
        <v>1809</v>
      </c>
      <c r="H145" s="25"/>
      <c r="I145" s="25"/>
      <c r="J145" s="616" t="s">
        <v>1320</v>
      </c>
      <c r="K145" t="s">
        <v>235</v>
      </c>
      <c r="L145" s="616" t="s">
        <v>751</v>
      </c>
      <c r="M145" s="616" t="s">
        <v>7</v>
      </c>
      <c r="N145" s="616"/>
      <c r="O145" s="616"/>
      <c r="P145" s="616"/>
      <c r="Q145" s="616" t="s">
        <v>274</v>
      </c>
      <c r="R145" s="616"/>
      <c r="S145" s="616" t="s">
        <v>1757</v>
      </c>
      <c r="T145" s="616">
        <v>27630044</v>
      </c>
      <c r="U145" s="616"/>
      <c r="V145" s="616" t="s">
        <v>1446</v>
      </c>
      <c r="W145" s="616" t="s">
        <v>1390</v>
      </c>
      <c r="X145" s="25"/>
    </row>
    <row r="146" spans="1:24" s="13" customFormat="1" ht="15.75" x14ac:dyDescent="0.3">
      <c r="A146" s="616" t="s">
        <v>1783</v>
      </c>
      <c r="B146" s="616" t="s">
        <v>1263</v>
      </c>
      <c r="C146" s="616" t="s">
        <v>745</v>
      </c>
      <c r="D146" s="616" t="s">
        <v>4</v>
      </c>
      <c r="E146" s="616" t="s">
        <v>3</v>
      </c>
      <c r="F146" s="4" t="str">
        <f t="shared" si="4"/>
        <v>7-02-01</v>
      </c>
      <c r="G146" s="616" t="s">
        <v>1809</v>
      </c>
      <c r="H146" s="25"/>
      <c r="I146" s="25"/>
      <c r="J146" s="616" t="s">
        <v>1059</v>
      </c>
      <c r="K146" s="4" t="s">
        <v>1367</v>
      </c>
      <c r="L146" s="616" t="s">
        <v>751</v>
      </c>
      <c r="M146" s="616" t="s">
        <v>7</v>
      </c>
      <c r="N146" s="616"/>
      <c r="O146" s="616"/>
      <c r="P146" s="616"/>
      <c r="Q146" s="616" t="s">
        <v>35</v>
      </c>
      <c r="R146" s="616"/>
      <c r="S146" s="616" t="s">
        <v>1757</v>
      </c>
      <c r="T146" s="616">
        <v>27630044</v>
      </c>
      <c r="U146" s="616"/>
      <c r="V146" s="616" t="s">
        <v>1446</v>
      </c>
      <c r="W146" s="616" t="s">
        <v>1212</v>
      </c>
      <c r="X146" s="25"/>
    </row>
    <row r="147" spans="1:24" s="13" customFormat="1" ht="15.75" x14ac:dyDescent="0.3">
      <c r="A147" s="616" t="s">
        <v>1308</v>
      </c>
      <c r="B147" s="616" t="s">
        <v>1263</v>
      </c>
      <c r="C147" s="616" t="s">
        <v>745</v>
      </c>
      <c r="D147" s="616" t="s">
        <v>8</v>
      </c>
      <c r="E147" s="616" t="s">
        <v>7</v>
      </c>
      <c r="F147" s="4" t="str">
        <f t="shared" si="4"/>
        <v>7-06-05</v>
      </c>
      <c r="G147" s="616" t="s">
        <v>1809</v>
      </c>
      <c r="H147" s="25"/>
      <c r="I147" s="25"/>
      <c r="J147" s="616" t="s">
        <v>954</v>
      </c>
      <c r="K147" s="4" t="s">
        <v>1367</v>
      </c>
      <c r="L147" s="616" t="s">
        <v>751</v>
      </c>
      <c r="M147" s="616" t="s">
        <v>7</v>
      </c>
      <c r="N147" s="616"/>
      <c r="O147" s="616"/>
      <c r="P147" s="616"/>
      <c r="Q147" s="616" t="s">
        <v>1101</v>
      </c>
      <c r="R147" s="616"/>
      <c r="S147" s="616" t="s">
        <v>1757</v>
      </c>
      <c r="T147" s="616">
        <v>27630044</v>
      </c>
      <c r="U147" s="616"/>
      <c r="V147" s="616" t="s">
        <v>1447</v>
      </c>
      <c r="W147" s="616" t="s">
        <v>1102</v>
      </c>
      <c r="X147" s="25"/>
    </row>
    <row r="148" spans="1:24" s="13" customFormat="1" ht="15.75" x14ac:dyDescent="0.3">
      <c r="A148" s="616" t="s">
        <v>1501</v>
      </c>
      <c r="B148" s="616" t="s">
        <v>1263</v>
      </c>
      <c r="C148" s="616" t="s">
        <v>745</v>
      </c>
      <c r="D148" s="616" t="s">
        <v>4</v>
      </c>
      <c r="E148" s="616" t="s">
        <v>6</v>
      </c>
      <c r="F148" s="4" t="str">
        <f t="shared" si="4"/>
        <v>7-02-04</v>
      </c>
      <c r="G148" s="616" t="s">
        <v>1809</v>
      </c>
      <c r="H148" s="25"/>
      <c r="I148" s="25"/>
      <c r="J148" s="616" t="s">
        <v>1541</v>
      </c>
      <c r="K148" s="4" t="s">
        <v>1367</v>
      </c>
      <c r="L148" s="616" t="s">
        <v>751</v>
      </c>
      <c r="M148" s="616" t="s">
        <v>7</v>
      </c>
      <c r="N148" s="616"/>
      <c r="O148" s="616"/>
      <c r="P148" s="616"/>
      <c r="Q148" s="616" t="s">
        <v>388</v>
      </c>
      <c r="R148" s="616"/>
      <c r="S148" s="616" t="s">
        <v>1757</v>
      </c>
      <c r="T148" s="616">
        <v>27630044</v>
      </c>
      <c r="U148" s="616"/>
      <c r="V148" s="616" t="s">
        <v>1446</v>
      </c>
      <c r="W148" s="616" t="s">
        <v>1582</v>
      </c>
      <c r="X148" s="25"/>
    </row>
    <row r="149" spans="1:24" s="13" customFormat="1" ht="15.75" x14ac:dyDescent="0.3">
      <c r="A149" s="616" t="s">
        <v>1502</v>
      </c>
      <c r="B149" s="616" t="s">
        <v>1263</v>
      </c>
      <c r="C149" s="616" t="s">
        <v>745</v>
      </c>
      <c r="D149" s="616" t="s">
        <v>8</v>
      </c>
      <c r="E149" s="616" t="s">
        <v>7</v>
      </c>
      <c r="F149" s="4" t="str">
        <f t="shared" si="4"/>
        <v>7-06-05</v>
      </c>
      <c r="G149" s="616" t="s">
        <v>1809</v>
      </c>
      <c r="H149" s="25"/>
      <c r="I149" s="25"/>
      <c r="J149" s="616" t="s">
        <v>1542</v>
      </c>
      <c r="K149" s="4" t="s">
        <v>1367</v>
      </c>
      <c r="L149" s="616" t="s">
        <v>751</v>
      </c>
      <c r="M149" s="616" t="s">
        <v>7</v>
      </c>
      <c r="N149" s="616"/>
      <c r="O149" s="616"/>
      <c r="P149" s="616"/>
      <c r="Q149" s="616" t="s">
        <v>1556</v>
      </c>
      <c r="R149" s="616"/>
      <c r="S149" s="616" t="s">
        <v>1757</v>
      </c>
      <c r="T149" s="616">
        <v>27630044</v>
      </c>
      <c r="U149" s="616"/>
      <c r="V149" s="616" t="s">
        <v>1446</v>
      </c>
      <c r="W149" s="616" t="s">
        <v>1583</v>
      </c>
      <c r="X149" s="25"/>
    </row>
    <row r="150" spans="1:24" s="13" customFormat="1" ht="15.75" x14ac:dyDescent="0.3">
      <c r="A150" s="616" t="s">
        <v>1503</v>
      </c>
      <c r="B150" s="616" t="s">
        <v>1263</v>
      </c>
      <c r="C150" s="616" t="s">
        <v>745</v>
      </c>
      <c r="D150" s="616" t="s">
        <v>4</v>
      </c>
      <c r="E150" s="616" t="s">
        <v>6</v>
      </c>
      <c r="F150" s="4" t="str">
        <f t="shared" si="4"/>
        <v>7-02-04</v>
      </c>
      <c r="G150" s="616" t="s">
        <v>1809</v>
      </c>
      <c r="H150" s="25"/>
      <c r="I150" s="25"/>
      <c r="J150" s="616" t="s">
        <v>1543</v>
      </c>
      <c r="K150" s="4" t="s">
        <v>1367</v>
      </c>
      <c r="L150" s="616" t="s">
        <v>751</v>
      </c>
      <c r="M150" s="616" t="s">
        <v>7</v>
      </c>
      <c r="N150" s="616"/>
      <c r="O150" s="616"/>
      <c r="P150" s="616"/>
      <c r="Q150" s="616" t="s">
        <v>755</v>
      </c>
      <c r="R150" s="616"/>
      <c r="S150" s="616" t="s">
        <v>1757</v>
      </c>
      <c r="T150" s="616">
        <v>27630044</v>
      </c>
      <c r="U150" s="616"/>
      <c r="V150" s="616" t="s">
        <v>1673</v>
      </c>
      <c r="W150" s="616" t="s">
        <v>1674</v>
      </c>
      <c r="X150" s="25"/>
    </row>
    <row r="151" spans="1:24" s="13" customFormat="1" ht="15.75" x14ac:dyDescent="0.3">
      <c r="A151" s="616" t="s">
        <v>789</v>
      </c>
      <c r="B151" s="616" t="s">
        <v>885</v>
      </c>
      <c r="C151" s="616" t="s">
        <v>234</v>
      </c>
      <c r="D151" s="616" t="s">
        <v>12</v>
      </c>
      <c r="E151" s="616" t="s">
        <v>3</v>
      </c>
      <c r="F151" s="4" t="str">
        <f t="shared" si="4"/>
        <v>2-10-01</v>
      </c>
      <c r="G151" s="616" t="s">
        <v>1809</v>
      </c>
      <c r="H151" s="25"/>
      <c r="I151" s="25"/>
      <c r="J151" s="616" t="s">
        <v>933</v>
      </c>
      <c r="K151" t="s">
        <v>235</v>
      </c>
      <c r="L151" s="616" t="s">
        <v>305</v>
      </c>
      <c r="M151" s="616" t="s">
        <v>5</v>
      </c>
      <c r="N151" s="616"/>
      <c r="O151" s="616"/>
      <c r="P151" s="616"/>
      <c r="Q151" s="616" t="s">
        <v>425</v>
      </c>
      <c r="R151" s="616"/>
      <c r="S151" s="616" t="s">
        <v>2396</v>
      </c>
      <c r="T151" s="616">
        <v>24613716</v>
      </c>
      <c r="U151" s="616">
        <v>24613716</v>
      </c>
      <c r="V151" s="616" t="s">
        <v>1448</v>
      </c>
      <c r="W151" s="616" t="s">
        <v>1067</v>
      </c>
      <c r="X151" s="25"/>
    </row>
    <row r="152" spans="1:24" s="13" customFormat="1" ht="15.75" x14ac:dyDescent="0.3">
      <c r="A152" s="616" t="s">
        <v>1774</v>
      </c>
      <c r="B152" s="616" t="s">
        <v>885</v>
      </c>
      <c r="C152" s="616" t="s">
        <v>234</v>
      </c>
      <c r="D152" s="616" t="s">
        <v>12</v>
      </c>
      <c r="E152" s="616" t="s">
        <v>3</v>
      </c>
      <c r="F152" s="4" t="str">
        <f t="shared" si="4"/>
        <v>2-10-01</v>
      </c>
      <c r="G152" s="616" t="s">
        <v>1809</v>
      </c>
      <c r="H152" s="25"/>
      <c r="I152" s="25"/>
      <c r="J152" s="616" t="s">
        <v>1060</v>
      </c>
      <c r="K152" s="4" t="s">
        <v>789</v>
      </c>
      <c r="L152" s="616" t="s">
        <v>305</v>
      </c>
      <c r="M152" s="616" t="s">
        <v>5</v>
      </c>
      <c r="N152" s="616"/>
      <c r="O152" s="616"/>
      <c r="P152" s="616"/>
      <c r="Q152" s="616" t="s">
        <v>1213</v>
      </c>
      <c r="R152" s="616"/>
      <c r="S152" s="616" t="s">
        <v>2396</v>
      </c>
      <c r="T152" s="616">
        <v>24613716</v>
      </c>
      <c r="U152" s="616">
        <v>24613716</v>
      </c>
      <c r="V152" s="616" t="s">
        <v>1449</v>
      </c>
      <c r="W152" s="616" t="s">
        <v>1810</v>
      </c>
      <c r="X152" s="25"/>
    </row>
    <row r="153" spans="1:24" s="13" customFormat="1" ht="15.75" x14ac:dyDescent="0.3">
      <c r="A153" s="616" t="s">
        <v>2383</v>
      </c>
      <c r="B153" s="616" t="s">
        <v>903</v>
      </c>
      <c r="C153" s="616" t="s">
        <v>233</v>
      </c>
      <c r="D153" s="616" t="s">
        <v>33</v>
      </c>
      <c r="E153" s="616" t="s">
        <v>5</v>
      </c>
      <c r="F153" s="4" t="str">
        <f t="shared" si="4"/>
        <v>1-19-03</v>
      </c>
      <c r="G153" s="616" t="s">
        <v>1809</v>
      </c>
      <c r="H153" s="25"/>
      <c r="I153" s="25"/>
      <c r="J153" s="616" t="s">
        <v>976</v>
      </c>
      <c r="K153" s="587" t="s">
        <v>235</v>
      </c>
      <c r="L153" s="616" t="s">
        <v>374</v>
      </c>
      <c r="M153" s="616" t="s">
        <v>5</v>
      </c>
      <c r="N153" s="616"/>
      <c r="O153" s="616"/>
      <c r="P153" s="616"/>
      <c r="Q153" s="616" t="s">
        <v>1122</v>
      </c>
      <c r="R153" s="616"/>
      <c r="S153" s="616" t="s">
        <v>1752</v>
      </c>
      <c r="T153" s="616">
        <v>22704120</v>
      </c>
      <c r="U153" s="616"/>
      <c r="V153" s="616" t="s">
        <v>1385</v>
      </c>
      <c r="W153" s="616" t="s">
        <v>1123</v>
      </c>
      <c r="X153" s="25"/>
    </row>
    <row r="154" spans="1:24" s="13" customFormat="1" ht="15.75" x14ac:dyDescent="0.3">
      <c r="A154" s="616" t="s">
        <v>2384</v>
      </c>
      <c r="B154" s="616" t="s">
        <v>903</v>
      </c>
      <c r="C154" s="616" t="s">
        <v>233</v>
      </c>
      <c r="D154" s="616" t="s">
        <v>33</v>
      </c>
      <c r="E154" s="616" t="s">
        <v>3</v>
      </c>
      <c r="F154" s="4" t="str">
        <f t="shared" si="4"/>
        <v>1-19-01</v>
      </c>
      <c r="G154" s="616" t="s">
        <v>1809</v>
      </c>
      <c r="H154" s="25"/>
      <c r="I154" s="25"/>
      <c r="J154" s="616" t="s">
        <v>952</v>
      </c>
      <c r="K154" s="587" t="s">
        <v>2383</v>
      </c>
      <c r="L154" s="616" t="s">
        <v>374</v>
      </c>
      <c r="M154" s="616" t="s">
        <v>12</v>
      </c>
      <c r="N154" s="616"/>
      <c r="O154" s="616"/>
      <c r="P154" s="616"/>
      <c r="Q154" s="616" t="s">
        <v>1096</v>
      </c>
      <c r="R154" s="616"/>
      <c r="S154" s="616" t="s">
        <v>1752</v>
      </c>
      <c r="T154" s="616">
        <v>27704120</v>
      </c>
      <c r="U154" s="616"/>
      <c r="V154" s="616" t="s">
        <v>1385</v>
      </c>
      <c r="W154" s="616" t="s">
        <v>1097</v>
      </c>
      <c r="X154" s="25"/>
    </row>
    <row r="155" spans="1:24" s="13" customFormat="1" ht="15.75" x14ac:dyDescent="0.3">
      <c r="A155" s="616" t="s">
        <v>869</v>
      </c>
      <c r="B155" s="616" t="s">
        <v>927</v>
      </c>
      <c r="C155" s="616" t="s">
        <v>234</v>
      </c>
      <c r="D155" s="616" t="s">
        <v>4</v>
      </c>
      <c r="E155" s="616" t="s">
        <v>16</v>
      </c>
      <c r="F155" s="4" t="str">
        <f t="shared" si="4"/>
        <v>2-02-13</v>
      </c>
      <c r="G155" s="616" t="s">
        <v>1809</v>
      </c>
      <c r="H155" s="25"/>
      <c r="I155" s="25"/>
      <c r="J155" s="616" t="s">
        <v>239</v>
      </c>
      <c r="K155" t="s">
        <v>235</v>
      </c>
      <c r="L155" s="616" t="s">
        <v>1237</v>
      </c>
      <c r="M155" s="616" t="s">
        <v>11</v>
      </c>
      <c r="N155" s="616"/>
      <c r="O155" s="616"/>
      <c r="P155" s="616"/>
      <c r="Q155" s="616" t="s">
        <v>257</v>
      </c>
      <c r="R155" s="616"/>
      <c r="S155" s="616" t="s">
        <v>1391</v>
      </c>
      <c r="T155" s="616">
        <v>24680356</v>
      </c>
      <c r="U155" s="616"/>
      <c r="V155" s="616" t="s">
        <v>1393</v>
      </c>
      <c r="W155" s="616" t="s">
        <v>1200</v>
      </c>
      <c r="X155" s="25"/>
    </row>
    <row r="156" spans="1:24" s="13" customFormat="1" ht="15.75" x14ac:dyDescent="0.3">
      <c r="A156" s="616" t="s">
        <v>1264</v>
      </c>
      <c r="B156" s="616" t="s">
        <v>927</v>
      </c>
      <c r="C156" s="616" t="s">
        <v>234</v>
      </c>
      <c r="D156" s="616" t="s">
        <v>4</v>
      </c>
      <c r="E156" s="616" t="s">
        <v>28</v>
      </c>
      <c r="F156" s="4" t="str">
        <f t="shared" si="4"/>
        <v>2-02-14</v>
      </c>
      <c r="G156" s="616" t="s">
        <v>1809</v>
      </c>
      <c r="H156" s="25"/>
      <c r="I156" s="25"/>
      <c r="J156" s="616" t="s">
        <v>1265</v>
      </c>
      <c r="K156" s="4" t="s">
        <v>869</v>
      </c>
      <c r="L156" s="616" t="s">
        <v>1237</v>
      </c>
      <c r="M156" s="616" t="s">
        <v>11</v>
      </c>
      <c r="N156" s="616"/>
      <c r="O156" s="616"/>
      <c r="P156" s="616"/>
      <c r="Q156" s="616" t="s">
        <v>1392</v>
      </c>
      <c r="R156" s="616"/>
      <c r="S156" s="616" t="s">
        <v>1391</v>
      </c>
      <c r="T156" s="616">
        <v>24680356</v>
      </c>
      <c r="U156" s="616">
        <v>47053000</v>
      </c>
      <c r="V156" s="616" t="s">
        <v>1393</v>
      </c>
      <c r="W156" s="616" t="s">
        <v>2377</v>
      </c>
      <c r="X156" s="25"/>
    </row>
    <row r="157" spans="1:24" s="13" customFormat="1" ht="15.75" x14ac:dyDescent="0.3">
      <c r="A157" s="616" t="s">
        <v>786</v>
      </c>
      <c r="B157" s="616" t="s">
        <v>880</v>
      </c>
      <c r="C157" s="616" t="s">
        <v>243</v>
      </c>
      <c r="D157" s="616" t="s">
        <v>4</v>
      </c>
      <c r="E157" s="616" t="s">
        <v>4</v>
      </c>
      <c r="F157" s="4" t="str">
        <f t="shared" si="4"/>
        <v>5-02-02</v>
      </c>
      <c r="G157" s="616" t="s">
        <v>1809</v>
      </c>
      <c r="H157" s="25"/>
      <c r="I157" s="25"/>
      <c r="J157" s="616" t="s">
        <v>929</v>
      </c>
      <c r="K157" t="s">
        <v>235</v>
      </c>
      <c r="L157" s="616" t="s">
        <v>39</v>
      </c>
      <c r="M157" s="616" t="s">
        <v>5</v>
      </c>
      <c r="N157" s="616"/>
      <c r="O157" s="616"/>
      <c r="P157" s="616"/>
      <c r="Q157" s="616" t="s">
        <v>604</v>
      </c>
      <c r="R157" s="616"/>
      <c r="S157" s="616" t="s">
        <v>2378</v>
      </c>
      <c r="T157" s="616">
        <v>22007816</v>
      </c>
      <c r="U157" s="616"/>
      <c r="V157" s="616" t="s">
        <v>1755</v>
      </c>
      <c r="W157" s="616" t="s">
        <v>2413</v>
      </c>
      <c r="X157" s="25"/>
    </row>
    <row r="158" spans="1:24" s="13" customFormat="1" ht="15.75" x14ac:dyDescent="0.3">
      <c r="A158" s="616" t="s">
        <v>1266</v>
      </c>
      <c r="B158" s="616" t="s">
        <v>880</v>
      </c>
      <c r="C158" s="616" t="s">
        <v>243</v>
      </c>
      <c r="D158" s="616" t="s">
        <v>4</v>
      </c>
      <c r="E158" s="616" t="s">
        <v>6</v>
      </c>
      <c r="F158" s="4" t="str">
        <f t="shared" si="4"/>
        <v>5-02-04</v>
      </c>
      <c r="G158" s="616" t="s">
        <v>1809</v>
      </c>
      <c r="H158" s="25"/>
      <c r="I158" s="25"/>
      <c r="J158" s="616" t="s">
        <v>1039</v>
      </c>
      <c r="K158" s="4" t="s">
        <v>786</v>
      </c>
      <c r="L158" s="616" t="s">
        <v>39</v>
      </c>
      <c r="M158" s="616" t="s">
        <v>5</v>
      </c>
      <c r="N158" s="616"/>
      <c r="O158" s="616"/>
      <c r="P158" s="616"/>
      <c r="Q158" s="616" t="s">
        <v>604</v>
      </c>
      <c r="R158" s="616"/>
      <c r="S158" s="616" t="s">
        <v>2378</v>
      </c>
      <c r="T158" s="616">
        <v>22007816</v>
      </c>
      <c r="U158" s="616"/>
      <c r="V158" s="616" t="s">
        <v>1755</v>
      </c>
      <c r="W158" s="616" t="s">
        <v>1182</v>
      </c>
      <c r="X158" s="25"/>
    </row>
    <row r="159" spans="1:24" s="13" customFormat="1" ht="15.75" x14ac:dyDescent="0.3">
      <c r="A159" s="616" t="s">
        <v>1359</v>
      </c>
      <c r="B159" s="616" t="s">
        <v>1296</v>
      </c>
      <c r="C159" s="616" t="s">
        <v>234</v>
      </c>
      <c r="D159" s="616" t="s">
        <v>16</v>
      </c>
      <c r="E159" s="616" t="s">
        <v>5</v>
      </c>
      <c r="F159" s="4" t="str">
        <f t="shared" si="4"/>
        <v>2-13-03</v>
      </c>
      <c r="G159" s="616" t="s">
        <v>1809</v>
      </c>
      <c r="H159" s="25"/>
      <c r="I159" s="25"/>
      <c r="J159" s="616" t="s">
        <v>994</v>
      </c>
      <c r="K159" t="s">
        <v>235</v>
      </c>
      <c r="L159" s="616" t="s">
        <v>2399</v>
      </c>
      <c r="M159" s="616" t="s">
        <v>5</v>
      </c>
      <c r="N159" s="616"/>
      <c r="O159" s="616"/>
      <c r="P159" s="616"/>
      <c r="Q159" s="616" t="s">
        <v>19</v>
      </c>
      <c r="R159" s="616"/>
      <c r="S159" s="616" t="s">
        <v>2425</v>
      </c>
      <c r="T159" s="616">
        <v>87082182</v>
      </c>
      <c r="U159" s="616"/>
      <c r="V159" s="616" t="s">
        <v>1450</v>
      </c>
      <c r="W159" s="616" t="s">
        <v>1675</v>
      </c>
      <c r="X159" s="25"/>
    </row>
    <row r="160" spans="1:24" s="13" customFormat="1" ht="15.75" x14ac:dyDescent="0.3">
      <c r="A160" s="616" t="s">
        <v>799</v>
      </c>
      <c r="B160" s="616" t="s">
        <v>895</v>
      </c>
      <c r="C160" s="616" t="s">
        <v>233</v>
      </c>
      <c r="D160" s="616" t="s">
        <v>5</v>
      </c>
      <c r="E160" s="616" t="s">
        <v>5</v>
      </c>
      <c r="F160" s="4" t="str">
        <f t="shared" si="4"/>
        <v>1-03-03</v>
      </c>
      <c r="G160" s="616" t="s">
        <v>1809</v>
      </c>
      <c r="H160" s="25"/>
      <c r="I160" s="25"/>
      <c r="J160" s="616" t="s">
        <v>944</v>
      </c>
      <c r="K160" t="s">
        <v>235</v>
      </c>
      <c r="L160" s="616" t="s">
        <v>20</v>
      </c>
      <c r="M160" s="616" t="s">
        <v>4</v>
      </c>
      <c r="N160" s="616"/>
      <c r="O160" s="616"/>
      <c r="P160" s="616"/>
      <c r="Q160" s="616" t="s">
        <v>280</v>
      </c>
      <c r="R160" s="616"/>
      <c r="S160" s="616" t="s">
        <v>1083</v>
      </c>
      <c r="T160" s="616">
        <v>22190913</v>
      </c>
      <c r="U160" s="616">
        <v>22190913</v>
      </c>
      <c r="V160" s="616" t="s">
        <v>1451</v>
      </c>
      <c r="W160" s="616" t="s">
        <v>1084</v>
      </c>
      <c r="X160" s="25"/>
    </row>
    <row r="161" spans="1:24" s="13" customFormat="1" ht="15.75" x14ac:dyDescent="0.3">
      <c r="A161" s="616" t="s">
        <v>1772</v>
      </c>
      <c r="B161" s="616" t="s">
        <v>895</v>
      </c>
      <c r="C161" s="616" t="s">
        <v>233</v>
      </c>
      <c r="D161" s="616" t="s">
        <v>5</v>
      </c>
      <c r="E161" s="616" t="s">
        <v>6</v>
      </c>
      <c r="F161" s="4" t="str">
        <f t="shared" si="4"/>
        <v>1-03-04</v>
      </c>
      <c r="G161" s="616" t="s">
        <v>1809</v>
      </c>
      <c r="H161" s="25"/>
      <c r="I161" s="25"/>
      <c r="J161" s="616" t="s">
        <v>1043</v>
      </c>
      <c r="K161" s="4" t="s">
        <v>799</v>
      </c>
      <c r="L161" s="616" t="s">
        <v>20</v>
      </c>
      <c r="M161" s="616" t="s">
        <v>4</v>
      </c>
      <c r="N161" s="616"/>
      <c r="O161" s="616"/>
      <c r="P161" s="616"/>
      <c r="Q161" s="616" t="s">
        <v>280</v>
      </c>
      <c r="R161" s="616"/>
      <c r="S161" s="616" t="s">
        <v>1083</v>
      </c>
      <c r="T161" s="616">
        <v>22190913</v>
      </c>
      <c r="U161" s="616"/>
      <c r="V161" s="616" t="s">
        <v>1451</v>
      </c>
      <c r="W161" s="616" t="s">
        <v>1187</v>
      </c>
      <c r="X161" s="25"/>
    </row>
    <row r="162" spans="1:24" s="13" customFormat="1" ht="15.75" x14ac:dyDescent="0.3">
      <c r="A162" s="616" t="s">
        <v>853</v>
      </c>
      <c r="B162" s="616" t="s">
        <v>895</v>
      </c>
      <c r="C162" s="616" t="s">
        <v>233</v>
      </c>
      <c r="D162" s="616" t="s">
        <v>5</v>
      </c>
      <c r="E162" s="616" t="s">
        <v>12</v>
      </c>
      <c r="F162" s="4" t="str">
        <f t="shared" si="4"/>
        <v>1-03-10</v>
      </c>
      <c r="G162" s="616" t="s">
        <v>1809</v>
      </c>
      <c r="H162" s="25"/>
      <c r="I162" s="25"/>
      <c r="J162" s="616" t="s">
        <v>1041</v>
      </c>
      <c r="K162" s="4" t="s">
        <v>799</v>
      </c>
      <c r="L162" s="616" t="s">
        <v>20</v>
      </c>
      <c r="M162" s="616" t="s">
        <v>4</v>
      </c>
      <c r="N162" s="616"/>
      <c r="O162" s="616"/>
      <c r="P162" s="616"/>
      <c r="Q162" s="616" t="s">
        <v>303</v>
      </c>
      <c r="R162" s="616"/>
      <c r="S162" s="616" t="s">
        <v>1083</v>
      </c>
      <c r="T162" s="616">
        <v>22190913</v>
      </c>
      <c r="U162" s="616"/>
      <c r="V162" s="616" t="s">
        <v>1451</v>
      </c>
      <c r="W162" s="616" t="s">
        <v>1185</v>
      </c>
      <c r="X162" s="25"/>
    </row>
    <row r="163" spans="1:24" s="13" customFormat="1" ht="15.75" x14ac:dyDescent="0.3">
      <c r="A163" s="616" t="s">
        <v>843</v>
      </c>
      <c r="B163" s="616" t="s">
        <v>895</v>
      </c>
      <c r="C163" s="616" t="s">
        <v>233</v>
      </c>
      <c r="D163" s="616" t="s">
        <v>5</v>
      </c>
      <c r="E163" s="616" t="s">
        <v>5</v>
      </c>
      <c r="F163" s="4" t="str">
        <f t="shared" ref="F163:F194" si="5">CONCATENATE(C163,"-",D163,"-",E163)</f>
        <v>1-03-03</v>
      </c>
      <c r="G163" s="616" t="s">
        <v>1809</v>
      </c>
      <c r="H163" s="25"/>
      <c r="I163" s="25"/>
      <c r="J163" s="616" t="s">
        <v>1027</v>
      </c>
      <c r="K163" s="4" t="s">
        <v>799</v>
      </c>
      <c r="L163" s="616" t="s">
        <v>20</v>
      </c>
      <c r="M163" s="616" t="s">
        <v>4</v>
      </c>
      <c r="N163" s="616"/>
      <c r="O163" s="616"/>
      <c r="P163" s="616"/>
      <c r="Q163" s="616" t="s">
        <v>289</v>
      </c>
      <c r="R163" s="616"/>
      <c r="S163" s="616" t="s">
        <v>1083</v>
      </c>
      <c r="T163" s="616">
        <v>22190913</v>
      </c>
      <c r="U163" s="616"/>
      <c r="V163" s="616" t="s">
        <v>1451</v>
      </c>
      <c r="W163" s="616" t="s">
        <v>1173</v>
      </c>
      <c r="X163" s="25"/>
    </row>
    <row r="164" spans="1:24" s="13" customFormat="1" ht="15.75" x14ac:dyDescent="0.3">
      <c r="A164" s="616" t="s">
        <v>1268</v>
      </c>
      <c r="B164" s="616" t="s">
        <v>1267</v>
      </c>
      <c r="C164" s="616" t="s">
        <v>745</v>
      </c>
      <c r="D164" s="616" t="s">
        <v>4</v>
      </c>
      <c r="E164" s="616" t="s">
        <v>4</v>
      </c>
      <c r="F164" s="4" t="str">
        <f t="shared" si="5"/>
        <v>7-02-02</v>
      </c>
      <c r="G164" s="616" t="s">
        <v>1809</v>
      </c>
      <c r="H164" s="25"/>
      <c r="I164" s="25"/>
      <c r="J164" s="616" t="s">
        <v>1024</v>
      </c>
      <c r="K164" t="s">
        <v>235</v>
      </c>
      <c r="L164" s="616" t="s">
        <v>751</v>
      </c>
      <c r="M164" s="616" t="s">
        <v>3</v>
      </c>
      <c r="N164" s="616"/>
      <c r="O164" s="616"/>
      <c r="P164" s="616"/>
      <c r="Q164" s="616" t="s">
        <v>1086</v>
      </c>
      <c r="R164" s="616"/>
      <c r="S164" s="616" t="s">
        <v>1676</v>
      </c>
      <c r="T164" s="616">
        <v>27102653</v>
      </c>
      <c r="U164" s="616"/>
      <c r="V164" s="616" t="s">
        <v>1452</v>
      </c>
      <c r="W164" s="616" t="s">
        <v>1394</v>
      </c>
      <c r="X164" s="25"/>
    </row>
    <row r="165" spans="1:24" s="13" customFormat="1" ht="15.75" x14ac:dyDescent="0.3">
      <c r="A165" s="616" t="s">
        <v>1309</v>
      </c>
      <c r="B165" s="616" t="s">
        <v>1267</v>
      </c>
      <c r="C165" s="616" t="s">
        <v>745</v>
      </c>
      <c r="D165" s="616" t="s">
        <v>4</v>
      </c>
      <c r="E165" s="616" t="s">
        <v>4</v>
      </c>
      <c r="F165" s="4" t="str">
        <f t="shared" si="5"/>
        <v>7-02-02</v>
      </c>
      <c r="G165" s="616" t="s">
        <v>1809</v>
      </c>
      <c r="H165" s="25"/>
      <c r="I165" s="25"/>
      <c r="J165" s="616" t="s">
        <v>1310</v>
      </c>
      <c r="K165" s="4" t="s">
        <v>1268</v>
      </c>
      <c r="L165" s="616" t="s">
        <v>751</v>
      </c>
      <c r="M165" s="616" t="s">
        <v>3</v>
      </c>
      <c r="N165" s="616"/>
      <c r="O165" s="616"/>
      <c r="P165" s="616"/>
      <c r="Q165" s="616" t="s">
        <v>1395</v>
      </c>
      <c r="R165" s="616"/>
      <c r="S165" s="616" t="s">
        <v>1676</v>
      </c>
      <c r="T165" s="616">
        <v>27102653</v>
      </c>
      <c r="U165" s="616"/>
      <c r="V165" s="616" t="s">
        <v>1452</v>
      </c>
      <c r="W165" s="616" t="s">
        <v>1396</v>
      </c>
      <c r="X165" s="25"/>
    </row>
    <row r="166" spans="1:24" s="13" customFormat="1" ht="15.75" x14ac:dyDescent="0.3">
      <c r="A166" s="616" t="s">
        <v>1311</v>
      </c>
      <c r="B166" s="616" t="s">
        <v>1267</v>
      </c>
      <c r="C166" s="616" t="s">
        <v>745</v>
      </c>
      <c r="D166" s="616" t="s">
        <v>4</v>
      </c>
      <c r="E166" s="616" t="s">
        <v>4</v>
      </c>
      <c r="F166" s="4" t="str">
        <f t="shared" si="5"/>
        <v>7-02-02</v>
      </c>
      <c r="G166" s="616" t="s">
        <v>1809</v>
      </c>
      <c r="H166" s="25"/>
      <c r="I166" s="25"/>
      <c r="J166" s="616" t="s">
        <v>955</v>
      </c>
      <c r="K166" s="4" t="s">
        <v>1268</v>
      </c>
      <c r="L166" s="616" t="s">
        <v>751</v>
      </c>
      <c r="M166" s="616" t="s">
        <v>3</v>
      </c>
      <c r="N166" s="616"/>
      <c r="O166" s="616"/>
      <c r="P166" s="616"/>
      <c r="Q166" s="616" t="s">
        <v>1103</v>
      </c>
      <c r="R166" s="616"/>
      <c r="S166" s="616" t="s">
        <v>1676</v>
      </c>
      <c r="T166" s="616">
        <v>27102653</v>
      </c>
      <c r="U166" s="616"/>
      <c r="V166" s="616" t="s">
        <v>1452</v>
      </c>
      <c r="W166" s="616" t="s">
        <v>1105</v>
      </c>
      <c r="X166" s="25"/>
    </row>
    <row r="167" spans="1:24" s="13" customFormat="1" ht="15.75" x14ac:dyDescent="0.3">
      <c r="A167" s="616" t="s">
        <v>1312</v>
      </c>
      <c r="B167" s="616" t="s">
        <v>1267</v>
      </c>
      <c r="C167" s="616" t="s">
        <v>745</v>
      </c>
      <c r="D167" s="616" t="s">
        <v>4</v>
      </c>
      <c r="E167" s="616" t="s">
        <v>4</v>
      </c>
      <c r="F167" s="4" t="str">
        <f t="shared" si="5"/>
        <v>7-02-02</v>
      </c>
      <c r="G167" s="616" t="s">
        <v>1809</v>
      </c>
      <c r="H167" s="25"/>
      <c r="I167" s="25"/>
      <c r="J167" s="616" t="s">
        <v>1033</v>
      </c>
      <c r="K167" s="4" t="s">
        <v>1268</v>
      </c>
      <c r="L167" s="616" t="s">
        <v>751</v>
      </c>
      <c r="M167" s="616" t="s">
        <v>3</v>
      </c>
      <c r="N167" s="616"/>
      <c r="O167" s="616"/>
      <c r="P167" s="616"/>
      <c r="Q167" s="616" t="s">
        <v>528</v>
      </c>
      <c r="R167" s="616"/>
      <c r="S167" s="616" t="s">
        <v>1676</v>
      </c>
      <c r="T167" s="616">
        <v>27102653</v>
      </c>
      <c r="U167" s="616"/>
      <c r="V167" s="616" t="s">
        <v>1452</v>
      </c>
      <c r="W167" s="616" t="s">
        <v>1677</v>
      </c>
      <c r="X167" s="25"/>
    </row>
    <row r="168" spans="1:24" s="13" customFormat="1" ht="15.75" x14ac:dyDescent="0.3">
      <c r="A168" s="616" t="s">
        <v>1269</v>
      </c>
      <c r="B168" s="616" t="s">
        <v>1258</v>
      </c>
      <c r="C168" s="616" t="s">
        <v>234</v>
      </c>
      <c r="D168" s="616" t="s">
        <v>3</v>
      </c>
      <c r="E168" s="616" t="s">
        <v>28</v>
      </c>
      <c r="F168" s="4" t="str">
        <f t="shared" si="5"/>
        <v>2-01-14</v>
      </c>
      <c r="G168" s="616" t="s">
        <v>1809</v>
      </c>
      <c r="H168" s="25"/>
      <c r="I168" s="25"/>
      <c r="J168" s="616" t="s">
        <v>1049</v>
      </c>
      <c r="K168" t="s">
        <v>235</v>
      </c>
      <c r="L168" s="616" t="s">
        <v>27</v>
      </c>
      <c r="M168" s="616" t="s">
        <v>3</v>
      </c>
      <c r="N168" s="616"/>
      <c r="O168" s="616"/>
      <c r="P168" s="616"/>
      <c r="Q168" s="616" t="s">
        <v>245</v>
      </c>
      <c r="R168" s="616"/>
      <c r="S168" s="616" t="s">
        <v>1441</v>
      </c>
      <c r="T168" s="616">
        <v>24760716</v>
      </c>
      <c r="U168" s="616"/>
      <c r="V168" s="616" t="s">
        <v>1678</v>
      </c>
      <c r="W168" s="616" t="s">
        <v>1195</v>
      </c>
      <c r="X168" s="25"/>
    </row>
    <row r="169" spans="1:24" s="13" customFormat="1" ht="15.75" x14ac:dyDescent="0.3">
      <c r="A169" s="616" t="s">
        <v>785</v>
      </c>
      <c r="B169" s="616" t="s">
        <v>879</v>
      </c>
      <c r="C169" s="616" t="s">
        <v>233</v>
      </c>
      <c r="D169" s="616" t="s">
        <v>32</v>
      </c>
      <c r="E169" s="616" t="s">
        <v>3</v>
      </c>
      <c r="F169" s="4" t="str">
        <f t="shared" si="5"/>
        <v>1-16-01</v>
      </c>
      <c r="G169" s="616" t="s">
        <v>1809</v>
      </c>
      <c r="H169" s="25"/>
      <c r="I169" s="25"/>
      <c r="J169" s="616" t="s">
        <v>928</v>
      </c>
      <c r="K169" t="s">
        <v>235</v>
      </c>
      <c r="L169" s="616" t="s">
        <v>31</v>
      </c>
      <c r="M169" s="616" t="s">
        <v>8</v>
      </c>
      <c r="N169" s="616"/>
      <c r="O169" s="616"/>
      <c r="P169" s="616"/>
      <c r="Q169" s="616" t="s">
        <v>258</v>
      </c>
      <c r="R169" s="616"/>
      <c r="S169" s="616" t="s">
        <v>1062</v>
      </c>
      <c r="T169" s="616">
        <v>24190057</v>
      </c>
      <c r="U169" s="616"/>
      <c r="V169" s="616" t="s">
        <v>1581</v>
      </c>
      <c r="W169" s="616" t="s">
        <v>1679</v>
      </c>
      <c r="X169" s="25"/>
    </row>
    <row r="170" spans="1:24" s="13" customFormat="1" ht="15.75" x14ac:dyDescent="0.3">
      <c r="A170" s="616" t="s">
        <v>1777</v>
      </c>
      <c r="B170" s="616" t="s">
        <v>884</v>
      </c>
      <c r="C170" s="616" t="s">
        <v>234</v>
      </c>
      <c r="D170" s="616" t="s">
        <v>3</v>
      </c>
      <c r="E170" s="616" t="s">
        <v>10</v>
      </c>
      <c r="F170" s="4" t="str">
        <f t="shared" si="5"/>
        <v>2-01-08</v>
      </c>
      <c r="G170" s="616" t="s">
        <v>1809</v>
      </c>
      <c r="H170" s="25"/>
      <c r="I170" s="25"/>
      <c r="J170" s="616" t="s">
        <v>1008</v>
      </c>
      <c r="K170" t="s">
        <v>235</v>
      </c>
      <c r="L170" s="616" t="s">
        <v>21</v>
      </c>
      <c r="M170" s="616" t="s">
        <v>6</v>
      </c>
      <c r="N170" s="616"/>
      <c r="O170" s="616"/>
      <c r="P170" s="616"/>
      <c r="Q170" s="616" t="s">
        <v>276</v>
      </c>
      <c r="R170" s="616"/>
      <c r="S170" s="616" t="s">
        <v>1422</v>
      </c>
      <c r="T170" s="616">
        <v>21029936</v>
      </c>
      <c r="U170" s="616">
        <v>22019647</v>
      </c>
      <c r="V170" s="616" t="s">
        <v>1423</v>
      </c>
      <c r="W170" s="616" t="s">
        <v>1680</v>
      </c>
      <c r="X170" s="25"/>
    </row>
    <row r="171" spans="1:24" s="13" customFormat="1" ht="15.75" x14ac:dyDescent="0.3">
      <c r="A171" s="616" t="s">
        <v>2392</v>
      </c>
      <c r="B171" s="616" t="s">
        <v>884</v>
      </c>
      <c r="C171" s="616" t="s">
        <v>234</v>
      </c>
      <c r="D171" s="616" t="s">
        <v>3</v>
      </c>
      <c r="E171" s="616" t="s">
        <v>10</v>
      </c>
      <c r="F171" s="4" t="str">
        <f t="shared" si="5"/>
        <v>2-01-08</v>
      </c>
      <c r="G171" s="616" t="s">
        <v>1809</v>
      </c>
      <c r="H171" s="25"/>
      <c r="I171" s="25"/>
      <c r="J171" s="616" t="s">
        <v>1002</v>
      </c>
      <c r="K171" t="s">
        <v>235</v>
      </c>
      <c r="L171" s="616" t="s">
        <v>21</v>
      </c>
      <c r="M171" s="616" t="s">
        <v>6</v>
      </c>
      <c r="N171" s="616"/>
      <c r="O171" s="616"/>
      <c r="P171" s="616"/>
      <c r="Q171" s="616" t="s">
        <v>1065</v>
      </c>
      <c r="R171" s="616"/>
      <c r="S171" s="616" t="s">
        <v>1422</v>
      </c>
      <c r="T171" s="616">
        <v>24385087</v>
      </c>
      <c r="U171" s="616">
        <v>24385087</v>
      </c>
      <c r="V171" s="616" t="s">
        <v>1423</v>
      </c>
      <c r="W171" s="616" t="s">
        <v>1066</v>
      </c>
      <c r="X171" s="25"/>
    </row>
    <row r="172" spans="1:24" s="13" customFormat="1" ht="15.75" x14ac:dyDescent="0.3">
      <c r="A172" s="616" t="s">
        <v>1808</v>
      </c>
      <c r="B172" s="616" t="s">
        <v>884</v>
      </c>
      <c r="C172" s="616" t="s">
        <v>234</v>
      </c>
      <c r="D172" s="616" t="s">
        <v>3</v>
      </c>
      <c r="E172" s="616" t="s">
        <v>10</v>
      </c>
      <c r="F172" s="4" t="str">
        <f t="shared" si="5"/>
        <v>2-01-08</v>
      </c>
      <c r="G172" s="616" t="s">
        <v>1809</v>
      </c>
      <c r="H172" s="25"/>
      <c r="I172" s="25"/>
      <c r="J172" s="616" t="s">
        <v>932</v>
      </c>
      <c r="K172" t="s">
        <v>235</v>
      </c>
      <c r="L172" s="616" t="s">
        <v>21</v>
      </c>
      <c r="M172" s="616" t="s">
        <v>6</v>
      </c>
      <c r="N172" s="616"/>
      <c r="O172" s="616"/>
      <c r="P172" s="616"/>
      <c r="Q172" s="616" t="s">
        <v>276</v>
      </c>
      <c r="R172" s="616"/>
      <c r="S172" s="616" t="s">
        <v>1422</v>
      </c>
      <c r="T172" s="616">
        <v>21029936</v>
      </c>
      <c r="U172" s="616"/>
      <c r="V172" s="616" t="s">
        <v>1423</v>
      </c>
      <c r="W172" s="616" t="s">
        <v>1681</v>
      </c>
      <c r="X172" s="25"/>
    </row>
    <row r="173" spans="1:24" s="13" customFormat="1" ht="15.75" x14ac:dyDescent="0.3">
      <c r="A173" s="616" t="s">
        <v>1776</v>
      </c>
      <c r="B173" s="616" t="s">
        <v>884</v>
      </c>
      <c r="C173" s="616" t="s">
        <v>234</v>
      </c>
      <c r="D173" s="616" t="s">
        <v>3</v>
      </c>
      <c r="E173" s="616" t="s">
        <v>10</v>
      </c>
      <c r="F173" s="4" t="str">
        <f t="shared" si="5"/>
        <v>2-01-08</v>
      </c>
      <c r="G173" s="616" t="s">
        <v>1809</v>
      </c>
      <c r="H173" s="25"/>
      <c r="I173" s="25"/>
      <c r="J173" s="616" t="s">
        <v>971</v>
      </c>
      <c r="K173" t="s">
        <v>235</v>
      </c>
      <c r="L173" s="616" t="s">
        <v>21</v>
      </c>
      <c r="M173" s="616" t="s">
        <v>6</v>
      </c>
      <c r="N173" s="616"/>
      <c r="O173" s="616"/>
      <c r="P173" s="616"/>
      <c r="Q173" s="616" t="s">
        <v>1118</v>
      </c>
      <c r="R173" s="616"/>
      <c r="S173" s="616" t="s">
        <v>1422</v>
      </c>
      <c r="T173" s="616">
        <v>21029613</v>
      </c>
      <c r="U173" s="616">
        <v>21029936</v>
      </c>
      <c r="V173" s="616" t="s">
        <v>1423</v>
      </c>
      <c r="W173" s="616" t="s">
        <v>1682</v>
      </c>
      <c r="X173" s="25"/>
    </row>
    <row r="174" spans="1:24" s="13" customFormat="1" ht="15.75" x14ac:dyDescent="0.3">
      <c r="A174" s="616" t="s">
        <v>1779</v>
      </c>
      <c r="B174" s="616" t="s">
        <v>884</v>
      </c>
      <c r="C174" s="616" t="s">
        <v>234</v>
      </c>
      <c r="D174" s="616" t="s">
        <v>3</v>
      </c>
      <c r="E174" s="616" t="s">
        <v>10</v>
      </c>
      <c r="F174" s="4" t="str">
        <f t="shared" si="5"/>
        <v>2-01-08</v>
      </c>
      <c r="G174" s="616" t="s">
        <v>1809</v>
      </c>
      <c r="H174" s="25"/>
      <c r="I174" s="25"/>
      <c r="J174" s="616" t="s">
        <v>1001</v>
      </c>
      <c r="K174" t="s">
        <v>235</v>
      </c>
      <c r="L174" s="616" t="s">
        <v>21</v>
      </c>
      <c r="M174" s="616" t="s">
        <v>6</v>
      </c>
      <c r="N174" s="616"/>
      <c r="O174" s="616"/>
      <c r="P174" s="616"/>
      <c r="Q174" s="616" t="s">
        <v>276</v>
      </c>
      <c r="R174" s="616"/>
      <c r="S174" s="616" t="s">
        <v>1422</v>
      </c>
      <c r="T174" s="616">
        <v>21029936</v>
      </c>
      <c r="U174" s="616">
        <v>24380743</v>
      </c>
      <c r="V174" s="616" t="s">
        <v>1423</v>
      </c>
      <c r="W174" s="616" t="s">
        <v>1680</v>
      </c>
      <c r="X174" s="25"/>
    </row>
    <row r="175" spans="1:24" s="13" customFormat="1" ht="15.75" x14ac:dyDescent="0.3">
      <c r="A175" s="616" t="s">
        <v>784</v>
      </c>
      <c r="B175" s="616" t="s">
        <v>878</v>
      </c>
      <c r="C175" s="616" t="s">
        <v>232</v>
      </c>
      <c r="D175" s="616" t="s">
        <v>10</v>
      </c>
      <c r="E175" s="616" t="s">
        <v>3</v>
      </c>
      <c r="F175" s="4" t="str">
        <f t="shared" si="5"/>
        <v>6-08-01</v>
      </c>
      <c r="G175" s="616" t="s">
        <v>1809</v>
      </c>
      <c r="H175" s="25"/>
      <c r="I175" s="25"/>
      <c r="J175" s="616" t="s">
        <v>246</v>
      </c>
      <c r="K175" t="s">
        <v>235</v>
      </c>
      <c r="L175" s="616" t="s">
        <v>1238</v>
      </c>
      <c r="M175" s="616" t="s">
        <v>7</v>
      </c>
      <c r="N175" s="616"/>
      <c r="O175" s="616"/>
      <c r="P175" s="616"/>
      <c r="Q175" s="616" t="s">
        <v>1628</v>
      </c>
      <c r="R175" s="616"/>
      <c r="S175" s="616" t="s">
        <v>1061</v>
      </c>
      <c r="T175" s="616">
        <v>27735449</v>
      </c>
      <c r="U175" s="616">
        <v>27733387</v>
      </c>
      <c r="V175" s="616" t="s">
        <v>1397</v>
      </c>
      <c r="W175" s="616" t="s">
        <v>1683</v>
      </c>
      <c r="X175" s="25"/>
    </row>
    <row r="176" spans="1:24" s="13" customFormat="1" ht="15.75" x14ac:dyDescent="0.3">
      <c r="A176" s="616" t="s">
        <v>842</v>
      </c>
      <c r="B176" s="616" t="s">
        <v>878</v>
      </c>
      <c r="C176" s="616" t="s">
        <v>232</v>
      </c>
      <c r="D176" s="616" t="s">
        <v>10</v>
      </c>
      <c r="E176" s="616" t="s">
        <v>8</v>
      </c>
      <c r="F176" s="4" t="str">
        <f t="shared" si="5"/>
        <v>6-08-06</v>
      </c>
      <c r="G176" s="616" t="s">
        <v>1809</v>
      </c>
      <c r="H176" s="25"/>
      <c r="I176" s="25"/>
      <c r="J176" s="616" t="s">
        <v>1026</v>
      </c>
      <c r="K176" s="4" t="s">
        <v>784</v>
      </c>
      <c r="L176" s="616" t="s">
        <v>1238</v>
      </c>
      <c r="M176" s="616" t="s">
        <v>7</v>
      </c>
      <c r="N176" s="616"/>
      <c r="O176" s="616"/>
      <c r="P176" s="616"/>
      <c r="Q176" s="616" t="s">
        <v>255</v>
      </c>
      <c r="R176" s="616"/>
      <c r="S176" s="616" t="s">
        <v>1061</v>
      </c>
      <c r="T176" s="616">
        <v>27735449</v>
      </c>
      <c r="U176" s="616">
        <v>27733387</v>
      </c>
      <c r="V176" s="616" t="s">
        <v>1397</v>
      </c>
      <c r="W176" s="616" t="s">
        <v>1684</v>
      </c>
      <c r="X176" s="25"/>
    </row>
    <row r="177" spans="1:24" s="13" customFormat="1" ht="15.75" x14ac:dyDescent="0.3">
      <c r="A177" s="616" t="s">
        <v>826</v>
      </c>
      <c r="B177" s="616" t="s">
        <v>878</v>
      </c>
      <c r="C177" s="616" t="s">
        <v>232</v>
      </c>
      <c r="D177" s="616" t="s">
        <v>10</v>
      </c>
      <c r="E177" s="616" t="s">
        <v>3</v>
      </c>
      <c r="F177" s="4" t="str">
        <f t="shared" si="5"/>
        <v>6-08-01</v>
      </c>
      <c r="G177" s="616" t="s">
        <v>1809</v>
      </c>
      <c r="H177" s="25"/>
      <c r="I177" s="25"/>
      <c r="J177" s="616" t="s">
        <v>999</v>
      </c>
      <c r="K177" s="4" t="s">
        <v>784</v>
      </c>
      <c r="L177" s="616" t="s">
        <v>1238</v>
      </c>
      <c r="M177" s="616" t="s">
        <v>7</v>
      </c>
      <c r="N177" s="616"/>
      <c r="O177" s="616"/>
      <c r="P177" s="616"/>
      <c r="Q177" s="616" t="s">
        <v>1146</v>
      </c>
      <c r="R177" s="616"/>
      <c r="S177" s="616" t="s">
        <v>1061</v>
      </c>
      <c r="T177" s="616">
        <v>27735449</v>
      </c>
      <c r="U177" s="616">
        <v>27735449</v>
      </c>
      <c r="V177" s="616" t="s">
        <v>1397</v>
      </c>
      <c r="W177" s="616" t="s">
        <v>1685</v>
      </c>
      <c r="X177" s="25"/>
    </row>
    <row r="178" spans="1:24" s="13" customFormat="1" ht="15.75" x14ac:dyDescent="0.3">
      <c r="A178" s="616" t="s">
        <v>827</v>
      </c>
      <c r="B178" s="616" t="s">
        <v>878</v>
      </c>
      <c r="C178" s="616" t="s">
        <v>232</v>
      </c>
      <c r="D178" s="616" t="s">
        <v>10</v>
      </c>
      <c r="E178" s="616" t="s">
        <v>3</v>
      </c>
      <c r="F178" s="4" t="str">
        <f t="shared" si="5"/>
        <v>6-08-01</v>
      </c>
      <c r="G178" s="616" t="s">
        <v>1809</v>
      </c>
      <c r="H178" s="25"/>
      <c r="I178" s="25"/>
      <c r="J178" s="616" t="s">
        <v>1000</v>
      </c>
      <c r="K178" s="4" t="s">
        <v>784</v>
      </c>
      <c r="L178" s="616" t="s">
        <v>1238</v>
      </c>
      <c r="M178" s="616" t="s">
        <v>15</v>
      </c>
      <c r="N178" s="616"/>
      <c r="O178" s="616"/>
      <c r="P178" s="616"/>
      <c r="Q178" s="616" t="s">
        <v>1147</v>
      </c>
      <c r="R178" s="616"/>
      <c r="S178" s="616" t="s">
        <v>1061</v>
      </c>
      <c r="T178" s="616">
        <v>27735449</v>
      </c>
      <c r="U178" s="616">
        <v>27848079</v>
      </c>
      <c r="V178" s="616" t="s">
        <v>1397</v>
      </c>
      <c r="W178" s="616" t="s">
        <v>2414</v>
      </c>
      <c r="X178" s="25"/>
    </row>
    <row r="179" spans="1:24" s="13" customFormat="1" ht="15.75" x14ac:dyDescent="0.3">
      <c r="A179" s="616" t="s">
        <v>1270</v>
      </c>
      <c r="B179" s="616" t="s">
        <v>878</v>
      </c>
      <c r="C179" s="616" t="s">
        <v>232</v>
      </c>
      <c r="D179" s="616" t="s">
        <v>10</v>
      </c>
      <c r="E179" s="616" t="s">
        <v>6</v>
      </c>
      <c r="F179" s="4" t="str">
        <f t="shared" si="5"/>
        <v>6-08-04</v>
      </c>
      <c r="G179" s="616" t="s">
        <v>1809</v>
      </c>
      <c r="H179" s="25"/>
      <c r="I179" s="25"/>
      <c r="J179" s="616" t="s">
        <v>1271</v>
      </c>
      <c r="K179" s="4" t="s">
        <v>784</v>
      </c>
      <c r="L179" s="616" t="s">
        <v>1238</v>
      </c>
      <c r="M179" s="616" t="s">
        <v>16</v>
      </c>
      <c r="N179" s="616"/>
      <c r="O179" s="616"/>
      <c r="P179" s="616"/>
      <c r="Q179" s="616" t="s">
        <v>1398</v>
      </c>
      <c r="R179" s="616"/>
      <c r="S179" s="616" t="s">
        <v>1061</v>
      </c>
      <c r="T179" s="616">
        <v>27735449</v>
      </c>
      <c r="U179" s="616"/>
      <c r="V179" s="616" t="s">
        <v>1397</v>
      </c>
      <c r="W179" s="616" t="s">
        <v>1399</v>
      </c>
      <c r="X179" s="25"/>
    </row>
    <row r="180" spans="1:24" s="13" customFormat="1" ht="15.75" x14ac:dyDescent="0.3">
      <c r="A180" s="616" t="s">
        <v>788</v>
      </c>
      <c r="B180" s="616" t="s">
        <v>882</v>
      </c>
      <c r="C180" s="616" t="s">
        <v>233</v>
      </c>
      <c r="D180" s="616" t="s">
        <v>11</v>
      </c>
      <c r="E180" s="616" t="s">
        <v>3</v>
      </c>
      <c r="F180" s="4" t="str">
        <f t="shared" si="5"/>
        <v>1-09-01</v>
      </c>
      <c r="G180" s="616" t="s">
        <v>1809</v>
      </c>
      <c r="H180" s="25"/>
      <c r="I180" s="25"/>
      <c r="J180" s="616" t="s">
        <v>931</v>
      </c>
      <c r="K180" t="s">
        <v>235</v>
      </c>
      <c r="L180" s="616" t="s">
        <v>1616</v>
      </c>
      <c r="M180" s="616" t="s">
        <v>6</v>
      </c>
      <c r="N180" s="616"/>
      <c r="O180" s="616"/>
      <c r="P180" s="616"/>
      <c r="Q180" s="616" t="s">
        <v>1063</v>
      </c>
      <c r="R180" s="616"/>
      <c r="S180" s="616" t="s">
        <v>1746</v>
      </c>
      <c r="T180" s="616">
        <v>22033605</v>
      </c>
      <c r="U180" s="616"/>
      <c r="V180" s="616" t="s">
        <v>1453</v>
      </c>
      <c r="W180" s="616" t="s">
        <v>1064</v>
      </c>
      <c r="X180" s="25"/>
    </row>
    <row r="181" spans="1:24" s="13" customFormat="1" ht="15.75" x14ac:dyDescent="0.3">
      <c r="A181" s="616" t="s">
        <v>792</v>
      </c>
      <c r="B181" s="616" t="s">
        <v>888</v>
      </c>
      <c r="C181" s="616" t="s">
        <v>243</v>
      </c>
      <c r="D181" s="616" t="s">
        <v>5</v>
      </c>
      <c r="E181" s="616" t="s">
        <v>3</v>
      </c>
      <c r="F181" s="4" t="str">
        <f t="shared" si="5"/>
        <v>5-03-01</v>
      </c>
      <c r="G181" s="616" t="s">
        <v>1809</v>
      </c>
      <c r="H181" s="25"/>
      <c r="I181" s="25"/>
      <c r="J181" s="616" t="s">
        <v>936</v>
      </c>
      <c r="K181" t="s">
        <v>235</v>
      </c>
      <c r="L181" s="616" t="s">
        <v>391</v>
      </c>
      <c r="M181" s="616" t="s">
        <v>3</v>
      </c>
      <c r="N181" s="616"/>
      <c r="O181" s="616"/>
      <c r="P181" s="616"/>
      <c r="Q181" s="616" t="s">
        <v>1070</v>
      </c>
      <c r="R181" s="616"/>
      <c r="S181" s="616" t="s">
        <v>1071</v>
      </c>
      <c r="T181" s="616">
        <v>26801129</v>
      </c>
      <c r="U181" s="616">
        <v>26801873</v>
      </c>
      <c r="V181" s="616" t="s">
        <v>1747</v>
      </c>
      <c r="W181" s="616" t="s">
        <v>2397</v>
      </c>
      <c r="X181" s="25"/>
    </row>
    <row r="182" spans="1:24" s="13" customFormat="1" ht="15.75" x14ac:dyDescent="0.3">
      <c r="A182" s="616" t="s">
        <v>818</v>
      </c>
      <c r="B182" s="616" t="s">
        <v>910</v>
      </c>
      <c r="C182" s="616" t="s">
        <v>234</v>
      </c>
      <c r="D182" s="616" t="s">
        <v>12</v>
      </c>
      <c r="E182" s="616" t="s">
        <v>16</v>
      </c>
      <c r="F182" s="4" t="str">
        <f t="shared" si="5"/>
        <v>2-10-13</v>
      </c>
      <c r="G182" s="616" t="s">
        <v>1809</v>
      </c>
      <c r="H182" s="25"/>
      <c r="I182" s="25"/>
      <c r="J182" s="616" t="s">
        <v>981</v>
      </c>
      <c r="K182" t="s">
        <v>235</v>
      </c>
      <c r="L182" s="616" t="s">
        <v>305</v>
      </c>
      <c r="M182" s="616" t="s">
        <v>10</v>
      </c>
      <c r="N182" s="616"/>
      <c r="O182" s="616"/>
      <c r="P182" s="616"/>
      <c r="Q182" s="616" t="s">
        <v>1132</v>
      </c>
      <c r="R182" s="616"/>
      <c r="S182" s="616" t="s">
        <v>1400</v>
      </c>
      <c r="T182" s="616">
        <v>24777567</v>
      </c>
      <c r="U182" s="616"/>
      <c r="V182" s="616" t="s">
        <v>1574</v>
      </c>
      <c r="W182" s="616" t="s">
        <v>1575</v>
      </c>
      <c r="X182" s="25"/>
    </row>
    <row r="183" spans="1:24" s="13" customFormat="1" ht="15.75" x14ac:dyDescent="0.3">
      <c r="A183" s="616" t="s">
        <v>1345</v>
      </c>
      <c r="B183" s="616" t="s">
        <v>1297</v>
      </c>
      <c r="C183" s="616" t="s">
        <v>243</v>
      </c>
      <c r="D183" s="616" t="s">
        <v>7</v>
      </c>
      <c r="E183" s="616" t="s">
        <v>5</v>
      </c>
      <c r="F183" s="4" t="str">
        <f t="shared" si="5"/>
        <v>5-05-03</v>
      </c>
      <c r="G183" s="616" t="s">
        <v>1809</v>
      </c>
      <c r="H183" s="25"/>
      <c r="I183" s="25"/>
      <c r="J183" s="616" t="s">
        <v>972</v>
      </c>
      <c r="K183" t="s">
        <v>235</v>
      </c>
      <c r="L183" s="616" t="s">
        <v>391</v>
      </c>
      <c r="M183" s="616" t="s">
        <v>8</v>
      </c>
      <c r="N183" s="616"/>
      <c r="O183" s="616"/>
      <c r="P183" s="616"/>
      <c r="Q183" s="616" t="s">
        <v>643</v>
      </c>
      <c r="R183" s="616"/>
      <c r="S183" s="616" t="s">
        <v>1454</v>
      </c>
      <c r="T183" s="616">
        <v>24384723</v>
      </c>
      <c r="U183" s="616"/>
      <c r="V183" s="616" t="s">
        <v>1455</v>
      </c>
      <c r="W183" s="616" t="s">
        <v>2420</v>
      </c>
      <c r="X183" s="25"/>
    </row>
    <row r="184" spans="1:24" s="13" customFormat="1" ht="15.75" x14ac:dyDescent="0.3">
      <c r="A184" s="616" t="s">
        <v>1771</v>
      </c>
      <c r="B184" s="616" t="s">
        <v>1297</v>
      </c>
      <c r="C184" s="616" t="s">
        <v>243</v>
      </c>
      <c r="D184" s="616" t="s">
        <v>7</v>
      </c>
      <c r="E184" s="616" t="s">
        <v>5</v>
      </c>
      <c r="F184" s="4" t="str">
        <f t="shared" si="5"/>
        <v>5-05-03</v>
      </c>
      <c r="G184" s="616" t="s">
        <v>1809</v>
      </c>
      <c r="H184" s="25"/>
      <c r="I184" s="25"/>
      <c r="J184" s="616" t="s">
        <v>974</v>
      </c>
      <c r="K184" s="4" t="s">
        <v>1345</v>
      </c>
      <c r="L184" s="616" t="s">
        <v>391</v>
      </c>
      <c r="M184" s="616" t="s">
        <v>8</v>
      </c>
      <c r="N184" s="616"/>
      <c r="O184" s="616"/>
      <c r="P184" s="616"/>
      <c r="Q184" s="616" t="s">
        <v>1119</v>
      </c>
      <c r="R184" s="616"/>
      <c r="S184" s="616" t="s">
        <v>1454</v>
      </c>
      <c r="T184" s="616">
        <v>24384723</v>
      </c>
      <c r="U184" s="616"/>
      <c r="V184" s="616" t="s">
        <v>1455</v>
      </c>
      <c r="W184" s="616" t="s">
        <v>2421</v>
      </c>
      <c r="X184" s="25"/>
    </row>
    <row r="185" spans="1:24" s="13" customFormat="1" ht="15.75" x14ac:dyDescent="0.3">
      <c r="A185" s="616" t="s">
        <v>1528</v>
      </c>
      <c r="B185" s="616" t="s">
        <v>1529</v>
      </c>
      <c r="C185" s="616" t="s">
        <v>745</v>
      </c>
      <c r="D185" s="616" t="s">
        <v>6</v>
      </c>
      <c r="E185" s="616" t="s">
        <v>6</v>
      </c>
      <c r="F185" s="4" t="str">
        <f t="shared" si="5"/>
        <v>7-04-04</v>
      </c>
      <c r="G185" s="616" t="s">
        <v>1809</v>
      </c>
      <c r="H185" s="25"/>
      <c r="I185" s="25"/>
      <c r="J185" s="616" t="s">
        <v>1318</v>
      </c>
      <c r="K185" t="s">
        <v>235</v>
      </c>
      <c r="L185" s="616" t="s">
        <v>1617</v>
      </c>
      <c r="M185" s="616" t="s">
        <v>3</v>
      </c>
      <c r="N185" s="616"/>
      <c r="O185" s="616"/>
      <c r="P185" s="616"/>
      <c r="Q185" s="616" t="s">
        <v>1405</v>
      </c>
      <c r="R185" s="616"/>
      <c r="S185" s="616" t="s">
        <v>1767</v>
      </c>
      <c r="T185" s="616">
        <v>50084577</v>
      </c>
      <c r="U185" s="616"/>
      <c r="V185" s="616" t="s">
        <v>1768</v>
      </c>
      <c r="W185" s="616" t="s">
        <v>2379</v>
      </c>
      <c r="X185" s="25"/>
    </row>
    <row r="186" spans="1:24" s="13" customFormat="1" ht="15.75" x14ac:dyDescent="0.3">
      <c r="A186" s="616" t="s">
        <v>1273</v>
      </c>
      <c r="B186" s="616" t="s">
        <v>1272</v>
      </c>
      <c r="C186" s="616" t="s">
        <v>745</v>
      </c>
      <c r="D186" s="616" t="s">
        <v>6</v>
      </c>
      <c r="E186" s="616" t="s">
        <v>3</v>
      </c>
      <c r="F186" s="4" t="str">
        <f t="shared" si="5"/>
        <v>7-04-01</v>
      </c>
      <c r="G186" s="616" t="s">
        <v>1809</v>
      </c>
      <c r="H186" s="25"/>
      <c r="I186" s="25"/>
      <c r="J186" s="616" t="s">
        <v>1021</v>
      </c>
      <c r="K186" t="s">
        <v>235</v>
      </c>
      <c r="L186" s="616" t="s">
        <v>1617</v>
      </c>
      <c r="M186" s="616" t="s">
        <v>3</v>
      </c>
      <c r="N186" s="616"/>
      <c r="O186" s="616"/>
      <c r="P186" s="616"/>
      <c r="Q186" s="616" t="s">
        <v>1166</v>
      </c>
      <c r="R186" s="616"/>
      <c r="S186" s="616" t="s">
        <v>1401</v>
      </c>
      <c r="T186" s="616">
        <v>86019965</v>
      </c>
      <c r="U186" s="616"/>
      <c r="V186" s="616" t="s">
        <v>2418</v>
      </c>
      <c r="W186" s="616" t="s">
        <v>1402</v>
      </c>
      <c r="X186" s="25"/>
    </row>
    <row r="187" spans="1:24" s="13" customFormat="1" ht="15.75" x14ac:dyDescent="0.3">
      <c r="A187" s="616" t="s">
        <v>1313</v>
      </c>
      <c r="B187" s="616" t="s">
        <v>1272</v>
      </c>
      <c r="C187" s="616" t="s">
        <v>745</v>
      </c>
      <c r="D187" s="616" t="s">
        <v>6</v>
      </c>
      <c r="E187" s="616" t="s">
        <v>3</v>
      </c>
      <c r="F187" s="4" t="str">
        <f t="shared" si="5"/>
        <v>7-04-01</v>
      </c>
      <c r="G187" s="616" t="s">
        <v>1809</v>
      </c>
      <c r="H187" s="25"/>
      <c r="I187" s="25"/>
      <c r="J187" s="616" t="s">
        <v>1314</v>
      </c>
      <c r="K187" s="4" t="s">
        <v>1273</v>
      </c>
      <c r="L187" s="616" t="s">
        <v>1617</v>
      </c>
      <c r="M187" s="616" t="s">
        <v>3</v>
      </c>
      <c r="N187" s="616"/>
      <c r="O187" s="616"/>
      <c r="P187" s="616"/>
      <c r="Q187" s="616" t="s">
        <v>1166</v>
      </c>
      <c r="R187" s="616"/>
      <c r="S187" s="616" t="s">
        <v>1401</v>
      </c>
      <c r="T187" s="616">
        <v>86019965</v>
      </c>
      <c r="U187" s="616"/>
      <c r="V187" s="616" t="s">
        <v>2418</v>
      </c>
      <c r="W187" s="616" t="s">
        <v>1470</v>
      </c>
      <c r="X187" s="25"/>
    </row>
    <row r="188" spans="1:24" s="13" customFormat="1" ht="15.75" x14ac:dyDescent="0.3">
      <c r="A188" s="616" t="s">
        <v>1315</v>
      </c>
      <c r="B188" s="616" t="s">
        <v>1272</v>
      </c>
      <c r="C188" s="616" t="s">
        <v>745</v>
      </c>
      <c r="D188" s="616" t="s">
        <v>6</v>
      </c>
      <c r="E188" s="616" t="s">
        <v>3</v>
      </c>
      <c r="F188" s="4" t="str">
        <f t="shared" si="5"/>
        <v>7-04-01</v>
      </c>
      <c r="G188" s="616" t="s">
        <v>1809</v>
      </c>
      <c r="H188" s="25"/>
      <c r="I188" s="25"/>
      <c r="J188" s="616" t="s">
        <v>1316</v>
      </c>
      <c r="K188" s="4" t="s">
        <v>1273</v>
      </c>
      <c r="L188" s="616" t="s">
        <v>1617</v>
      </c>
      <c r="M188" s="616" t="s">
        <v>3</v>
      </c>
      <c r="N188" s="616"/>
      <c r="O188" s="616"/>
      <c r="P188" s="616"/>
      <c r="Q188" s="616" t="s">
        <v>1166</v>
      </c>
      <c r="R188" s="616"/>
      <c r="S188" s="616" t="s">
        <v>1401</v>
      </c>
      <c r="T188" s="616">
        <v>86019965</v>
      </c>
      <c r="U188" s="616"/>
      <c r="V188" s="616" t="s">
        <v>2418</v>
      </c>
      <c r="W188" s="616" t="s">
        <v>1403</v>
      </c>
      <c r="X188" s="25"/>
    </row>
    <row r="189" spans="1:24" s="13" customFormat="1" ht="15.75" x14ac:dyDescent="0.3">
      <c r="A189" s="616" t="s">
        <v>1355</v>
      </c>
      <c r="B189" s="616" t="s">
        <v>1298</v>
      </c>
      <c r="C189" s="616" t="s">
        <v>236</v>
      </c>
      <c r="D189" s="616" t="s">
        <v>7</v>
      </c>
      <c r="E189" s="616" t="s">
        <v>10</v>
      </c>
      <c r="F189" s="4" t="str">
        <f t="shared" si="5"/>
        <v>3-05-08</v>
      </c>
      <c r="G189" s="616" t="s">
        <v>1809</v>
      </c>
      <c r="H189" s="25"/>
      <c r="I189" s="25"/>
      <c r="J189" s="616" t="s">
        <v>963</v>
      </c>
      <c r="K189" t="s">
        <v>235</v>
      </c>
      <c r="L189" s="616" t="s">
        <v>38</v>
      </c>
      <c r="M189" s="616" t="s">
        <v>7</v>
      </c>
      <c r="N189" s="616"/>
      <c r="O189" s="616"/>
      <c r="P189" s="616"/>
      <c r="Q189" s="616" t="s">
        <v>549</v>
      </c>
      <c r="R189" s="616"/>
      <c r="S189" s="616" t="s">
        <v>1829</v>
      </c>
      <c r="T189" s="616">
        <v>25548037</v>
      </c>
      <c r="U189" s="616"/>
      <c r="V189" s="616" t="s">
        <v>1456</v>
      </c>
      <c r="W189" s="616" t="s">
        <v>1406</v>
      </c>
      <c r="X189" s="25"/>
    </row>
    <row r="190" spans="1:24" s="13" customFormat="1" ht="15.75" x14ac:dyDescent="0.3">
      <c r="A190" s="616" t="s">
        <v>1356</v>
      </c>
      <c r="B190" s="616" t="s">
        <v>1298</v>
      </c>
      <c r="C190" s="616" t="s">
        <v>236</v>
      </c>
      <c r="D190" s="616" t="s">
        <v>7</v>
      </c>
      <c r="E190" s="616" t="s">
        <v>7</v>
      </c>
      <c r="F190" s="4" t="str">
        <f t="shared" si="5"/>
        <v>3-05-05</v>
      </c>
      <c r="G190" s="616" t="s">
        <v>1809</v>
      </c>
      <c r="H190" s="25"/>
      <c r="I190" s="25"/>
      <c r="J190" s="616" t="s">
        <v>961</v>
      </c>
      <c r="K190" s="4" t="s">
        <v>1355</v>
      </c>
      <c r="L190" s="616" t="s">
        <v>38</v>
      </c>
      <c r="M190" s="616" t="s">
        <v>7</v>
      </c>
      <c r="N190" s="616"/>
      <c r="O190" s="616"/>
      <c r="P190" s="616"/>
      <c r="Q190" s="616" t="s">
        <v>541</v>
      </c>
      <c r="R190" s="616"/>
      <c r="S190" s="616" t="s">
        <v>1829</v>
      </c>
      <c r="T190" s="616">
        <v>25548037</v>
      </c>
      <c r="U190" s="616"/>
      <c r="V190" s="616" t="s">
        <v>1598</v>
      </c>
      <c r="W190" s="616" t="s">
        <v>1109</v>
      </c>
      <c r="X190" s="25"/>
    </row>
    <row r="191" spans="1:24" s="13" customFormat="1" ht="15.75" x14ac:dyDescent="0.3">
      <c r="A191" s="616" t="s">
        <v>1357</v>
      </c>
      <c r="B191" s="616" t="s">
        <v>1298</v>
      </c>
      <c r="C191" s="616" t="s">
        <v>236</v>
      </c>
      <c r="D191" s="616" t="s">
        <v>7</v>
      </c>
      <c r="E191" s="616" t="s">
        <v>9</v>
      </c>
      <c r="F191" s="4" t="str">
        <f t="shared" si="5"/>
        <v>3-05-07</v>
      </c>
      <c r="G191" s="616" t="s">
        <v>1809</v>
      </c>
      <c r="H191" s="25"/>
      <c r="I191" s="25"/>
      <c r="J191" s="616" t="s">
        <v>962</v>
      </c>
      <c r="K191" s="4" t="s">
        <v>1355</v>
      </c>
      <c r="L191" s="616" t="s">
        <v>38</v>
      </c>
      <c r="M191" s="616" t="s">
        <v>7</v>
      </c>
      <c r="N191" s="616"/>
      <c r="O191" s="616"/>
      <c r="P191" s="616"/>
      <c r="Q191" s="616" t="s">
        <v>547</v>
      </c>
      <c r="R191" s="616"/>
      <c r="S191" s="616" t="s">
        <v>1829</v>
      </c>
      <c r="T191" s="616">
        <v>25548037</v>
      </c>
      <c r="U191" s="616"/>
      <c r="V191" s="616" t="s">
        <v>1456</v>
      </c>
      <c r="W191" s="616" t="s">
        <v>1110</v>
      </c>
      <c r="X191" s="25"/>
    </row>
    <row r="192" spans="1:24" s="13" customFormat="1" ht="15.75" x14ac:dyDescent="0.3">
      <c r="A192" s="616" t="s">
        <v>1349</v>
      </c>
      <c r="B192" s="616" t="s">
        <v>1299</v>
      </c>
      <c r="C192" s="616" t="s">
        <v>243</v>
      </c>
      <c r="D192" s="616" t="s">
        <v>10</v>
      </c>
      <c r="E192" s="616" t="s">
        <v>3</v>
      </c>
      <c r="F192" s="4" t="str">
        <f t="shared" si="5"/>
        <v>5-08-01</v>
      </c>
      <c r="G192" s="616" t="s">
        <v>1809</v>
      </c>
      <c r="H192" s="25"/>
      <c r="I192" s="25"/>
      <c r="J192" s="616" t="s">
        <v>1350</v>
      </c>
      <c r="K192" t="s">
        <v>235</v>
      </c>
      <c r="L192" s="616" t="s">
        <v>34</v>
      </c>
      <c r="M192" s="616" t="s">
        <v>5</v>
      </c>
      <c r="N192" s="616"/>
      <c r="O192" s="616"/>
      <c r="P192" s="616"/>
      <c r="Q192" s="616" t="s">
        <v>36</v>
      </c>
      <c r="R192" s="616"/>
      <c r="S192" s="616" t="s">
        <v>1597</v>
      </c>
      <c r="T192" s="616">
        <v>26952151</v>
      </c>
      <c r="U192" s="616"/>
      <c r="V192" s="616" t="s">
        <v>1596</v>
      </c>
      <c r="W192" s="616" t="s">
        <v>2423</v>
      </c>
      <c r="X192" s="25"/>
    </row>
    <row r="193" spans="1:24" s="13" customFormat="1" ht="15.75" x14ac:dyDescent="0.3">
      <c r="A193" s="616" t="s">
        <v>1504</v>
      </c>
      <c r="B193" s="616" t="s">
        <v>1299</v>
      </c>
      <c r="C193" s="616" t="s">
        <v>243</v>
      </c>
      <c r="D193" s="616" t="s">
        <v>10</v>
      </c>
      <c r="E193" s="616" t="s">
        <v>3</v>
      </c>
      <c r="F193" s="4" t="str">
        <f t="shared" si="5"/>
        <v>5-08-01</v>
      </c>
      <c r="G193" s="616" t="s">
        <v>1809</v>
      </c>
      <c r="H193" s="25"/>
      <c r="I193" s="25"/>
      <c r="J193" s="616" t="s">
        <v>1544</v>
      </c>
      <c r="K193" s="4" t="s">
        <v>1349</v>
      </c>
      <c r="L193" s="616" t="s">
        <v>34</v>
      </c>
      <c r="M193" s="616" t="s">
        <v>5</v>
      </c>
      <c r="N193" s="616"/>
      <c r="O193" s="616"/>
      <c r="P193" s="616"/>
      <c r="Q193" s="616" t="s">
        <v>1629</v>
      </c>
      <c r="R193" s="616"/>
      <c r="S193" s="616" t="s">
        <v>1597</v>
      </c>
      <c r="T193" s="616">
        <v>26944113</v>
      </c>
      <c r="U193" s="616"/>
      <c r="V193" s="616" t="s">
        <v>1596</v>
      </c>
      <c r="W193" s="616" t="s">
        <v>1686</v>
      </c>
      <c r="X193" s="25"/>
    </row>
    <row r="194" spans="1:24" s="13" customFormat="1" ht="15.75" x14ac:dyDescent="0.3">
      <c r="A194" s="616" t="s">
        <v>791</v>
      </c>
      <c r="B194" s="616" t="s">
        <v>887</v>
      </c>
      <c r="C194" s="616" t="s">
        <v>236</v>
      </c>
      <c r="D194" s="616" t="s">
        <v>7</v>
      </c>
      <c r="E194" s="616" t="s">
        <v>3</v>
      </c>
      <c r="F194" s="4" t="str">
        <f t="shared" si="5"/>
        <v>3-05-01</v>
      </c>
      <c r="G194" s="616" t="s">
        <v>1809</v>
      </c>
      <c r="H194" s="25"/>
      <c r="I194" s="25"/>
      <c r="J194" s="616" t="s">
        <v>935</v>
      </c>
      <c r="K194" t="s">
        <v>235</v>
      </c>
      <c r="L194" s="616" t="s">
        <v>38</v>
      </c>
      <c r="M194" s="616" t="s">
        <v>4</v>
      </c>
      <c r="N194" s="616"/>
      <c r="O194" s="616"/>
      <c r="P194" s="616"/>
      <c r="Q194" s="616" t="s">
        <v>276</v>
      </c>
      <c r="R194" s="616"/>
      <c r="S194" s="616" t="s">
        <v>1563</v>
      </c>
      <c r="T194" s="616">
        <v>25565060</v>
      </c>
      <c r="U194" s="616">
        <v>25567004</v>
      </c>
      <c r="V194" s="616" t="s">
        <v>1457</v>
      </c>
      <c r="W194" s="616" t="s">
        <v>1471</v>
      </c>
      <c r="X194" s="25"/>
    </row>
    <row r="195" spans="1:24" s="13" customFormat="1" ht="15.75" x14ac:dyDescent="0.3">
      <c r="A195" s="616" t="s">
        <v>790</v>
      </c>
      <c r="B195" s="616" t="s">
        <v>886</v>
      </c>
      <c r="C195" s="616" t="s">
        <v>234</v>
      </c>
      <c r="D195" s="616" t="s">
        <v>16</v>
      </c>
      <c r="E195" s="616" t="s">
        <v>3</v>
      </c>
      <c r="F195" s="4" t="str">
        <f t="shared" ref="F195:F226" si="6">CONCATENATE(C195,"-",D195,"-",E195)</f>
        <v>2-13-01</v>
      </c>
      <c r="G195" s="616" t="s">
        <v>1809</v>
      </c>
      <c r="H195" s="25"/>
      <c r="I195" s="25"/>
      <c r="J195" s="616" t="s">
        <v>934</v>
      </c>
      <c r="K195" t="s">
        <v>235</v>
      </c>
      <c r="L195" s="616" t="s">
        <v>2399</v>
      </c>
      <c r="M195" s="616" t="s">
        <v>3</v>
      </c>
      <c r="N195" s="616"/>
      <c r="O195" s="616"/>
      <c r="P195" s="616"/>
      <c r="Q195" s="616" t="s">
        <v>25</v>
      </c>
      <c r="R195" s="616"/>
      <c r="S195" s="616" t="s">
        <v>1068</v>
      </c>
      <c r="T195" s="616">
        <v>24700305</v>
      </c>
      <c r="U195" s="616"/>
      <c r="V195" s="616" t="s">
        <v>1748</v>
      </c>
      <c r="W195" s="616" t="s">
        <v>1069</v>
      </c>
      <c r="X195" s="25"/>
    </row>
    <row r="196" spans="1:24" s="13" customFormat="1" ht="15.75" x14ac:dyDescent="0.3">
      <c r="A196" s="616" t="s">
        <v>824</v>
      </c>
      <c r="B196" s="616" t="s">
        <v>886</v>
      </c>
      <c r="C196" s="616" t="s">
        <v>234</v>
      </c>
      <c r="D196" s="616" t="s">
        <v>16</v>
      </c>
      <c r="E196" s="616" t="s">
        <v>3</v>
      </c>
      <c r="F196" s="4" t="str">
        <f t="shared" si="6"/>
        <v>2-13-01</v>
      </c>
      <c r="G196" s="616" t="s">
        <v>1809</v>
      </c>
      <c r="H196" s="25"/>
      <c r="I196" s="25"/>
      <c r="J196" s="616" t="s">
        <v>989</v>
      </c>
      <c r="K196" s="4" t="s">
        <v>790</v>
      </c>
      <c r="L196" s="616" t="s">
        <v>2399</v>
      </c>
      <c r="M196" s="616" t="s">
        <v>3</v>
      </c>
      <c r="N196" s="616"/>
      <c r="O196" s="616"/>
      <c r="P196" s="616"/>
      <c r="Q196" s="616" t="s">
        <v>25</v>
      </c>
      <c r="R196" s="616"/>
      <c r="S196" s="616" t="s">
        <v>1068</v>
      </c>
      <c r="T196" s="616">
        <v>24700305</v>
      </c>
      <c r="U196" s="616"/>
      <c r="V196" s="616" t="s">
        <v>1749</v>
      </c>
      <c r="W196" s="616" t="s">
        <v>1140</v>
      </c>
      <c r="X196" s="25"/>
    </row>
    <row r="197" spans="1:24" s="13" customFormat="1" ht="15.75" x14ac:dyDescent="0.3">
      <c r="A197" s="616" t="s">
        <v>823</v>
      </c>
      <c r="B197" s="616" t="s">
        <v>886</v>
      </c>
      <c r="C197" s="616" t="s">
        <v>234</v>
      </c>
      <c r="D197" s="616" t="s">
        <v>16</v>
      </c>
      <c r="E197" s="616" t="s">
        <v>9</v>
      </c>
      <c r="F197" s="4" t="str">
        <f t="shared" si="6"/>
        <v>2-13-07</v>
      </c>
      <c r="G197" s="616" t="s">
        <v>1809</v>
      </c>
      <c r="H197" s="25"/>
      <c r="I197" s="25"/>
      <c r="J197" s="616" t="s">
        <v>987</v>
      </c>
      <c r="K197" s="4" t="s">
        <v>790</v>
      </c>
      <c r="L197" s="616" t="s">
        <v>2399</v>
      </c>
      <c r="M197" s="616" t="s">
        <v>3</v>
      </c>
      <c r="N197" s="616"/>
      <c r="O197" s="616"/>
      <c r="P197" s="616"/>
      <c r="Q197" s="616" t="s">
        <v>257</v>
      </c>
      <c r="R197" s="616"/>
      <c r="S197" s="616" t="s">
        <v>1068</v>
      </c>
      <c r="T197" s="616">
        <v>24700305</v>
      </c>
      <c r="U197" s="616"/>
      <c r="V197" s="616" t="s">
        <v>1750</v>
      </c>
      <c r="W197" s="616" t="s">
        <v>1137</v>
      </c>
      <c r="X197" s="25"/>
    </row>
    <row r="198" spans="1:24" s="13" customFormat="1" ht="15.75" x14ac:dyDescent="0.3">
      <c r="A198" s="616" t="s">
        <v>1532</v>
      </c>
      <c r="B198" s="616" t="s">
        <v>1533</v>
      </c>
      <c r="C198" s="616" t="s">
        <v>234</v>
      </c>
      <c r="D198" s="616" t="s">
        <v>15</v>
      </c>
      <c r="E198" s="616" t="s">
        <v>3</v>
      </c>
      <c r="F198" s="4" t="str">
        <f t="shared" si="6"/>
        <v>2-12-01</v>
      </c>
      <c r="G198" s="616" t="s">
        <v>1809</v>
      </c>
      <c r="H198" s="25"/>
      <c r="I198" s="25"/>
      <c r="J198" s="616" t="s">
        <v>1552</v>
      </c>
      <c r="K198" t="s">
        <v>235</v>
      </c>
      <c r="L198" s="616" t="s">
        <v>1237</v>
      </c>
      <c r="M198" s="616" t="s">
        <v>6</v>
      </c>
      <c r="N198" s="616"/>
      <c r="O198" s="616"/>
      <c r="P198" s="616"/>
      <c r="Q198" s="616" t="s">
        <v>488</v>
      </c>
      <c r="R198" s="616"/>
      <c r="S198" s="616" t="s">
        <v>2434</v>
      </c>
      <c r="T198" s="616">
        <v>24541660</v>
      </c>
      <c r="U198" s="616"/>
      <c r="V198" s="616" t="s">
        <v>1770</v>
      </c>
      <c r="W198" s="616" t="s">
        <v>1687</v>
      </c>
      <c r="X198" s="25"/>
    </row>
    <row r="199" spans="1:24" s="13" customFormat="1" ht="15.75" x14ac:dyDescent="0.3">
      <c r="A199" s="616" t="s">
        <v>805</v>
      </c>
      <c r="B199" s="616" t="s">
        <v>901</v>
      </c>
      <c r="C199" s="616" t="s">
        <v>234</v>
      </c>
      <c r="D199" s="616" t="s">
        <v>12</v>
      </c>
      <c r="E199" s="616" t="s">
        <v>7</v>
      </c>
      <c r="F199" s="4" t="str">
        <f t="shared" si="6"/>
        <v>2-10-05</v>
      </c>
      <c r="G199" s="616" t="s">
        <v>1809</v>
      </c>
      <c r="H199" s="25"/>
      <c r="I199" s="25"/>
      <c r="J199" s="616" t="s">
        <v>950</v>
      </c>
      <c r="K199" t="s">
        <v>235</v>
      </c>
      <c r="L199" s="616" t="s">
        <v>305</v>
      </c>
      <c r="M199" s="616" t="s">
        <v>3</v>
      </c>
      <c r="N199" s="616"/>
      <c r="O199" s="616"/>
      <c r="P199" s="616"/>
      <c r="Q199" s="616" t="s">
        <v>1093</v>
      </c>
      <c r="R199" s="616"/>
      <c r="S199" s="616" t="s">
        <v>2380</v>
      </c>
      <c r="T199" s="616">
        <v>24721135</v>
      </c>
      <c r="U199" s="616"/>
      <c r="V199" s="616" t="s">
        <v>1565</v>
      </c>
      <c r="W199" s="616" t="s">
        <v>1566</v>
      </c>
      <c r="X199" s="25"/>
    </row>
    <row r="200" spans="1:24" s="13" customFormat="1" ht="15.75" x14ac:dyDescent="0.3">
      <c r="A200" s="616" t="s">
        <v>829</v>
      </c>
      <c r="B200" s="616" t="s">
        <v>901</v>
      </c>
      <c r="C200" s="616" t="s">
        <v>234</v>
      </c>
      <c r="D200" s="616" t="s">
        <v>32</v>
      </c>
      <c r="E200" s="616" t="s">
        <v>4</v>
      </c>
      <c r="F200" s="4" t="str">
        <f t="shared" si="6"/>
        <v>2-16-02</v>
      </c>
      <c r="G200" s="616" t="s">
        <v>1809</v>
      </c>
      <c r="H200" s="25"/>
      <c r="I200" s="25"/>
      <c r="J200" s="616" t="s">
        <v>1007</v>
      </c>
      <c r="K200" s="4" t="s">
        <v>805</v>
      </c>
      <c r="L200" s="616" t="s">
        <v>305</v>
      </c>
      <c r="M200" s="616" t="s">
        <v>3</v>
      </c>
      <c r="N200" s="616"/>
      <c r="O200" s="616"/>
      <c r="P200" s="616"/>
      <c r="Q200" s="616" t="s">
        <v>666</v>
      </c>
      <c r="R200" s="616"/>
      <c r="S200" s="616" t="s">
        <v>2381</v>
      </c>
      <c r="T200" s="616">
        <v>24650076</v>
      </c>
      <c r="U200" s="616">
        <v>24650076</v>
      </c>
      <c r="V200" s="616" t="s">
        <v>1814</v>
      </c>
      <c r="W200" s="616" t="s">
        <v>1153</v>
      </c>
      <c r="X200" s="25"/>
    </row>
  </sheetData>
  <sheetProtection algorithmName="SHA-512" hashValue="wbuT4AMkpDoDOFmLkyEC4iMUYaBc+TQ6tyVUTx47lB1+MW6xYgzm36CQR9Xj1FNqet/x5y543XPyTToAGNTxxw==" saltValue="KjHhbb1OEUqRDgpUOhPRWA==" spinCount="100000" sheet="1" objects="1" scenarios="1"/>
  <autoFilter ref="A2:X200">
    <sortState ref="A3:X200">
      <sortCondition ref="B3:B200"/>
      <sortCondition ref="A3:A200"/>
    </sortState>
  </autoFilter>
  <sortState ref="A3:W200">
    <sortCondition ref="A3:A200"/>
  </sortState>
  <pageMargins left="0.7" right="0.7" top="0.75" bottom="0.75" header="0.3" footer="0.3"/>
  <pageSetup scale="3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N38"/>
  <sheetViews>
    <sheetView showGridLines="0" zoomScale="90" zoomScaleNormal="90" zoomScaleSheetLayoutView="90" workbookViewId="0"/>
  </sheetViews>
  <sheetFormatPr baseColWidth="10" defaultRowHeight="14.25" x14ac:dyDescent="0.25"/>
  <cols>
    <col min="1" max="1" width="5.5703125" style="221" customWidth="1"/>
    <col min="2" max="2" width="48.42578125" style="221" customWidth="1"/>
    <col min="3" max="14" width="7.42578125" style="221" customWidth="1"/>
    <col min="15" max="16384" width="11.42578125" style="221"/>
  </cols>
  <sheetData>
    <row r="1" spans="2:14" ht="18" x14ac:dyDescent="0.25">
      <c r="B1" s="345" t="s">
        <v>1714</v>
      </c>
      <c r="I1" s="606"/>
      <c r="J1" s="606"/>
      <c r="K1" s="606"/>
      <c r="L1" s="606"/>
      <c r="M1" s="688" t="str">
        <f>+Portada!$L$2</f>
        <v/>
      </c>
      <c r="N1" s="689"/>
    </row>
    <row r="2" spans="2:14" ht="18" x14ac:dyDescent="0.25">
      <c r="B2" s="114" t="s">
        <v>1727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8.75" thickBot="1" x14ac:dyDescent="0.3">
      <c r="B3" s="347" t="s">
        <v>1801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2:14" ht="45" customHeight="1" thickTop="1" x14ac:dyDescent="0.25">
      <c r="B4" s="723" t="s">
        <v>1224</v>
      </c>
      <c r="C4" s="721" t="s">
        <v>1715</v>
      </c>
      <c r="D4" s="720"/>
      <c r="E4" s="705" t="s">
        <v>1802</v>
      </c>
      <c r="F4" s="705"/>
      <c r="G4" s="705"/>
      <c r="H4" s="705"/>
      <c r="I4" s="705"/>
      <c r="J4" s="705"/>
      <c r="K4" s="705"/>
      <c r="L4" s="705"/>
      <c r="M4" s="705"/>
      <c r="N4" s="705"/>
    </row>
    <row r="5" spans="2:14" ht="34.5" customHeight="1" x14ac:dyDescent="0.25">
      <c r="B5" s="724"/>
      <c r="C5" s="714" t="s">
        <v>185</v>
      </c>
      <c r="D5" s="713"/>
      <c r="E5" s="713"/>
      <c r="F5" s="710" t="s">
        <v>186</v>
      </c>
      <c r="G5" s="711"/>
      <c r="H5" s="712"/>
      <c r="I5" s="710" t="s">
        <v>1803</v>
      </c>
      <c r="J5" s="711"/>
      <c r="K5" s="712"/>
      <c r="L5" s="711" t="s">
        <v>1804</v>
      </c>
      <c r="M5" s="711"/>
      <c r="N5" s="711"/>
    </row>
    <row r="6" spans="2:14" ht="28.5" customHeight="1" thickBot="1" x14ac:dyDescent="0.25">
      <c r="B6" s="725"/>
      <c r="C6" s="348" t="s">
        <v>0</v>
      </c>
      <c r="D6" s="349" t="s">
        <v>18</v>
      </c>
      <c r="E6" s="350" t="s">
        <v>17</v>
      </c>
      <c r="F6" s="351" t="s">
        <v>0</v>
      </c>
      <c r="G6" s="349" t="s">
        <v>18</v>
      </c>
      <c r="H6" s="352" t="s">
        <v>17</v>
      </c>
      <c r="I6" s="351" t="s">
        <v>0</v>
      </c>
      <c r="J6" s="349" t="s">
        <v>18</v>
      </c>
      <c r="K6" s="352" t="s">
        <v>17</v>
      </c>
      <c r="L6" s="350" t="s">
        <v>0</v>
      </c>
      <c r="M6" s="349" t="s">
        <v>18</v>
      </c>
      <c r="N6" s="350" t="s">
        <v>17</v>
      </c>
    </row>
    <row r="7" spans="2:14" ht="26.25" customHeight="1" thickTop="1" thickBot="1" x14ac:dyDescent="0.3">
      <c r="B7" s="353" t="s">
        <v>208</v>
      </c>
      <c r="C7" s="327">
        <f>+D7+E7</f>
        <v>0</v>
      </c>
      <c r="D7" s="328">
        <f>+D8+D9+D10+D11+D12+D13+D14+D18+D22+D23+D24+D25+D26+D27+D28</f>
        <v>0</v>
      </c>
      <c r="E7" s="329">
        <f>+E8+E9+E10+E11+E12+E13+E14+E18+E22+E23+E24+E25+E26+E27+E28</f>
        <v>0</v>
      </c>
      <c r="F7" s="354">
        <f>+G7+H7</f>
        <v>0</v>
      </c>
      <c r="G7" s="328">
        <f>+G8+G9+G10+G11+G12+G13+G14+G18+G22+G23+G24+G25+G26+G27+G28</f>
        <v>0</v>
      </c>
      <c r="H7" s="355">
        <f>+H8+H9+H10+H11+H12+H13+H14+H18+H22+H23+H24+H25+H26+H27+H28</f>
        <v>0</v>
      </c>
      <c r="I7" s="354">
        <f>+J7+K7</f>
        <v>0</v>
      </c>
      <c r="J7" s="328">
        <f>+J8+J9+J10+J11+J12+J13+J14+J18+J22+J23+J24+J25+J26+J27+J28</f>
        <v>0</v>
      </c>
      <c r="K7" s="355">
        <f>+K8+K9+K10+K11+K12+K13+K14+K18+K22+K23+K24+K25+K26+K27+K28</f>
        <v>0</v>
      </c>
      <c r="L7" s="329">
        <f>+M7+N7</f>
        <v>0</v>
      </c>
      <c r="M7" s="328">
        <f>+M8+M9+M10+M11+M12+M13+M14+M18+M22+M23+M24+M25+M26+M27+M28</f>
        <v>0</v>
      </c>
      <c r="N7" s="329">
        <f>+N8+N9+N10+N11+N12+N13+N14+N18+N22+N23+N24+N25+N26+N27+N28</f>
        <v>0</v>
      </c>
    </row>
    <row r="8" spans="2:14" ht="23.25" customHeight="1" x14ac:dyDescent="0.25">
      <c r="B8" s="356" t="s">
        <v>200</v>
      </c>
      <c r="C8" s="357">
        <f>+D8+E8</f>
        <v>0</v>
      </c>
      <c r="D8" s="358"/>
      <c r="E8" s="358"/>
      <c r="F8" s="359">
        <f>+G8+H8</f>
        <v>0</v>
      </c>
      <c r="G8" s="358"/>
      <c r="H8" s="360"/>
      <c r="I8" s="359">
        <f>+J8+K8</f>
        <v>0</v>
      </c>
      <c r="J8" s="358"/>
      <c r="K8" s="360"/>
      <c r="L8" s="361">
        <f>+M8+N8</f>
        <v>0</v>
      </c>
      <c r="M8" s="358"/>
      <c r="N8" s="362"/>
    </row>
    <row r="9" spans="2:14" ht="23.25" customHeight="1" x14ac:dyDescent="0.25">
      <c r="B9" s="356" t="s">
        <v>201</v>
      </c>
      <c r="C9" s="333">
        <f t="shared" ref="C9:C28" si="0">+D9+E9</f>
        <v>0</v>
      </c>
      <c r="D9" s="334"/>
      <c r="E9" s="334"/>
      <c r="F9" s="363">
        <f t="shared" ref="F9:F28" si="1">+G9+H9</f>
        <v>0</v>
      </c>
      <c r="G9" s="334"/>
      <c r="H9" s="364"/>
      <c r="I9" s="363">
        <f t="shared" ref="I9:I28" si="2">+J9+K9</f>
        <v>0</v>
      </c>
      <c r="J9" s="334"/>
      <c r="K9" s="364"/>
      <c r="L9" s="365">
        <f t="shared" ref="L9:L28" si="3">+M9+N9</f>
        <v>0</v>
      </c>
      <c r="M9" s="334"/>
      <c r="N9" s="174"/>
    </row>
    <row r="10" spans="2:14" ht="23.25" customHeight="1" x14ac:dyDescent="0.25">
      <c r="B10" s="356" t="s">
        <v>203</v>
      </c>
      <c r="C10" s="333">
        <f t="shared" si="0"/>
        <v>0</v>
      </c>
      <c r="D10" s="334"/>
      <c r="E10" s="334"/>
      <c r="F10" s="363">
        <f t="shared" si="1"/>
        <v>0</v>
      </c>
      <c r="G10" s="334"/>
      <c r="H10" s="364"/>
      <c r="I10" s="363">
        <f t="shared" si="2"/>
        <v>0</v>
      </c>
      <c r="J10" s="334"/>
      <c r="K10" s="364"/>
      <c r="L10" s="365">
        <f t="shared" si="3"/>
        <v>0</v>
      </c>
      <c r="M10" s="334"/>
      <c r="N10" s="174"/>
    </row>
    <row r="11" spans="2:14" ht="23.25" customHeight="1" x14ac:dyDescent="0.25">
      <c r="B11" s="356" t="s">
        <v>204</v>
      </c>
      <c r="C11" s="333">
        <f t="shared" si="0"/>
        <v>0</v>
      </c>
      <c r="D11" s="334"/>
      <c r="E11" s="334"/>
      <c r="F11" s="363">
        <f t="shared" si="1"/>
        <v>0</v>
      </c>
      <c r="G11" s="334"/>
      <c r="H11" s="364"/>
      <c r="I11" s="363">
        <f t="shared" si="2"/>
        <v>0</v>
      </c>
      <c r="J11" s="334"/>
      <c r="K11" s="364"/>
      <c r="L11" s="365">
        <f t="shared" si="3"/>
        <v>0</v>
      </c>
      <c r="M11" s="334"/>
      <c r="N11" s="174"/>
    </row>
    <row r="12" spans="2:14" ht="23.25" customHeight="1" x14ac:dyDescent="0.25">
      <c r="B12" s="356" t="s">
        <v>1805</v>
      </c>
      <c r="C12" s="333">
        <f t="shared" si="0"/>
        <v>0</v>
      </c>
      <c r="D12" s="334"/>
      <c r="E12" s="334"/>
      <c r="F12" s="363">
        <f t="shared" si="1"/>
        <v>0</v>
      </c>
      <c r="G12" s="334"/>
      <c r="H12" s="364"/>
      <c r="I12" s="363">
        <f t="shared" si="2"/>
        <v>0</v>
      </c>
      <c r="J12" s="334"/>
      <c r="K12" s="364"/>
      <c r="L12" s="365">
        <f t="shared" si="3"/>
        <v>0</v>
      </c>
      <c r="M12" s="334"/>
      <c r="N12" s="174"/>
    </row>
    <row r="13" spans="2:14" ht="23.25" customHeight="1" x14ac:dyDescent="0.25">
      <c r="B13" s="356" t="s">
        <v>1709</v>
      </c>
      <c r="C13" s="333">
        <f t="shared" si="0"/>
        <v>0</v>
      </c>
      <c r="D13" s="334"/>
      <c r="E13" s="334"/>
      <c r="F13" s="363">
        <f t="shared" si="1"/>
        <v>0</v>
      </c>
      <c r="G13" s="334"/>
      <c r="H13" s="364"/>
      <c r="I13" s="363">
        <f t="shared" si="2"/>
        <v>0</v>
      </c>
      <c r="J13" s="334"/>
      <c r="K13" s="364"/>
      <c r="L13" s="365">
        <f t="shared" si="3"/>
        <v>0</v>
      </c>
      <c r="M13" s="334"/>
      <c r="N13" s="174"/>
    </row>
    <row r="14" spans="2:14" ht="23.25" customHeight="1" x14ac:dyDescent="0.25">
      <c r="B14" s="366" t="s">
        <v>205</v>
      </c>
      <c r="C14" s="367">
        <f t="shared" si="0"/>
        <v>0</v>
      </c>
      <c r="D14" s="368">
        <f>SUM(D15:D17)</f>
        <v>0</v>
      </c>
      <c r="E14" s="368">
        <f>SUM(E15:E17)</f>
        <v>0</v>
      </c>
      <c r="F14" s="369">
        <f t="shared" si="1"/>
        <v>0</v>
      </c>
      <c r="G14" s="368">
        <f>SUM(G15:G17)</f>
        <v>0</v>
      </c>
      <c r="H14" s="370">
        <f>SUM(H15:H17)</f>
        <v>0</v>
      </c>
      <c r="I14" s="369">
        <f t="shared" si="2"/>
        <v>0</v>
      </c>
      <c r="J14" s="368">
        <f>SUM(J15:J17)</f>
        <v>0</v>
      </c>
      <c r="K14" s="370">
        <f>SUM(K15:K17)</f>
        <v>0</v>
      </c>
      <c r="L14" s="371">
        <f t="shared" si="3"/>
        <v>0</v>
      </c>
      <c r="M14" s="368">
        <f>SUM(M15:M17)</f>
        <v>0</v>
      </c>
      <c r="N14" s="372">
        <f>SUM(N15:N17)</f>
        <v>0</v>
      </c>
    </row>
    <row r="15" spans="2:14" ht="23.25" customHeight="1" x14ac:dyDescent="0.25">
      <c r="B15" s="373" t="s">
        <v>1710</v>
      </c>
      <c r="C15" s="374">
        <f t="shared" si="0"/>
        <v>0</v>
      </c>
      <c r="D15" s="238"/>
      <c r="E15" s="238"/>
      <c r="F15" s="288">
        <f t="shared" si="1"/>
        <v>0</v>
      </c>
      <c r="G15" s="238"/>
      <c r="H15" s="375"/>
      <c r="I15" s="288">
        <f t="shared" si="2"/>
        <v>0</v>
      </c>
      <c r="J15" s="238"/>
      <c r="K15" s="375"/>
      <c r="L15" s="310">
        <f t="shared" si="3"/>
        <v>0</v>
      </c>
      <c r="M15" s="238"/>
      <c r="N15" s="126"/>
    </row>
    <row r="16" spans="2:14" ht="23.25" customHeight="1" x14ac:dyDescent="0.25">
      <c r="B16" s="376" t="s">
        <v>1711</v>
      </c>
      <c r="C16" s="374">
        <f t="shared" si="0"/>
        <v>0</v>
      </c>
      <c r="D16" s="238"/>
      <c r="E16" s="238"/>
      <c r="F16" s="288">
        <f t="shared" si="1"/>
        <v>0</v>
      </c>
      <c r="G16" s="238"/>
      <c r="H16" s="375"/>
      <c r="I16" s="288">
        <f t="shared" si="2"/>
        <v>0</v>
      </c>
      <c r="J16" s="238"/>
      <c r="K16" s="375"/>
      <c r="L16" s="310">
        <f t="shared" si="3"/>
        <v>0</v>
      </c>
      <c r="M16" s="238"/>
      <c r="N16" s="126"/>
    </row>
    <row r="17" spans="2:14" ht="23.25" customHeight="1" x14ac:dyDescent="0.25">
      <c r="B17" s="377" t="s">
        <v>1712</v>
      </c>
      <c r="C17" s="378">
        <f t="shared" si="0"/>
        <v>0</v>
      </c>
      <c r="D17" s="259"/>
      <c r="E17" s="259"/>
      <c r="F17" s="379">
        <f t="shared" si="1"/>
        <v>0</v>
      </c>
      <c r="G17" s="259"/>
      <c r="H17" s="380"/>
      <c r="I17" s="379">
        <f t="shared" si="2"/>
        <v>0</v>
      </c>
      <c r="J17" s="259"/>
      <c r="K17" s="380"/>
      <c r="L17" s="381">
        <f t="shared" si="3"/>
        <v>0</v>
      </c>
      <c r="M17" s="259"/>
      <c r="N17" s="382"/>
    </row>
    <row r="18" spans="2:14" ht="23.25" customHeight="1" x14ac:dyDescent="0.25">
      <c r="B18" s="383" t="s">
        <v>1729</v>
      </c>
      <c r="C18" s="384">
        <f t="shared" si="0"/>
        <v>0</v>
      </c>
      <c r="D18" s="368">
        <f>SUM(D19:D21)</f>
        <v>0</v>
      </c>
      <c r="E18" s="368">
        <f>SUM(E19:E21)</f>
        <v>0</v>
      </c>
      <c r="F18" s="385">
        <f t="shared" si="1"/>
        <v>0</v>
      </c>
      <c r="G18" s="368">
        <f>SUM(G19:G21)</f>
        <v>0</v>
      </c>
      <c r="H18" s="370">
        <f>SUM(H19:H21)</f>
        <v>0</v>
      </c>
      <c r="I18" s="385">
        <f t="shared" si="2"/>
        <v>0</v>
      </c>
      <c r="J18" s="368">
        <f>SUM(J19:J21)</f>
        <v>0</v>
      </c>
      <c r="K18" s="370">
        <f>SUM(K19:K21)</f>
        <v>0</v>
      </c>
      <c r="L18" s="203">
        <f t="shared" si="3"/>
        <v>0</v>
      </c>
      <c r="M18" s="368">
        <f>SUM(M19:M21)</f>
        <v>0</v>
      </c>
      <c r="N18" s="372">
        <f>SUM(N19:N21)</f>
        <v>0</v>
      </c>
    </row>
    <row r="19" spans="2:14" ht="23.25" customHeight="1" x14ac:dyDescent="0.25">
      <c r="B19" s="373" t="s">
        <v>1710</v>
      </c>
      <c r="C19" s="374">
        <f t="shared" si="0"/>
        <v>0</v>
      </c>
      <c r="D19" s="238"/>
      <c r="E19" s="238"/>
      <c r="F19" s="288">
        <f t="shared" si="1"/>
        <v>0</v>
      </c>
      <c r="G19" s="238"/>
      <c r="H19" s="375"/>
      <c r="I19" s="288">
        <f t="shared" si="2"/>
        <v>0</v>
      </c>
      <c r="J19" s="238"/>
      <c r="K19" s="375"/>
      <c r="L19" s="310">
        <f t="shared" si="3"/>
        <v>0</v>
      </c>
      <c r="M19" s="238"/>
      <c r="N19" s="126"/>
    </row>
    <row r="20" spans="2:14" ht="23.25" customHeight="1" x14ac:dyDescent="0.25">
      <c r="B20" s="376" t="s">
        <v>1711</v>
      </c>
      <c r="C20" s="374">
        <f t="shared" si="0"/>
        <v>0</v>
      </c>
      <c r="D20" s="238"/>
      <c r="E20" s="238"/>
      <c r="F20" s="288">
        <f t="shared" si="1"/>
        <v>0</v>
      </c>
      <c r="G20" s="238"/>
      <c r="H20" s="375"/>
      <c r="I20" s="288">
        <f t="shared" si="2"/>
        <v>0</v>
      </c>
      <c r="J20" s="238"/>
      <c r="K20" s="375"/>
      <c r="L20" s="310">
        <f t="shared" si="3"/>
        <v>0</v>
      </c>
      <c r="M20" s="238"/>
      <c r="N20" s="126"/>
    </row>
    <row r="21" spans="2:14" ht="23.25" customHeight="1" x14ac:dyDescent="0.25">
      <c r="B21" s="377" t="s">
        <v>1712</v>
      </c>
      <c r="C21" s="170">
        <f t="shared" si="0"/>
        <v>0</v>
      </c>
      <c r="D21" s="259"/>
      <c r="E21" s="259"/>
      <c r="F21" s="385">
        <f t="shared" si="1"/>
        <v>0</v>
      </c>
      <c r="G21" s="259"/>
      <c r="H21" s="380"/>
      <c r="I21" s="385">
        <f t="shared" si="2"/>
        <v>0</v>
      </c>
      <c r="J21" s="259"/>
      <c r="K21" s="380"/>
      <c r="L21" s="203">
        <f t="shared" si="3"/>
        <v>0</v>
      </c>
      <c r="M21" s="259"/>
      <c r="N21" s="382"/>
    </row>
    <row r="22" spans="2:14" ht="23.25" customHeight="1" x14ac:dyDescent="0.25">
      <c r="B22" s="356" t="s">
        <v>206</v>
      </c>
      <c r="C22" s="333">
        <f t="shared" si="0"/>
        <v>0</v>
      </c>
      <c r="D22" s="334"/>
      <c r="E22" s="334"/>
      <c r="F22" s="363">
        <f t="shared" si="1"/>
        <v>0</v>
      </c>
      <c r="G22" s="334"/>
      <c r="H22" s="364"/>
      <c r="I22" s="363">
        <f t="shared" si="2"/>
        <v>0</v>
      </c>
      <c r="J22" s="334"/>
      <c r="K22" s="364"/>
      <c r="L22" s="365">
        <f t="shared" si="3"/>
        <v>0</v>
      </c>
      <c r="M22" s="334"/>
      <c r="N22" s="174"/>
    </row>
    <row r="23" spans="2:14" ht="23.25" customHeight="1" thickBot="1" x14ac:dyDescent="0.3">
      <c r="B23" s="356" t="s">
        <v>1853</v>
      </c>
      <c r="C23" s="333">
        <f t="shared" si="0"/>
        <v>0</v>
      </c>
      <c r="D23" s="334"/>
      <c r="E23" s="334"/>
      <c r="F23" s="363">
        <f t="shared" si="1"/>
        <v>0</v>
      </c>
      <c r="G23" s="334"/>
      <c r="H23" s="364"/>
      <c r="I23" s="363">
        <f t="shared" si="2"/>
        <v>0</v>
      </c>
      <c r="J23" s="334"/>
      <c r="K23" s="364"/>
      <c r="L23" s="365">
        <f t="shared" si="3"/>
        <v>0</v>
      </c>
      <c r="M23" s="334"/>
      <c r="N23" s="174"/>
    </row>
    <row r="24" spans="2:14" ht="23.25" hidden="1" customHeight="1" thickBot="1" x14ac:dyDescent="0.3">
      <c r="B24" s="356" t="s">
        <v>1716</v>
      </c>
      <c r="C24" s="170">
        <f t="shared" si="0"/>
        <v>0</v>
      </c>
      <c r="D24" s="386"/>
      <c r="E24" s="386"/>
      <c r="F24" s="387">
        <f t="shared" si="1"/>
        <v>0</v>
      </c>
      <c r="G24" s="386"/>
      <c r="H24" s="388"/>
      <c r="I24" s="387">
        <f t="shared" si="2"/>
        <v>0</v>
      </c>
      <c r="J24" s="386"/>
      <c r="K24" s="388"/>
      <c r="L24" s="389">
        <f t="shared" si="3"/>
        <v>0</v>
      </c>
      <c r="M24" s="386"/>
      <c r="N24" s="390"/>
    </row>
    <row r="25" spans="2:14" ht="23.25" customHeight="1" x14ac:dyDescent="0.25">
      <c r="B25" s="391" t="s">
        <v>1850</v>
      </c>
      <c r="C25" s="392">
        <f t="shared" si="0"/>
        <v>0</v>
      </c>
      <c r="D25" s="574"/>
      <c r="E25" s="574"/>
      <c r="F25" s="575">
        <f t="shared" si="1"/>
        <v>0</v>
      </c>
      <c r="G25" s="574"/>
      <c r="H25" s="576"/>
      <c r="I25" s="575">
        <f t="shared" si="2"/>
        <v>0</v>
      </c>
      <c r="J25" s="574"/>
      <c r="K25" s="576"/>
      <c r="L25" s="577">
        <f t="shared" si="3"/>
        <v>0</v>
      </c>
      <c r="M25" s="574"/>
      <c r="N25" s="578"/>
    </row>
    <row r="26" spans="2:14" ht="23.25" customHeight="1" x14ac:dyDescent="0.25">
      <c r="B26" s="394" t="s">
        <v>1851</v>
      </c>
      <c r="C26" s="333">
        <f t="shared" si="0"/>
        <v>0</v>
      </c>
      <c r="D26" s="334"/>
      <c r="E26" s="334"/>
      <c r="F26" s="363">
        <f t="shared" si="1"/>
        <v>0</v>
      </c>
      <c r="G26" s="334"/>
      <c r="H26" s="364"/>
      <c r="I26" s="363">
        <f t="shared" si="2"/>
        <v>0</v>
      </c>
      <c r="J26" s="334"/>
      <c r="K26" s="364"/>
      <c r="L26" s="365">
        <f t="shared" si="3"/>
        <v>0</v>
      </c>
      <c r="M26" s="334"/>
      <c r="N26" s="174"/>
    </row>
    <row r="27" spans="2:14" ht="23.25" customHeight="1" x14ac:dyDescent="0.25">
      <c r="B27" s="395" t="s">
        <v>1725</v>
      </c>
      <c r="C27" s="333">
        <f t="shared" si="0"/>
        <v>0</v>
      </c>
      <c r="D27" s="334"/>
      <c r="E27" s="334"/>
      <c r="F27" s="363">
        <f t="shared" si="1"/>
        <v>0</v>
      </c>
      <c r="G27" s="334"/>
      <c r="H27" s="364"/>
      <c r="I27" s="363">
        <f t="shared" si="2"/>
        <v>0</v>
      </c>
      <c r="J27" s="334"/>
      <c r="K27" s="364"/>
      <c r="L27" s="365">
        <f t="shared" si="3"/>
        <v>0</v>
      </c>
      <c r="M27" s="334"/>
      <c r="N27" s="174"/>
    </row>
    <row r="28" spans="2:14" ht="23.25" customHeight="1" thickBot="1" x14ac:dyDescent="0.3">
      <c r="B28" s="396" t="s">
        <v>1852</v>
      </c>
      <c r="C28" s="337">
        <f t="shared" si="0"/>
        <v>0</v>
      </c>
      <c r="D28" s="338"/>
      <c r="E28" s="338"/>
      <c r="F28" s="397">
        <f t="shared" si="1"/>
        <v>0</v>
      </c>
      <c r="G28" s="338"/>
      <c r="H28" s="398"/>
      <c r="I28" s="397">
        <f t="shared" si="2"/>
        <v>0</v>
      </c>
      <c r="J28" s="338"/>
      <c r="K28" s="398"/>
      <c r="L28" s="399">
        <f t="shared" si="3"/>
        <v>0</v>
      </c>
      <c r="M28" s="338"/>
      <c r="N28" s="400"/>
    </row>
    <row r="29" spans="2:14" ht="16.5" customHeight="1" thickTop="1" x14ac:dyDescent="0.2">
      <c r="B29" s="579" t="s">
        <v>1720</v>
      </c>
      <c r="C29" s="275"/>
      <c r="D29" s="401" t="str">
        <f>IF(OR(D8&gt;'CUADRO 4.1'!D7,D9&gt;'CUADRO 4.1'!D8,D10&gt;'CUADRO 4.1'!D9,D11&gt;'CUADRO 4.1'!D10,D12&gt;'CUADRO 4.1'!D11,D13&gt;'CUADRO 4.1'!D12,D15&gt;'CUADRO 4.1'!D14,D16&gt;'CUADRO 4.1'!D15,D17&gt;'CUADRO 4.1'!D16,D19&gt;'CUADRO 4.1'!D18,D20&gt;'CUADRO 4.1'!D19,D21&gt;'CUADRO 4.1'!D20,D22&gt;'CUADRO 4.1'!D21,D23&gt;'CUADRO 4.1'!D22,D24&gt;'CUADRO 4.1'!D23,D25&gt;'CUADRO 4.1'!D24,D26&gt;'CUADRO 4.1'!D25,D27&gt;'CUADRO 4.1'!D26,D28&gt;'CUADRO 4.1'!D27),"XXX","")</f>
        <v/>
      </c>
      <c r="E29" s="401" t="str">
        <f>IF(OR(E8&gt;'CUADRO 4.1'!E7,E9&gt;'CUADRO 4.1'!E8,E10&gt;'CUADRO 4.1'!E9,E11&gt;'CUADRO 4.1'!E10,E12&gt;'CUADRO 4.1'!E11,E13&gt;'CUADRO 4.1'!E12,E15&gt;'CUADRO 4.1'!E14,E16&gt;'CUADRO 4.1'!E15,E17&gt;'CUADRO 4.1'!E16,E19&gt;'CUADRO 4.1'!E18,E20&gt;'CUADRO 4.1'!E19,E21&gt;'CUADRO 4.1'!E20,E22&gt;'CUADRO 4.1'!E21,E23&gt;'CUADRO 4.1'!E22,E24&gt;'CUADRO 4.1'!E23,E25&gt;'CUADRO 4.1'!E24,E26&gt;'CUADRO 4.1'!E25,E27&gt;'CUADRO 4.1'!E26,E28&gt;'CUADRO 4.1'!E27),"XXX","")</f>
        <v/>
      </c>
      <c r="F29" s="275"/>
      <c r="G29" s="401" t="str">
        <f>IF(OR(G8&gt;'CUADRO 4.1'!G7,G9&gt;'CUADRO 4.1'!G8,G10&gt;'CUADRO 4.1'!G9,G11&gt;'CUADRO 4.1'!G10,G12&gt;'CUADRO 4.1'!G11,G13&gt;'CUADRO 4.1'!G12,G15&gt;'CUADRO 4.1'!G14,G16&gt;'CUADRO 4.1'!G15,G17&gt;'CUADRO 4.1'!G16,G19&gt;'CUADRO 4.1'!G18,G20&gt;'CUADRO 4.1'!G19,G21&gt;'CUADRO 4.1'!G20,G22&gt;'CUADRO 4.1'!G21,G23&gt;'CUADRO 4.1'!G22,G24&gt;'CUADRO 4.1'!G23,G25&gt;'CUADRO 4.1'!G24,G26&gt;'CUADRO 4.1'!G25,G27&gt;'CUADRO 4.1'!G26,G28&gt;'CUADRO 4.1'!G27),"XXX","")</f>
        <v/>
      </c>
      <c r="H29" s="401" t="str">
        <f>IF(OR(H8&gt;'CUADRO 4.1'!H7,H9&gt;'CUADRO 4.1'!H8,H10&gt;'CUADRO 4.1'!H9,H11&gt;'CUADRO 4.1'!H10,H12&gt;'CUADRO 4.1'!H11,H13&gt;'CUADRO 4.1'!H12,H15&gt;'CUADRO 4.1'!H14,H16&gt;'CUADRO 4.1'!H15,H17&gt;'CUADRO 4.1'!H16,H19&gt;'CUADRO 4.1'!H18,H20&gt;'CUADRO 4.1'!H19,H21&gt;'CUADRO 4.1'!H20,H22&gt;'CUADRO 4.1'!H21,H23&gt;'CUADRO 4.1'!H22,H24&gt;'CUADRO 4.1'!H23,H25&gt;'CUADRO 4.1'!H24,H26&gt;'CUADRO 4.1'!H25,H27&gt;'CUADRO 4.1'!H26,H28&gt;'CUADRO 4.1'!H27),"XXX","")</f>
        <v/>
      </c>
      <c r="I29" s="275"/>
      <c r="J29" s="401" t="str">
        <f>IF(OR(J8&gt;'CUADRO 4.1'!J7,J9&gt;'CUADRO 4.1'!J8,J10&gt;'CUADRO 4.1'!J9,J11&gt;'CUADRO 4.1'!J10,J12&gt;'CUADRO 4.1'!J11,J13&gt;'CUADRO 4.1'!J12,J15&gt;'CUADRO 4.1'!J14,J16&gt;'CUADRO 4.1'!J15,J17&gt;'CUADRO 4.1'!J16,J19&gt;'CUADRO 4.1'!J18,J20&gt;'CUADRO 4.1'!J19,J21&gt;'CUADRO 4.1'!J20,J22&gt;'CUADRO 4.1'!J21,J23&gt;'CUADRO 4.1'!J22,J24&gt;'CUADRO 4.1'!J23,J25&gt;'CUADRO 4.1'!J24,J26&gt;'CUADRO 4.1'!J25,J27&gt;'CUADRO 4.1'!J26,J28&gt;'CUADRO 4.1'!J27),"XXX","")</f>
        <v/>
      </c>
      <c r="K29" s="401" t="str">
        <f>IF(OR(K8&gt;'CUADRO 4.1'!K7,K9&gt;'CUADRO 4.1'!K8,K10&gt;'CUADRO 4.1'!K9,K11&gt;'CUADRO 4.1'!K10,K12&gt;'CUADRO 4.1'!K11,K13&gt;'CUADRO 4.1'!K12,K15&gt;'CUADRO 4.1'!K14,K16&gt;'CUADRO 4.1'!K15,K17&gt;'CUADRO 4.1'!K16,K19&gt;'CUADRO 4.1'!K18,K20&gt;'CUADRO 4.1'!K19,K21&gt;'CUADRO 4.1'!K20,K22&gt;'CUADRO 4.1'!K21,K23&gt;'CUADRO 4.1'!K22,K24&gt;'CUADRO 4.1'!K23,K25&gt;'CUADRO 4.1'!K24,K26&gt;'CUADRO 4.1'!K25,K27&gt;'CUADRO 4.1'!K26,K28&gt;'CUADRO 4.1'!K27),"XXX","")</f>
        <v/>
      </c>
      <c r="L29" s="275"/>
      <c r="M29" s="401" t="str">
        <f>IF(OR(M8&gt;'CUADRO 4.1'!M7,M9&gt;'CUADRO 4.1'!M8,M10&gt;'CUADRO 4.1'!M9,M11&gt;'CUADRO 4.1'!M10,M12&gt;'CUADRO 4.1'!M11,M13&gt;'CUADRO 4.1'!M12,M15&gt;'CUADRO 4.1'!M14,M16&gt;'CUADRO 4.1'!M15,M17&gt;'CUADRO 4.1'!M16,M19&gt;'CUADRO 4.1'!M18,M20&gt;'CUADRO 4.1'!M19,M21&gt;'CUADRO 4.1'!M20,M22&gt;'CUADRO 4.1'!M21,M23&gt;'CUADRO 4.1'!M22,M24&gt;'CUADRO 4.1'!M23,M25&gt;'CUADRO 4.1'!M24,M26&gt;'CUADRO 4.1'!M25,M27&gt;'CUADRO 4.1'!M26,M28&gt;'CUADRO 4.1'!M27),"XXX","")</f>
        <v/>
      </c>
      <c r="N29" s="401" t="str">
        <f>IF(OR(N8&gt;'CUADRO 4.1'!N7,N9&gt;'CUADRO 4.1'!N8,N10&gt;'CUADRO 4.1'!N9,N11&gt;'CUADRO 4.1'!N10,N12&gt;'CUADRO 4.1'!N11,N13&gt;'CUADRO 4.1'!N12,N15&gt;'CUADRO 4.1'!N14,N16&gt;'CUADRO 4.1'!N15,N17&gt;'CUADRO 4.1'!N16,N19&gt;'CUADRO 4.1'!N18,N20&gt;'CUADRO 4.1'!N19,N21&gt;'CUADRO 4.1'!N20,N22&gt;'CUADRO 4.1'!N21,N23&gt;'CUADRO 4.1'!N22,N24&gt;'CUADRO 4.1'!N23,N25&gt;'CUADRO 4.1'!N24,N26&gt;'CUADRO 4.1'!N25,N27&gt;'CUADRO 4.1'!N26,N28&gt;'CUADRO 4.1'!N27),"XXX","")</f>
        <v/>
      </c>
    </row>
    <row r="30" spans="2:14" ht="16.5" customHeight="1" x14ac:dyDescent="0.2">
      <c r="B30" s="580" t="s">
        <v>1854</v>
      </c>
      <c r="E30" s="402"/>
      <c r="F30" s="722" t="str">
        <f>IF(OR(D29="XXX",E29="XXX",G29="XXX",H29="XXX",J29="XXX",K29="XXX",M29="XXX",N29="XXX"),"XXX = ¡VERIFICAR!.  En alguna Discapacidad o Condición se están indicando más estudiantes Alfabetizados que los reportados en la parte (1) del Cuadro 4.1.","")</f>
        <v/>
      </c>
      <c r="G30" s="722"/>
      <c r="H30" s="722"/>
      <c r="I30" s="722"/>
      <c r="J30" s="722"/>
      <c r="K30" s="722"/>
      <c r="L30" s="722"/>
      <c r="M30" s="722"/>
      <c r="N30" s="722"/>
    </row>
    <row r="31" spans="2:14" ht="16.5" customHeight="1" x14ac:dyDescent="0.2">
      <c r="B31" s="580" t="s">
        <v>1855</v>
      </c>
      <c r="C31" s="402"/>
      <c r="D31" s="402"/>
      <c r="E31" s="402"/>
      <c r="F31" s="722"/>
      <c r="G31" s="722"/>
      <c r="H31" s="722"/>
      <c r="I31" s="722"/>
      <c r="J31" s="722"/>
      <c r="K31" s="722"/>
      <c r="L31" s="722"/>
      <c r="M31" s="722"/>
      <c r="N31" s="722"/>
    </row>
    <row r="32" spans="2:14" ht="16.5" customHeight="1" x14ac:dyDescent="0.2">
      <c r="B32" s="581" t="s">
        <v>1856</v>
      </c>
      <c r="C32" s="402"/>
      <c r="D32" s="402"/>
      <c r="E32" s="402"/>
      <c r="F32" s="722"/>
      <c r="G32" s="722"/>
      <c r="H32" s="722"/>
      <c r="I32" s="722"/>
      <c r="J32" s="722"/>
      <c r="K32" s="722"/>
      <c r="L32" s="722"/>
      <c r="M32" s="722"/>
      <c r="N32" s="722"/>
    </row>
    <row r="33" spans="2:14" ht="16.5" customHeight="1" x14ac:dyDescent="0.25">
      <c r="D33" s="403"/>
      <c r="E33" s="403"/>
      <c r="F33" s="404"/>
      <c r="G33" s="404"/>
      <c r="H33" s="404"/>
      <c r="I33" s="404"/>
      <c r="J33" s="404"/>
      <c r="K33" s="404"/>
      <c r="L33" s="404"/>
      <c r="M33" s="404"/>
      <c r="N33" s="404"/>
    </row>
    <row r="34" spans="2:14" ht="16.5" customHeight="1" x14ac:dyDescent="0.25">
      <c r="B34" s="272" t="s">
        <v>153</v>
      </c>
      <c r="C34" s="403"/>
      <c r="D34" s="403"/>
      <c r="E34" s="403"/>
      <c r="F34" s="404"/>
      <c r="G34" s="404"/>
      <c r="H34" s="404"/>
      <c r="I34" s="404"/>
      <c r="J34" s="404"/>
      <c r="K34" s="404"/>
      <c r="L34" s="404"/>
      <c r="M34" s="404"/>
      <c r="N34" s="404"/>
    </row>
    <row r="35" spans="2:14" ht="16.5" customHeight="1" x14ac:dyDescent="0.25">
      <c r="B35" s="671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3"/>
    </row>
    <row r="36" spans="2:14" ht="16.5" customHeight="1" x14ac:dyDescent="0.25">
      <c r="B36" s="674"/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6"/>
    </row>
    <row r="37" spans="2:14" ht="16.5" customHeight="1" x14ac:dyDescent="0.25">
      <c r="B37" s="674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6"/>
    </row>
    <row r="38" spans="2:14" ht="16.5" customHeight="1" x14ac:dyDescent="0.25">
      <c r="B38" s="677"/>
      <c r="C38" s="67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9"/>
    </row>
  </sheetData>
  <sheetProtection algorithmName="SHA-512" hashValue="IJnErCKjeefNJ5oijlAXUul52D2T22l8tRpou1EFzMJOVPklUtX4Fa/S65B6Dw9+im5+JmhaCDd1DxfXBN8gHA==" saltValue="FB53GfgocSFID99tn0KEiQ==" spinCount="100000" sheet="1" objects="1" scenarios="1"/>
  <mergeCells count="10">
    <mergeCell ref="M1:N1"/>
    <mergeCell ref="B35:N38"/>
    <mergeCell ref="F30:N32"/>
    <mergeCell ref="B4:B6"/>
    <mergeCell ref="C4:D4"/>
    <mergeCell ref="E4:N4"/>
    <mergeCell ref="C5:E5"/>
    <mergeCell ref="F5:H5"/>
    <mergeCell ref="I5:K5"/>
    <mergeCell ref="L5:N5"/>
  </mergeCells>
  <conditionalFormatting sqref="I23:I24 L23">
    <cfRule type="cellIs" dxfId="50" priority="235" operator="equal">
      <formula>0</formula>
    </cfRule>
  </conditionalFormatting>
  <conditionalFormatting sqref="C7:N7 C8 F8 I8 L8 L20:L21 I20:I21 F20:F21 C20:C21 C23:C24 F23:F24 I23:I24 L23:L24 L12:L13 I12:I13 F12:F13 C12:C13">
    <cfRule type="cellIs" dxfId="49" priority="234" operator="equal">
      <formula>0</formula>
    </cfRule>
  </conditionalFormatting>
  <conditionalFormatting sqref="C18 F18 I18 L18">
    <cfRule type="cellIs" dxfId="48" priority="230" operator="equal">
      <formula>0</formula>
    </cfRule>
  </conditionalFormatting>
  <conditionalFormatting sqref="I28">
    <cfRule type="cellIs" dxfId="47" priority="228" operator="equal">
      <formula>0</formula>
    </cfRule>
  </conditionalFormatting>
  <conditionalFormatting sqref="L25:L28 I25:I28 F25:F28 C25:C28">
    <cfRule type="cellIs" dxfId="46" priority="227" operator="equal">
      <formula>0</formula>
    </cfRule>
  </conditionalFormatting>
  <conditionalFormatting sqref="I22 L22">
    <cfRule type="cellIs" dxfId="45" priority="224" operator="equal">
      <formula>0</formula>
    </cfRule>
  </conditionalFormatting>
  <conditionalFormatting sqref="C22 F22 I22 L22">
    <cfRule type="cellIs" dxfId="44" priority="223" operator="equal">
      <formula>0</formula>
    </cfRule>
  </conditionalFormatting>
  <conditionalFormatting sqref="L19 I19 F19 C19">
    <cfRule type="cellIs" dxfId="43" priority="220" operator="equal">
      <formula>0</formula>
    </cfRule>
  </conditionalFormatting>
  <conditionalFormatting sqref="L9 I9 F9 C9 C11 F11 I11 L11">
    <cfRule type="cellIs" dxfId="42" priority="218" operator="equal">
      <formula>0</formula>
    </cfRule>
  </conditionalFormatting>
  <conditionalFormatting sqref="C10 F10 I10 L10">
    <cfRule type="cellIs" dxfId="41" priority="216" operator="equal">
      <formula>0</formula>
    </cfRule>
  </conditionalFormatting>
  <conditionalFormatting sqref="L16:L17 I16:I17 F16:F17 C16:C17">
    <cfRule type="cellIs" dxfId="40" priority="214" operator="equal">
      <formula>0</formula>
    </cfRule>
  </conditionalFormatting>
  <conditionalFormatting sqref="C14 F14 I14 L14">
    <cfRule type="cellIs" dxfId="39" priority="212" operator="equal">
      <formula>0</formula>
    </cfRule>
  </conditionalFormatting>
  <conditionalFormatting sqref="L15 I15 F15 C15">
    <cfRule type="cellIs" dxfId="38" priority="210" operator="equal">
      <formula>0</formula>
    </cfRule>
  </conditionalFormatting>
  <conditionalFormatting sqref="F30:N32">
    <cfRule type="notContainsBlanks" dxfId="37" priority="236">
      <formula>LEN(TRIM(F30))&gt;0</formula>
    </cfRule>
  </conditionalFormatting>
  <conditionalFormatting sqref="D18">
    <cfRule type="cellIs" dxfId="36" priority="207" operator="equal">
      <formula>0</formula>
    </cfRule>
  </conditionalFormatting>
  <conditionalFormatting sqref="D14">
    <cfRule type="cellIs" dxfId="35" priority="206" operator="equal">
      <formula>0</formula>
    </cfRule>
  </conditionalFormatting>
  <conditionalFormatting sqref="E18">
    <cfRule type="cellIs" dxfId="34" priority="147" operator="equal">
      <formula>0</formula>
    </cfRule>
  </conditionalFormatting>
  <conditionalFormatting sqref="E14">
    <cfRule type="cellIs" dxfId="33" priority="146" operator="equal">
      <formula>0</formula>
    </cfRule>
  </conditionalFormatting>
  <conditionalFormatting sqref="G18">
    <cfRule type="cellIs" dxfId="32" priority="126" operator="equal">
      <formula>0</formula>
    </cfRule>
  </conditionalFormatting>
  <conditionalFormatting sqref="G14">
    <cfRule type="cellIs" dxfId="31" priority="125" operator="equal">
      <formula>0</formula>
    </cfRule>
  </conditionalFormatting>
  <conditionalFormatting sqref="H18">
    <cfRule type="cellIs" dxfId="30" priority="105" operator="equal">
      <formula>0</formula>
    </cfRule>
  </conditionalFormatting>
  <conditionalFormatting sqref="H14">
    <cfRule type="cellIs" dxfId="29" priority="104" operator="equal">
      <formula>0</formula>
    </cfRule>
  </conditionalFormatting>
  <conditionalFormatting sqref="J18">
    <cfRule type="cellIs" dxfId="28" priority="84" operator="equal">
      <formula>0</formula>
    </cfRule>
  </conditionalFormatting>
  <conditionalFormatting sqref="J14">
    <cfRule type="cellIs" dxfId="27" priority="83" operator="equal">
      <formula>0</formula>
    </cfRule>
  </conditionalFormatting>
  <conditionalFormatting sqref="K18">
    <cfRule type="cellIs" dxfId="26" priority="63" operator="equal">
      <formula>0</formula>
    </cfRule>
  </conditionalFormatting>
  <conditionalFormatting sqref="K14">
    <cfRule type="cellIs" dxfId="25" priority="62" operator="equal">
      <formula>0</formula>
    </cfRule>
  </conditionalFormatting>
  <conditionalFormatting sqref="M18">
    <cfRule type="cellIs" dxfId="24" priority="42" operator="equal">
      <formula>0</formula>
    </cfRule>
  </conditionalFormatting>
  <conditionalFormatting sqref="M14">
    <cfRule type="cellIs" dxfId="23" priority="41" operator="equal">
      <formula>0</formula>
    </cfRule>
  </conditionalFormatting>
  <conditionalFormatting sqref="N18">
    <cfRule type="cellIs" dxfId="22" priority="21" operator="equal">
      <formula>0</formula>
    </cfRule>
  </conditionalFormatting>
  <conditionalFormatting sqref="N14">
    <cfRule type="cellIs" dxfId="21" priority="20" operator="equal">
      <formula>0</formula>
    </cfRule>
  </conditionalFormatting>
  <dataValidations count="1">
    <dataValidation type="whole" operator="greaterThanOrEqual" allowBlank="1" showInputMessage="1" showErrorMessage="1" sqref="C7:N28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72" orientation="landscape" r:id="rId1"/>
  <headerFooter scaleWithDoc="0">
    <oddFooter>&amp;R&amp;"Goudy,Negrita Cursiva"CINDEA&amp;"Goudy,Cursiva", página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H17"/>
  <sheetViews>
    <sheetView showGridLines="0" showRuler="0" zoomScale="90" zoomScaleNormal="90" workbookViewId="0"/>
  </sheetViews>
  <sheetFormatPr baseColWidth="10" defaultRowHeight="14.25" x14ac:dyDescent="0.25"/>
  <cols>
    <col min="1" max="1" width="4.42578125" style="221" customWidth="1"/>
    <col min="2" max="2" width="67.5703125" style="221" customWidth="1"/>
    <col min="3" max="5" width="11.7109375" style="221" customWidth="1"/>
    <col min="6" max="8" width="12.42578125" style="221" customWidth="1"/>
    <col min="9" max="16384" width="11.42578125" style="221"/>
  </cols>
  <sheetData>
    <row r="1" spans="2:8" ht="18" x14ac:dyDescent="0.25">
      <c r="B1" s="345" t="s">
        <v>1222</v>
      </c>
      <c r="C1" s="607"/>
      <c r="D1" s="688" t="str">
        <f>+Portada!$L$2</f>
        <v/>
      </c>
      <c r="E1" s="689"/>
    </row>
    <row r="2" spans="2:8" ht="18" x14ac:dyDescent="0.25">
      <c r="B2" s="114" t="s">
        <v>193</v>
      </c>
      <c r="C2" s="607"/>
      <c r="D2" s="607"/>
      <c r="E2" s="607"/>
    </row>
    <row r="3" spans="2:8" ht="18.75" thickBot="1" x14ac:dyDescent="0.3">
      <c r="B3" s="550" t="s">
        <v>1278</v>
      </c>
      <c r="C3" s="321"/>
      <c r="D3" s="321"/>
      <c r="E3" s="321"/>
    </row>
    <row r="4" spans="2:8" ht="28.5" customHeight="1" thickTop="1" thickBot="1" x14ac:dyDescent="0.3">
      <c r="B4" s="322" t="s">
        <v>52</v>
      </c>
      <c r="C4" s="323" t="s">
        <v>0</v>
      </c>
      <c r="D4" s="324" t="s">
        <v>50</v>
      </c>
      <c r="E4" s="325" t="s">
        <v>51</v>
      </c>
    </row>
    <row r="5" spans="2:8" ht="34.5" customHeight="1" thickTop="1" thickBot="1" x14ac:dyDescent="0.3">
      <c r="B5" s="326" t="s">
        <v>192</v>
      </c>
      <c r="C5" s="327">
        <f t="shared" ref="C5:C10" si="0">+D5+E5</f>
        <v>0</v>
      </c>
      <c r="D5" s="328">
        <f>SUM(D6:D10)</f>
        <v>0</v>
      </c>
      <c r="E5" s="329">
        <f>SUM(E6:E10)</f>
        <v>0</v>
      </c>
    </row>
    <row r="6" spans="2:8" ht="35.25" customHeight="1" x14ac:dyDescent="0.25">
      <c r="B6" s="330" t="s">
        <v>1797</v>
      </c>
      <c r="C6" s="170">
        <f t="shared" si="0"/>
        <v>0</v>
      </c>
      <c r="D6" s="259"/>
      <c r="E6" s="331"/>
    </row>
    <row r="7" spans="2:8" ht="35.25" customHeight="1" x14ac:dyDescent="0.25">
      <c r="B7" s="332" t="s">
        <v>1798</v>
      </c>
      <c r="C7" s="333">
        <f t="shared" si="0"/>
        <v>0</v>
      </c>
      <c r="D7" s="334"/>
      <c r="E7" s="335"/>
    </row>
    <row r="8" spans="2:8" ht="35.25" customHeight="1" x14ac:dyDescent="0.25">
      <c r="B8" s="332" t="s">
        <v>1279</v>
      </c>
      <c r="C8" s="333">
        <f t="shared" si="0"/>
        <v>0</v>
      </c>
      <c r="D8" s="334"/>
      <c r="E8" s="335"/>
    </row>
    <row r="9" spans="2:8" ht="35.25" customHeight="1" x14ac:dyDescent="0.25">
      <c r="B9" s="332" t="s">
        <v>1799</v>
      </c>
      <c r="C9" s="333">
        <f t="shared" si="0"/>
        <v>0</v>
      </c>
      <c r="D9" s="334"/>
      <c r="E9" s="335"/>
      <c r="F9" s="726" t="str">
        <f>IF(AND(OR(C9=0),AND(('CUADRO 4.1'!O6+'CUADRO 4.1'!R6+'CUADRO 4.1'!U6+'CUADRO 4.1'!X6)&gt;0)),"¿Quién atiende los estudiantes que reciben Servicio de Apoyo Educativo?",(IF(AND(OR(C9&gt;0),AND(('CUADRO 4.1'!O6+'CUADRO 4.1'!R6+'CUADRO 4.1'!U6+'CUADRO 4.1'!X6)=0)),"¡No reportó datos en el Cuadro 4.1!","")))</f>
        <v/>
      </c>
      <c r="G9" s="726"/>
      <c r="H9" s="726"/>
    </row>
    <row r="10" spans="2:8" ht="35.25" customHeight="1" thickBot="1" x14ac:dyDescent="0.3">
      <c r="B10" s="336" t="s">
        <v>1800</v>
      </c>
      <c r="C10" s="337">
        <f t="shared" si="0"/>
        <v>0</v>
      </c>
      <c r="D10" s="338"/>
      <c r="E10" s="339"/>
      <c r="F10" s="340"/>
      <c r="G10" s="340"/>
      <c r="H10" s="340"/>
    </row>
    <row r="11" spans="2:8" s="344" customFormat="1" ht="18.75" customHeight="1" thickTop="1" x14ac:dyDescent="0.25">
      <c r="B11" s="341"/>
      <c r="C11" s="342"/>
      <c r="D11" s="343"/>
      <c r="E11" s="343"/>
    </row>
    <row r="12" spans="2:8" ht="21" customHeight="1" x14ac:dyDescent="0.25">
      <c r="B12" s="272" t="s">
        <v>153</v>
      </c>
      <c r="D12" s="343"/>
      <c r="E12" s="343"/>
    </row>
    <row r="13" spans="2:8" x14ac:dyDescent="0.25">
      <c r="B13" s="671"/>
      <c r="C13" s="672"/>
      <c r="D13" s="672"/>
      <c r="E13" s="673"/>
    </row>
    <row r="14" spans="2:8" x14ac:dyDescent="0.25">
      <c r="B14" s="674"/>
      <c r="C14" s="675"/>
      <c r="D14" s="675"/>
      <c r="E14" s="676"/>
    </row>
    <row r="15" spans="2:8" ht="18" customHeight="1" x14ac:dyDescent="0.25">
      <c r="B15" s="674"/>
      <c r="C15" s="675"/>
      <c r="D15" s="675"/>
      <c r="E15" s="676"/>
    </row>
    <row r="16" spans="2:8" ht="18" customHeight="1" x14ac:dyDescent="0.25">
      <c r="B16" s="674"/>
      <c r="C16" s="675"/>
      <c r="D16" s="675"/>
      <c r="E16" s="676"/>
    </row>
    <row r="17" spans="2:5" ht="18" customHeight="1" x14ac:dyDescent="0.25">
      <c r="B17" s="677"/>
      <c r="C17" s="678"/>
      <c r="D17" s="678"/>
      <c r="E17" s="679"/>
    </row>
  </sheetData>
  <sheetProtection algorithmName="SHA-512" hashValue="dG6Rz/hjFQy/2z1BdtfBF2womRMewKC6n0YbIxJKFBuYd5cjj3/eZUeF2OEY9l7lmqOBj++FcNBsdUDhys4JJQ==" saltValue="/8QcB+b+e9WV/8lK1QJyag==" spinCount="100000" sheet="1" objects="1" scenarios="1"/>
  <mergeCells count="3">
    <mergeCell ref="B13:E17"/>
    <mergeCell ref="F9:H9"/>
    <mergeCell ref="D1:E1"/>
  </mergeCells>
  <conditionalFormatting sqref="C5:C10">
    <cfRule type="cellIs" dxfId="20" priority="2" operator="equal">
      <formula>0</formula>
    </cfRule>
  </conditionalFormatting>
  <conditionalFormatting sqref="C5:E5">
    <cfRule type="cellIs" dxfId="19" priority="1" operator="equal">
      <formula>0</formula>
    </cfRule>
  </conditionalFormatting>
  <dataValidations count="1">
    <dataValidation type="whole" operator="greaterThanOrEqual" allowBlank="1" showInputMessage="1" showErrorMessage="1" sqref="C5:E10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97" orientation="landscape" r:id="rId1"/>
  <headerFooter scaleWithDoc="0">
    <oddFooter>&amp;R&amp;"Goudy,Negrita Cursiva"CINDEA&amp;"Goudy,Cursiva", página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J40"/>
  <sheetViews>
    <sheetView showGridLines="0" showRuler="0" zoomScale="90" zoomScaleNormal="90" workbookViewId="0"/>
  </sheetViews>
  <sheetFormatPr baseColWidth="10" defaultRowHeight="14.25" x14ac:dyDescent="0.25"/>
  <cols>
    <col min="1" max="1" width="2.5703125" style="45" customWidth="1"/>
    <col min="2" max="2" width="56.5703125" style="45" customWidth="1"/>
    <col min="3" max="5" width="8.7109375" style="45" customWidth="1"/>
    <col min="6" max="6" width="1.28515625" style="116" customWidth="1"/>
    <col min="7" max="7" width="56.42578125" style="45" customWidth="1"/>
    <col min="8" max="10" width="8.7109375" style="45" customWidth="1"/>
    <col min="11" max="16384" width="11.42578125" style="45"/>
  </cols>
  <sheetData>
    <row r="1" spans="2:10" s="86" customFormat="1" ht="18" x14ac:dyDescent="0.25">
      <c r="B1" s="103" t="s">
        <v>1223</v>
      </c>
      <c r="C1" s="218"/>
      <c r="D1" s="218"/>
      <c r="E1" s="218"/>
      <c r="F1" s="218"/>
      <c r="G1" s="605"/>
      <c r="H1" s="276"/>
      <c r="I1" s="688" t="str">
        <f>+Portada!$L$2</f>
        <v/>
      </c>
      <c r="J1" s="689"/>
    </row>
    <row r="2" spans="2:10" ht="18" x14ac:dyDescent="0.25">
      <c r="B2" s="103" t="s">
        <v>199</v>
      </c>
      <c r="C2" s="218"/>
      <c r="D2" s="218"/>
      <c r="E2" s="218"/>
      <c r="F2" s="218"/>
      <c r="G2" s="218"/>
      <c r="H2" s="218"/>
      <c r="I2" s="218"/>
      <c r="J2" s="218"/>
    </row>
    <row r="3" spans="2:10" s="116" customFormat="1" ht="18.75" thickBot="1" x14ac:dyDescent="0.3">
      <c r="B3" s="550" t="s">
        <v>1278</v>
      </c>
      <c r="C3" s="220"/>
      <c r="D3" s="220"/>
      <c r="E3" s="220"/>
      <c r="F3" s="220"/>
      <c r="G3" s="220"/>
      <c r="H3" s="220"/>
      <c r="I3" s="220"/>
      <c r="J3" s="220"/>
    </row>
    <row r="4" spans="2:10" s="86" customFormat="1" ht="30" customHeight="1" thickTop="1" thickBot="1" x14ac:dyDescent="0.25">
      <c r="B4" s="277" t="s">
        <v>52</v>
      </c>
      <c r="C4" s="278" t="s">
        <v>0</v>
      </c>
      <c r="D4" s="279" t="s">
        <v>18</v>
      </c>
      <c r="E4" s="280" t="s">
        <v>17</v>
      </c>
      <c r="F4" s="281"/>
      <c r="G4" s="277" t="s">
        <v>52</v>
      </c>
      <c r="H4" s="278" t="s">
        <v>0</v>
      </c>
      <c r="I4" s="279" t="s">
        <v>18</v>
      </c>
      <c r="J4" s="282" t="s">
        <v>17</v>
      </c>
    </row>
    <row r="5" spans="2:10" s="86" customFormat="1" ht="19.5" customHeight="1" thickTop="1" thickBot="1" x14ac:dyDescent="0.3">
      <c r="B5" s="283" t="s">
        <v>194</v>
      </c>
      <c r="C5" s="284">
        <f>+D5+E5</f>
        <v>0</v>
      </c>
      <c r="D5" s="285">
        <f>+D6+D11+D16+I11+I22</f>
        <v>0</v>
      </c>
      <c r="E5" s="286">
        <f>+E6+E11+E16+J11+J22</f>
        <v>0</v>
      </c>
      <c r="F5" s="287"/>
      <c r="G5" s="241" t="s">
        <v>62</v>
      </c>
      <c r="H5" s="288">
        <f t="shared" ref="H5:H6" si="0">+I5+J5</f>
        <v>0</v>
      </c>
      <c r="I5" s="238"/>
      <c r="J5" s="289"/>
    </row>
    <row r="6" spans="2:10" s="86" customFormat="1" ht="19.5" customHeight="1" x14ac:dyDescent="0.25">
      <c r="B6" s="290" t="s">
        <v>1227</v>
      </c>
      <c r="C6" s="291">
        <f>+D6+E6</f>
        <v>0</v>
      </c>
      <c r="D6" s="292">
        <f>SUM(D7:D10)</f>
        <v>0</v>
      </c>
      <c r="E6" s="293">
        <f>SUM(E7:E10)</f>
        <v>0</v>
      </c>
      <c r="F6" s="287"/>
      <c r="G6" s="241" t="s">
        <v>63</v>
      </c>
      <c r="H6" s="288">
        <f t="shared" si="0"/>
        <v>0</v>
      </c>
      <c r="I6" s="238"/>
      <c r="J6" s="289"/>
    </row>
    <row r="7" spans="2:10" s="86" customFormat="1" ht="19.5" customHeight="1" x14ac:dyDescent="0.25">
      <c r="B7" s="294" t="s">
        <v>53</v>
      </c>
      <c r="C7" s="288">
        <f>+D7+E7</f>
        <v>0</v>
      </c>
      <c r="D7" s="238"/>
      <c r="E7" s="289"/>
      <c r="F7" s="287"/>
      <c r="G7" s="241" t="s">
        <v>1482</v>
      </c>
      <c r="H7" s="288">
        <f t="shared" ref="H7" si="1">+I7+J7</f>
        <v>0</v>
      </c>
      <c r="I7" s="238"/>
      <c r="J7" s="289"/>
    </row>
    <row r="8" spans="2:10" s="86" customFormat="1" ht="19.5" customHeight="1" x14ac:dyDescent="0.25">
      <c r="B8" s="294" t="s">
        <v>54</v>
      </c>
      <c r="C8" s="288">
        <f t="shared" ref="C8:C32" si="2">+D8+E8</f>
        <v>0</v>
      </c>
      <c r="D8" s="238"/>
      <c r="E8" s="289"/>
      <c r="F8" s="287"/>
      <c r="G8" s="241" t="s">
        <v>1487</v>
      </c>
      <c r="H8" s="288">
        <f t="shared" ref="H8" si="3">+I8+J8</f>
        <v>0</v>
      </c>
      <c r="I8" s="238"/>
      <c r="J8" s="289"/>
    </row>
    <row r="9" spans="2:10" s="86" customFormat="1" ht="19.5" customHeight="1" x14ac:dyDescent="0.25">
      <c r="B9" s="295" t="s">
        <v>160</v>
      </c>
      <c r="C9" s="288">
        <f t="shared" si="2"/>
        <v>0</v>
      </c>
      <c r="D9" s="248"/>
      <c r="E9" s="296"/>
      <c r="F9" s="287"/>
      <c r="G9" s="241" t="s">
        <v>1277</v>
      </c>
      <c r="H9" s="288">
        <f t="shared" ref="H9:H32" si="4">+I9+J9</f>
        <v>0</v>
      </c>
      <c r="I9" s="238"/>
      <c r="J9" s="289"/>
    </row>
    <row r="10" spans="2:10" s="86" customFormat="1" ht="19.5" customHeight="1" x14ac:dyDescent="0.25">
      <c r="B10" s="297" t="s">
        <v>1275</v>
      </c>
      <c r="C10" s="298">
        <f t="shared" si="2"/>
        <v>0</v>
      </c>
      <c r="D10" s="299"/>
      <c r="E10" s="300"/>
      <c r="F10" s="287"/>
      <c r="G10" s="301" t="s">
        <v>169</v>
      </c>
      <c r="H10" s="298">
        <f t="shared" si="4"/>
        <v>0</v>
      </c>
      <c r="I10" s="299"/>
      <c r="J10" s="302"/>
    </row>
    <row r="11" spans="2:10" s="86" customFormat="1" ht="19.5" customHeight="1" x14ac:dyDescent="0.25">
      <c r="B11" s="303" t="s">
        <v>161</v>
      </c>
      <c r="C11" s="304">
        <f t="shared" si="2"/>
        <v>0</v>
      </c>
      <c r="D11" s="305">
        <f>SUM(D12:D15)</f>
        <v>0</v>
      </c>
      <c r="E11" s="306">
        <f>SUM(E12:E15)</f>
        <v>0</v>
      </c>
      <c r="F11" s="287"/>
      <c r="G11" s="229" t="s">
        <v>1240</v>
      </c>
      <c r="H11" s="307">
        <f t="shared" si="4"/>
        <v>0</v>
      </c>
      <c r="I11" s="232">
        <f>SUM(I12:I21)</f>
        <v>0</v>
      </c>
      <c r="J11" s="308">
        <f>SUM(J12:J21)</f>
        <v>0</v>
      </c>
    </row>
    <row r="12" spans="2:10" s="86" customFormat="1" ht="19.5" customHeight="1" x14ac:dyDescent="0.25">
      <c r="B12" s="294" t="s">
        <v>162</v>
      </c>
      <c r="C12" s="288">
        <f t="shared" si="2"/>
        <v>0</v>
      </c>
      <c r="D12" s="238"/>
      <c r="E12" s="289"/>
      <c r="F12" s="287"/>
      <c r="G12" s="294" t="s">
        <v>1241</v>
      </c>
      <c r="H12" s="288">
        <f t="shared" si="4"/>
        <v>0</v>
      </c>
      <c r="I12" s="238"/>
      <c r="J12" s="289"/>
    </row>
    <row r="13" spans="2:10" s="86" customFormat="1" ht="19.5" customHeight="1" x14ac:dyDescent="0.25">
      <c r="B13" s="294" t="s">
        <v>163</v>
      </c>
      <c r="C13" s="288">
        <f t="shared" si="2"/>
        <v>0</v>
      </c>
      <c r="D13" s="238"/>
      <c r="E13" s="289"/>
      <c r="F13" s="287"/>
      <c r="G13" s="294" t="s">
        <v>201</v>
      </c>
      <c r="H13" s="288">
        <f t="shared" si="4"/>
        <v>0</v>
      </c>
      <c r="I13" s="238"/>
      <c r="J13" s="289"/>
    </row>
    <row r="14" spans="2:10" s="86" customFormat="1" ht="19.5" customHeight="1" x14ac:dyDescent="0.25">
      <c r="B14" s="295" t="s">
        <v>164</v>
      </c>
      <c r="C14" s="288">
        <f t="shared" si="2"/>
        <v>0</v>
      </c>
      <c r="D14" s="248"/>
      <c r="E14" s="296"/>
      <c r="F14" s="287"/>
      <c r="G14" s="294" t="s">
        <v>202</v>
      </c>
      <c r="H14" s="288">
        <f t="shared" si="4"/>
        <v>0</v>
      </c>
      <c r="I14" s="238"/>
      <c r="J14" s="289"/>
    </row>
    <row r="15" spans="2:10" s="86" customFormat="1" ht="19.5" customHeight="1" x14ac:dyDescent="0.25">
      <c r="B15" s="297" t="s">
        <v>1276</v>
      </c>
      <c r="C15" s="298">
        <f t="shared" si="2"/>
        <v>0</v>
      </c>
      <c r="D15" s="299"/>
      <c r="E15" s="300"/>
      <c r="F15" s="287"/>
      <c r="G15" s="309" t="s">
        <v>1718</v>
      </c>
      <c r="H15" s="310">
        <f t="shared" si="4"/>
        <v>0</v>
      </c>
      <c r="I15" s="238"/>
      <c r="J15" s="289"/>
    </row>
    <row r="16" spans="2:10" s="86" customFormat="1" ht="19.5" customHeight="1" x14ac:dyDescent="0.25">
      <c r="B16" s="229" t="s">
        <v>56</v>
      </c>
      <c r="C16" s="307">
        <f t="shared" si="2"/>
        <v>0</v>
      </c>
      <c r="D16" s="232">
        <f>SUM(D17:D32,I5:I10)</f>
        <v>0</v>
      </c>
      <c r="E16" s="308">
        <f>SUM(E17:E32,J5:J10)</f>
        <v>0</v>
      </c>
      <c r="F16" s="287"/>
      <c r="G16" s="294" t="s">
        <v>1242</v>
      </c>
      <c r="H16" s="288">
        <f t="shared" si="4"/>
        <v>0</v>
      </c>
      <c r="I16" s="238"/>
      <c r="J16" s="289"/>
    </row>
    <row r="17" spans="2:10" s="86" customFormat="1" ht="19.5" customHeight="1" x14ac:dyDescent="0.25">
      <c r="B17" s="235" t="s">
        <v>189</v>
      </c>
      <c r="C17" s="288">
        <f t="shared" si="2"/>
        <v>0</v>
      </c>
      <c r="D17" s="238"/>
      <c r="E17" s="289"/>
      <c r="F17" s="287"/>
      <c r="G17" s="294" t="s">
        <v>1243</v>
      </c>
      <c r="H17" s="288">
        <f t="shared" si="4"/>
        <v>0</v>
      </c>
      <c r="I17" s="238"/>
      <c r="J17" s="289"/>
    </row>
    <row r="18" spans="2:10" s="86" customFormat="1" ht="19.5" customHeight="1" x14ac:dyDescent="0.25">
      <c r="B18" s="241" t="s">
        <v>174</v>
      </c>
      <c r="C18" s="288">
        <f t="shared" si="2"/>
        <v>0</v>
      </c>
      <c r="D18" s="238"/>
      <c r="E18" s="289"/>
      <c r="F18" s="287"/>
      <c r="G18" s="294" t="s">
        <v>207</v>
      </c>
      <c r="H18" s="288">
        <f t="shared" si="4"/>
        <v>0</v>
      </c>
      <c r="I18" s="238"/>
      <c r="J18" s="289"/>
    </row>
    <row r="19" spans="2:10" s="86" customFormat="1" ht="19.5" customHeight="1" x14ac:dyDescent="0.25">
      <c r="B19" s="241" t="s">
        <v>175</v>
      </c>
      <c r="C19" s="288">
        <f t="shared" si="2"/>
        <v>0</v>
      </c>
      <c r="D19" s="238"/>
      <c r="E19" s="289"/>
      <c r="F19" s="287"/>
      <c r="G19" s="294" t="s">
        <v>1244</v>
      </c>
      <c r="H19" s="288">
        <f t="shared" si="4"/>
        <v>0</v>
      </c>
      <c r="I19" s="238"/>
      <c r="J19" s="289"/>
    </row>
    <row r="20" spans="2:10" s="86" customFormat="1" ht="19.5" customHeight="1" x14ac:dyDescent="0.25">
      <c r="B20" s="241" t="s">
        <v>176</v>
      </c>
      <c r="C20" s="288">
        <f t="shared" si="2"/>
        <v>0</v>
      </c>
      <c r="D20" s="238"/>
      <c r="E20" s="289"/>
      <c r="F20" s="287"/>
      <c r="G20" s="294" t="s">
        <v>1281</v>
      </c>
      <c r="H20" s="288">
        <f t="shared" si="4"/>
        <v>0</v>
      </c>
      <c r="I20" s="238"/>
      <c r="J20" s="289"/>
    </row>
    <row r="21" spans="2:10" s="86" customFormat="1" ht="19.5" customHeight="1" x14ac:dyDescent="0.25">
      <c r="B21" s="241" t="s">
        <v>177</v>
      </c>
      <c r="C21" s="288">
        <f t="shared" si="2"/>
        <v>0</v>
      </c>
      <c r="D21" s="238"/>
      <c r="E21" s="289"/>
      <c r="F21" s="287"/>
      <c r="G21" s="311" t="s">
        <v>1245</v>
      </c>
      <c r="H21" s="298">
        <f t="shared" si="4"/>
        <v>0</v>
      </c>
      <c r="I21" s="299"/>
      <c r="J21" s="302"/>
    </row>
    <row r="22" spans="2:10" s="86" customFormat="1" ht="19.5" customHeight="1" x14ac:dyDescent="0.25">
      <c r="B22" s="241" t="s">
        <v>178</v>
      </c>
      <c r="C22" s="288">
        <f t="shared" si="2"/>
        <v>0</v>
      </c>
      <c r="D22" s="238"/>
      <c r="E22" s="289"/>
      <c r="F22" s="287"/>
      <c r="G22" s="303" t="s">
        <v>58</v>
      </c>
      <c r="H22" s="307">
        <f t="shared" si="4"/>
        <v>0</v>
      </c>
      <c r="I22" s="232">
        <f>SUM(I23:I30)</f>
        <v>0</v>
      </c>
      <c r="J22" s="308">
        <f>SUM(J23:J30)</f>
        <v>0</v>
      </c>
    </row>
    <row r="23" spans="2:10" s="86" customFormat="1" ht="19.5" customHeight="1" x14ac:dyDescent="0.25">
      <c r="B23" s="241" t="s">
        <v>179</v>
      </c>
      <c r="C23" s="288">
        <f t="shared" si="2"/>
        <v>0</v>
      </c>
      <c r="D23" s="238"/>
      <c r="E23" s="289"/>
      <c r="F23" s="287"/>
      <c r="G23" s="294" t="s">
        <v>59</v>
      </c>
      <c r="H23" s="288">
        <f t="shared" si="4"/>
        <v>0</v>
      </c>
      <c r="I23" s="238"/>
      <c r="J23" s="289"/>
    </row>
    <row r="24" spans="2:10" s="86" customFormat="1" ht="19.5" customHeight="1" x14ac:dyDescent="0.25">
      <c r="B24" s="241" t="s">
        <v>180</v>
      </c>
      <c r="C24" s="288">
        <f t="shared" si="2"/>
        <v>0</v>
      </c>
      <c r="D24" s="238"/>
      <c r="E24" s="289"/>
      <c r="F24" s="287"/>
      <c r="G24" s="235" t="s">
        <v>165</v>
      </c>
      <c r="H24" s="288">
        <f t="shared" si="4"/>
        <v>0</v>
      </c>
      <c r="I24" s="238"/>
      <c r="J24" s="289"/>
    </row>
    <row r="25" spans="2:10" s="86" customFormat="1" ht="19.5" customHeight="1" x14ac:dyDescent="0.25">
      <c r="B25" s="241" t="s">
        <v>1228</v>
      </c>
      <c r="C25" s="288">
        <f t="shared" si="2"/>
        <v>0</v>
      </c>
      <c r="D25" s="238"/>
      <c r="E25" s="289"/>
      <c r="F25" s="287"/>
      <c r="G25" s="294" t="s">
        <v>166</v>
      </c>
      <c r="H25" s="288">
        <f t="shared" si="4"/>
        <v>0</v>
      </c>
      <c r="I25" s="238"/>
      <c r="J25" s="289"/>
    </row>
    <row r="26" spans="2:10" s="86" customFormat="1" ht="19.5" customHeight="1" x14ac:dyDescent="0.25">
      <c r="B26" s="241" t="s">
        <v>57</v>
      </c>
      <c r="C26" s="288">
        <f t="shared" si="2"/>
        <v>0</v>
      </c>
      <c r="D26" s="238"/>
      <c r="E26" s="312"/>
      <c r="F26" s="287"/>
      <c r="G26" s="294" t="s">
        <v>167</v>
      </c>
      <c r="H26" s="288">
        <f t="shared" si="4"/>
        <v>0</v>
      </c>
      <c r="I26" s="238"/>
      <c r="J26" s="289"/>
    </row>
    <row r="27" spans="2:10" s="86" customFormat="1" ht="19.5" customHeight="1" x14ac:dyDescent="0.25">
      <c r="B27" s="241" t="s">
        <v>181</v>
      </c>
      <c r="C27" s="288">
        <f t="shared" si="2"/>
        <v>0</v>
      </c>
      <c r="D27" s="238"/>
      <c r="E27" s="312"/>
      <c r="F27" s="287"/>
      <c r="G27" s="294" t="s">
        <v>168</v>
      </c>
      <c r="H27" s="288">
        <f t="shared" si="4"/>
        <v>0</v>
      </c>
      <c r="I27" s="238"/>
      <c r="J27" s="289"/>
    </row>
    <row r="28" spans="2:10" s="86" customFormat="1" ht="19.5" customHeight="1" x14ac:dyDescent="0.25">
      <c r="B28" s="241" t="s">
        <v>46</v>
      </c>
      <c r="C28" s="288">
        <f t="shared" si="2"/>
        <v>0</v>
      </c>
      <c r="D28" s="238"/>
      <c r="E28" s="312"/>
      <c r="F28" s="287"/>
      <c r="G28" s="294" t="s">
        <v>60</v>
      </c>
      <c r="H28" s="288">
        <f t="shared" si="4"/>
        <v>0</v>
      </c>
      <c r="I28" s="238"/>
      <c r="J28" s="289"/>
    </row>
    <row r="29" spans="2:10" s="86" customFormat="1" ht="19.5" customHeight="1" x14ac:dyDescent="0.25">
      <c r="B29" s="241" t="s">
        <v>47</v>
      </c>
      <c r="C29" s="288">
        <f t="shared" si="2"/>
        <v>0</v>
      </c>
      <c r="D29" s="238"/>
      <c r="E29" s="312"/>
      <c r="F29" s="287"/>
      <c r="G29" s="241" t="s">
        <v>1234</v>
      </c>
      <c r="H29" s="288">
        <f t="shared" si="4"/>
        <v>0</v>
      </c>
      <c r="I29" s="248"/>
      <c r="J29" s="296"/>
    </row>
    <row r="30" spans="2:10" s="86" customFormat="1" ht="19.5" customHeight="1" thickBot="1" x14ac:dyDescent="0.3">
      <c r="B30" s="313" t="s">
        <v>48</v>
      </c>
      <c r="C30" s="288">
        <f t="shared" si="2"/>
        <v>0</v>
      </c>
      <c r="D30" s="238"/>
      <c r="E30" s="312"/>
      <c r="F30" s="287"/>
      <c r="G30" s="295" t="s">
        <v>55</v>
      </c>
      <c r="H30" s="314">
        <f t="shared" si="4"/>
        <v>0</v>
      </c>
      <c r="I30" s="248"/>
      <c r="J30" s="296"/>
    </row>
    <row r="31" spans="2:10" s="86" customFormat="1" ht="19.5" customHeight="1" x14ac:dyDescent="0.25">
      <c r="B31" s="241" t="s">
        <v>49</v>
      </c>
      <c r="C31" s="288">
        <f t="shared" si="2"/>
        <v>0</v>
      </c>
      <c r="D31" s="238"/>
      <c r="E31" s="312"/>
      <c r="F31" s="287"/>
      <c r="G31" s="736" t="s">
        <v>1229</v>
      </c>
      <c r="H31" s="738">
        <f t="shared" si="4"/>
        <v>0</v>
      </c>
      <c r="I31" s="740"/>
      <c r="J31" s="742"/>
    </row>
    <row r="32" spans="2:10" s="86" customFormat="1" ht="19.5" customHeight="1" thickBot="1" x14ac:dyDescent="0.3">
      <c r="B32" s="263" t="s">
        <v>61</v>
      </c>
      <c r="C32" s="315">
        <f t="shared" si="2"/>
        <v>0</v>
      </c>
      <c r="D32" s="266"/>
      <c r="E32" s="316"/>
      <c r="F32" s="317"/>
      <c r="G32" s="737"/>
      <c r="H32" s="739">
        <f t="shared" si="4"/>
        <v>0</v>
      </c>
      <c r="I32" s="741"/>
      <c r="J32" s="743"/>
    </row>
    <row r="33" spans="2:10" s="86" customFormat="1" ht="26.25" customHeight="1" thickTop="1" x14ac:dyDescent="0.25">
      <c r="B33" s="272" t="s">
        <v>153</v>
      </c>
      <c r="C33" s="50"/>
      <c r="D33" s="318"/>
      <c r="E33" s="318"/>
      <c r="F33" s="318"/>
      <c r="G33" s="744" t="str">
        <f>IF(AND('CUADRO 1'!C14=0,H31=0),"",(IF(AND('CUADRO 1'!C14&gt;0,H31=0),"Indique los docentes que atienden los Proyectos de Educación Abierta.","")))</f>
        <v/>
      </c>
      <c r="H33" s="744"/>
      <c r="I33" s="744"/>
      <c r="J33" s="744"/>
    </row>
    <row r="34" spans="2:10" s="86" customFormat="1" ht="26.25" customHeight="1" x14ac:dyDescent="0.25">
      <c r="B34" s="727"/>
      <c r="C34" s="728"/>
      <c r="D34" s="728"/>
      <c r="E34" s="728"/>
      <c r="F34" s="728"/>
      <c r="G34" s="728"/>
      <c r="H34" s="728"/>
      <c r="I34" s="728"/>
      <c r="J34" s="729"/>
    </row>
    <row r="35" spans="2:10" s="86" customFormat="1" ht="26.25" customHeight="1" x14ac:dyDescent="0.25">
      <c r="B35" s="730"/>
      <c r="C35" s="731"/>
      <c r="D35" s="731"/>
      <c r="E35" s="731"/>
      <c r="F35" s="731"/>
      <c r="G35" s="731"/>
      <c r="H35" s="731"/>
      <c r="I35" s="731"/>
      <c r="J35" s="732"/>
    </row>
    <row r="36" spans="2:10" s="86" customFormat="1" x14ac:dyDescent="0.25">
      <c r="B36" s="730"/>
      <c r="C36" s="731"/>
      <c r="D36" s="731"/>
      <c r="E36" s="731"/>
      <c r="F36" s="731"/>
      <c r="G36" s="731"/>
      <c r="H36" s="731"/>
      <c r="I36" s="731"/>
      <c r="J36" s="732"/>
    </row>
    <row r="37" spans="2:10" s="86" customFormat="1" x14ac:dyDescent="0.25">
      <c r="B37" s="733"/>
      <c r="C37" s="734"/>
      <c r="D37" s="734"/>
      <c r="E37" s="734"/>
      <c r="F37" s="734"/>
      <c r="G37" s="734"/>
      <c r="H37" s="734"/>
      <c r="I37" s="734"/>
      <c r="J37" s="735"/>
    </row>
    <row r="38" spans="2:10" s="86" customFormat="1" x14ac:dyDescent="0.25">
      <c r="B38" s="45"/>
      <c r="C38" s="45"/>
      <c r="D38" s="45"/>
      <c r="E38" s="45"/>
      <c r="F38" s="116"/>
      <c r="G38" s="45"/>
      <c r="H38" s="45"/>
      <c r="I38" s="45"/>
      <c r="J38" s="319"/>
    </row>
    <row r="39" spans="2:10" s="86" customFormat="1" x14ac:dyDescent="0.25">
      <c r="B39" s="45"/>
      <c r="C39" s="45"/>
      <c r="D39" s="45"/>
      <c r="E39" s="45"/>
      <c r="F39" s="116"/>
      <c r="G39" s="45"/>
      <c r="H39" s="319"/>
      <c r="I39" s="319"/>
      <c r="J39" s="45"/>
    </row>
    <row r="40" spans="2:10" x14ac:dyDescent="0.25">
      <c r="G40" s="319"/>
      <c r="H40" s="319"/>
      <c r="I40" s="319"/>
    </row>
  </sheetData>
  <sheetProtection algorithmName="SHA-512" hashValue="YD50edFM+FzZmLFZh5RQj7IK9SmHOSjjxpTF+JBtPzGjBz9kI+NyXce6SHXbbdVhh5EEWMI1JZr+KzrHwGoXRQ==" saltValue="9cSeOGBrXDH+aG029pfdZg==" spinCount="100000" sheet="1" objects="1" scenarios="1"/>
  <mergeCells count="7">
    <mergeCell ref="I1:J1"/>
    <mergeCell ref="B34:J37"/>
    <mergeCell ref="G31:G32"/>
    <mergeCell ref="H31:H32"/>
    <mergeCell ref="I31:I32"/>
    <mergeCell ref="J31:J32"/>
    <mergeCell ref="G33:J33"/>
  </mergeCells>
  <conditionalFormatting sqref="C5:E6 D16:E16 D11:E11 I22:J22 H5:H10 C7:C32 H12:H31">
    <cfRule type="cellIs" dxfId="18" priority="3" operator="equal">
      <formula>0</formula>
    </cfRule>
  </conditionalFormatting>
  <conditionalFormatting sqref="H11:J11">
    <cfRule type="cellIs" dxfId="17" priority="1" operator="equal">
      <formula>0</formula>
    </cfRule>
  </conditionalFormatting>
  <dataValidations count="1">
    <dataValidation type="whole" operator="greaterThanOrEqual" allowBlank="1" showInputMessage="1" showErrorMessage="1" sqref="C5:E32 H5:J32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80" orientation="landscape" r:id="rId1"/>
  <headerFooter scaleWithDoc="0">
    <oddFooter>&amp;R&amp;"Goudy,Negrita Cursiva"CINDEA&amp;"Goudy,Cursiva", página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N46"/>
  <sheetViews>
    <sheetView showGridLines="0" showRuler="0" zoomScale="90" zoomScaleNormal="90" zoomScalePageLayoutView="74" workbookViewId="0"/>
  </sheetViews>
  <sheetFormatPr baseColWidth="10" defaultRowHeight="14.25" x14ac:dyDescent="0.25"/>
  <cols>
    <col min="1" max="1" width="5.5703125" style="45" customWidth="1"/>
    <col min="2" max="2" width="44.42578125" style="45" customWidth="1"/>
    <col min="3" max="3" width="6.85546875" style="275" customWidth="1"/>
    <col min="4" max="7" width="9.140625" style="45" customWidth="1"/>
    <col min="8" max="12" width="9.140625" style="86" customWidth="1"/>
    <col min="13" max="14" width="9.140625" style="45" customWidth="1"/>
    <col min="15" max="16384" width="11.42578125" style="45"/>
  </cols>
  <sheetData>
    <row r="1" spans="2:14" s="86" customFormat="1" ht="18" x14ac:dyDescent="0.25">
      <c r="B1" s="103" t="s">
        <v>1225</v>
      </c>
      <c r="C1" s="217"/>
      <c r="D1" s="218"/>
      <c r="I1" s="606"/>
      <c r="J1" s="606"/>
      <c r="K1" s="606"/>
      <c r="L1" s="606"/>
      <c r="M1" s="688" t="str">
        <f>+Portada!$L$2</f>
        <v/>
      </c>
      <c r="N1" s="689"/>
    </row>
    <row r="2" spans="2:14" ht="18" x14ac:dyDescent="0.25">
      <c r="B2" s="103" t="s">
        <v>195</v>
      </c>
      <c r="C2" s="217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s="116" customFormat="1" ht="21.75" customHeight="1" thickBot="1" x14ac:dyDescent="0.3">
      <c r="B3" s="550" t="s">
        <v>1278</v>
      </c>
      <c r="C3" s="219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2:14" s="221" customFormat="1" ht="22.5" customHeight="1" thickTop="1" x14ac:dyDescent="0.25">
      <c r="B4" s="755" t="s">
        <v>52</v>
      </c>
      <c r="C4" s="756"/>
      <c r="D4" s="749" t="s">
        <v>0</v>
      </c>
      <c r="E4" s="745" t="s">
        <v>1789</v>
      </c>
      <c r="F4" s="745" t="s">
        <v>1790</v>
      </c>
      <c r="G4" s="745" t="s">
        <v>1791</v>
      </c>
      <c r="H4" s="745" t="s">
        <v>1792</v>
      </c>
      <c r="I4" s="745" t="s">
        <v>1793</v>
      </c>
      <c r="J4" s="745" t="s">
        <v>1794</v>
      </c>
      <c r="K4" s="745" t="s">
        <v>1795</v>
      </c>
      <c r="L4" s="745" t="s">
        <v>1796</v>
      </c>
      <c r="M4" s="751" t="s">
        <v>170</v>
      </c>
      <c r="N4" s="747" t="s">
        <v>55</v>
      </c>
    </row>
    <row r="5" spans="2:14" s="86" customFormat="1" ht="22.5" customHeight="1" thickBot="1" x14ac:dyDescent="0.3">
      <c r="B5" s="757"/>
      <c r="C5" s="758"/>
      <c r="D5" s="750"/>
      <c r="E5" s="746"/>
      <c r="F5" s="746"/>
      <c r="G5" s="746"/>
      <c r="H5" s="746"/>
      <c r="I5" s="746"/>
      <c r="J5" s="746"/>
      <c r="K5" s="746"/>
      <c r="L5" s="746"/>
      <c r="M5" s="752"/>
      <c r="N5" s="748"/>
    </row>
    <row r="6" spans="2:14" s="86" customFormat="1" ht="22.5" customHeight="1" thickTop="1" thickBot="1" x14ac:dyDescent="0.3">
      <c r="B6" s="222" t="s">
        <v>196</v>
      </c>
      <c r="C6" s="223"/>
      <c r="D6" s="224">
        <f>SUM(E6:N6)</f>
        <v>0</v>
      </c>
      <c r="E6" s="225">
        <f>+E7+E30</f>
        <v>0</v>
      </c>
      <c r="F6" s="225">
        <f t="shared" ref="F6:I6" si="0">+F7+F30</f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6">
        <f t="shared" ref="J6:N6" si="1">+J7+J30</f>
        <v>0</v>
      </c>
      <c r="K6" s="226">
        <f t="shared" si="1"/>
        <v>0</v>
      </c>
      <c r="L6" s="226">
        <f t="shared" si="1"/>
        <v>0</v>
      </c>
      <c r="M6" s="227">
        <f t="shared" si="1"/>
        <v>0</v>
      </c>
      <c r="N6" s="228">
        <f t="shared" si="1"/>
        <v>0</v>
      </c>
    </row>
    <row r="7" spans="2:14" s="86" customFormat="1" ht="22.5" customHeight="1" x14ac:dyDescent="0.25">
      <c r="B7" s="229" t="s">
        <v>56</v>
      </c>
      <c r="C7" s="230"/>
      <c r="D7" s="231">
        <f>SUM(D8:D29)</f>
        <v>0</v>
      </c>
      <c r="E7" s="232">
        <f>SUM(E8:E29)</f>
        <v>0</v>
      </c>
      <c r="F7" s="232">
        <f>SUM(F8:F29)</f>
        <v>0</v>
      </c>
      <c r="G7" s="232">
        <f t="shared" ref="G7:J7" si="2">SUM(G8:G29)</f>
        <v>0</v>
      </c>
      <c r="H7" s="232">
        <f t="shared" si="2"/>
        <v>0</v>
      </c>
      <c r="I7" s="232">
        <f t="shared" si="2"/>
        <v>0</v>
      </c>
      <c r="J7" s="232">
        <f t="shared" si="2"/>
        <v>0</v>
      </c>
      <c r="K7" s="233">
        <f t="shared" ref="K7:N7" si="3">SUM(K8:K29)</f>
        <v>0</v>
      </c>
      <c r="L7" s="233">
        <f t="shared" si="3"/>
        <v>0</v>
      </c>
      <c r="M7" s="232">
        <f t="shared" si="3"/>
        <v>0</v>
      </c>
      <c r="N7" s="234">
        <f t="shared" si="3"/>
        <v>0</v>
      </c>
    </row>
    <row r="8" spans="2:14" s="86" customFormat="1" ht="22.5" customHeight="1" x14ac:dyDescent="0.25">
      <c r="B8" s="235" t="s">
        <v>189</v>
      </c>
      <c r="C8" s="236" t="str">
        <f>IF(AND(D8&lt;&gt;'CUADRO 6'!C17),"**","")</f>
        <v/>
      </c>
      <c r="D8" s="237">
        <f t="shared" ref="D8:D29" si="4">SUM(E8:N8)</f>
        <v>0</v>
      </c>
      <c r="E8" s="238"/>
      <c r="F8" s="238"/>
      <c r="G8" s="238"/>
      <c r="H8" s="239"/>
      <c r="I8" s="239"/>
      <c r="J8" s="239"/>
      <c r="K8" s="239"/>
      <c r="L8" s="239"/>
      <c r="M8" s="238"/>
      <c r="N8" s="240"/>
    </row>
    <row r="9" spans="2:14" s="86" customFormat="1" ht="22.5" customHeight="1" x14ac:dyDescent="0.25">
      <c r="B9" s="241" t="s">
        <v>174</v>
      </c>
      <c r="C9" s="236" t="str">
        <f>IF(AND(D9&lt;&gt;'CUADRO 6'!C18),"**","")</f>
        <v/>
      </c>
      <c r="D9" s="237">
        <f t="shared" si="4"/>
        <v>0</v>
      </c>
      <c r="E9" s="238"/>
      <c r="F9" s="238"/>
      <c r="G9" s="238"/>
      <c r="H9" s="239"/>
      <c r="I9" s="239"/>
      <c r="J9" s="239"/>
      <c r="K9" s="239"/>
      <c r="L9" s="239"/>
      <c r="M9" s="238"/>
      <c r="N9" s="240"/>
    </row>
    <row r="10" spans="2:14" s="86" customFormat="1" ht="22.5" customHeight="1" x14ac:dyDescent="0.25">
      <c r="B10" s="241" t="s">
        <v>175</v>
      </c>
      <c r="C10" s="236" t="str">
        <f>IF(AND(D10&lt;&gt;'CUADRO 6'!C19),"**","")</f>
        <v/>
      </c>
      <c r="D10" s="237">
        <f t="shared" si="4"/>
        <v>0</v>
      </c>
      <c r="E10" s="238"/>
      <c r="F10" s="238"/>
      <c r="G10" s="238"/>
      <c r="H10" s="239"/>
      <c r="I10" s="239"/>
      <c r="J10" s="239"/>
      <c r="K10" s="239"/>
      <c r="L10" s="239"/>
      <c r="M10" s="238"/>
      <c r="N10" s="240"/>
    </row>
    <row r="11" spans="2:14" s="86" customFormat="1" ht="22.5" customHeight="1" x14ac:dyDescent="0.25">
      <c r="B11" s="241" t="s">
        <v>176</v>
      </c>
      <c r="C11" s="236" t="str">
        <f>IF(AND(D11&lt;&gt;'CUADRO 6'!C20),"**","")</f>
        <v/>
      </c>
      <c r="D11" s="237">
        <f t="shared" si="4"/>
        <v>0</v>
      </c>
      <c r="E11" s="238"/>
      <c r="F11" s="238"/>
      <c r="G11" s="238"/>
      <c r="H11" s="239"/>
      <c r="I11" s="239"/>
      <c r="J11" s="239"/>
      <c r="K11" s="239"/>
      <c r="L11" s="239"/>
      <c r="M11" s="238"/>
      <c r="N11" s="240"/>
    </row>
    <row r="12" spans="2:14" s="86" customFormat="1" ht="22.5" customHeight="1" x14ac:dyDescent="0.25">
      <c r="B12" s="241" t="s">
        <v>177</v>
      </c>
      <c r="C12" s="236" t="str">
        <f>IF(AND(D12&lt;&gt;'CUADRO 6'!C21),"**","")</f>
        <v/>
      </c>
      <c r="D12" s="237">
        <f t="shared" si="4"/>
        <v>0</v>
      </c>
      <c r="E12" s="238"/>
      <c r="F12" s="238"/>
      <c r="G12" s="238"/>
      <c r="H12" s="239"/>
      <c r="I12" s="239"/>
      <c r="J12" s="239"/>
      <c r="K12" s="239"/>
      <c r="L12" s="239"/>
      <c r="M12" s="238"/>
      <c r="N12" s="240"/>
    </row>
    <row r="13" spans="2:14" s="86" customFormat="1" ht="22.5" customHeight="1" x14ac:dyDescent="0.25">
      <c r="B13" s="241" t="s">
        <v>178</v>
      </c>
      <c r="C13" s="236" t="str">
        <f>IF(AND(D13&lt;&gt;'CUADRO 6'!C22),"**","")</f>
        <v/>
      </c>
      <c r="D13" s="237">
        <f t="shared" si="4"/>
        <v>0</v>
      </c>
      <c r="E13" s="238"/>
      <c r="F13" s="238"/>
      <c r="G13" s="238"/>
      <c r="H13" s="242"/>
      <c r="I13" s="242"/>
      <c r="J13" s="242"/>
      <c r="K13" s="242"/>
      <c r="L13" s="242"/>
      <c r="M13" s="238"/>
      <c r="N13" s="240"/>
    </row>
    <row r="14" spans="2:14" s="86" customFormat="1" ht="22.5" customHeight="1" x14ac:dyDescent="0.25">
      <c r="B14" s="241" t="s">
        <v>179</v>
      </c>
      <c r="C14" s="236" t="str">
        <f>IF(AND(D14&lt;&gt;'CUADRO 6'!C23),"**","")</f>
        <v/>
      </c>
      <c r="D14" s="237">
        <f t="shared" si="4"/>
        <v>0</v>
      </c>
      <c r="E14" s="238"/>
      <c r="F14" s="238"/>
      <c r="G14" s="238"/>
      <c r="H14" s="242"/>
      <c r="I14" s="242"/>
      <c r="J14" s="242"/>
      <c r="K14" s="242"/>
      <c r="L14" s="242"/>
      <c r="M14" s="238"/>
      <c r="N14" s="240"/>
    </row>
    <row r="15" spans="2:14" s="86" customFormat="1" ht="22.5" customHeight="1" x14ac:dyDescent="0.25">
      <c r="B15" s="241" t="s">
        <v>180</v>
      </c>
      <c r="C15" s="236" t="str">
        <f>IF(AND(D15&lt;&gt;'CUADRO 6'!C24),"**","")</f>
        <v/>
      </c>
      <c r="D15" s="237">
        <f t="shared" si="4"/>
        <v>0</v>
      </c>
      <c r="E15" s="238"/>
      <c r="F15" s="238"/>
      <c r="G15" s="238"/>
      <c r="H15" s="242"/>
      <c r="I15" s="243"/>
      <c r="J15" s="242"/>
      <c r="K15" s="243"/>
      <c r="L15" s="243"/>
      <c r="M15" s="238"/>
      <c r="N15" s="244"/>
    </row>
    <row r="16" spans="2:14" s="86" customFormat="1" ht="22.5" customHeight="1" x14ac:dyDescent="0.25">
      <c r="B16" s="241" t="s">
        <v>1228</v>
      </c>
      <c r="C16" s="236" t="str">
        <f>IF(AND(D16&lt;&gt;'CUADRO 6'!C25),"**","")</f>
        <v/>
      </c>
      <c r="D16" s="237">
        <f t="shared" si="4"/>
        <v>0</v>
      </c>
      <c r="E16" s="238"/>
      <c r="F16" s="238"/>
      <c r="G16" s="238"/>
      <c r="H16" s="242"/>
      <c r="I16" s="243"/>
      <c r="J16" s="242"/>
      <c r="K16" s="243"/>
      <c r="L16" s="243"/>
      <c r="M16" s="238"/>
      <c r="N16" s="244"/>
    </row>
    <row r="17" spans="2:14" s="86" customFormat="1" ht="22.5" customHeight="1" x14ac:dyDescent="0.25">
      <c r="B17" s="241" t="s">
        <v>57</v>
      </c>
      <c r="C17" s="236" t="str">
        <f>IF(AND(D17&lt;&gt;'CUADRO 6'!C26),"**","")</f>
        <v/>
      </c>
      <c r="D17" s="237">
        <f t="shared" si="4"/>
        <v>0</v>
      </c>
      <c r="E17" s="238"/>
      <c r="F17" s="238"/>
      <c r="G17" s="238"/>
      <c r="H17" s="242"/>
      <c r="I17" s="242"/>
      <c r="J17" s="242"/>
      <c r="K17" s="242"/>
      <c r="L17" s="242"/>
      <c r="M17" s="238"/>
      <c r="N17" s="240"/>
    </row>
    <row r="18" spans="2:14" s="86" customFormat="1" ht="22.5" customHeight="1" x14ac:dyDescent="0.25">
      <c r="B18" s="241" t="s">
        <v>181</v>
      </c>
      <c r="C18" s="236" t="str">
        <f>IF(AND(D18&lt;&gt;'CUADRO 6'!C27),"**","")</f>
        <v/>
      </c>
      <c r="D18" s="237">
        <f t="shared" si="4"/>
        <v>0</v>
      </c>
      <c r="E18" s="238"/>
      <c r="F18" s="238"/>
      <c r="G18" s="238"/>
      <c r="H18" s="242"/>
      <c r="I18" s="242"/>
      <c r="J18" s="242"/>
      <c r="K18" s="242"/>
      <c r="L18" s="242"/>
      <c r="M18" s="238"/>
      <c r="N18" s="240"/>
    </row>
    <row r="19" spans="2:14" s="86" customFormat="1" ht="22.5" customHeight="1" x14ac:dyDescent="0.25">
      <c r="B19" s="245" t="s">
        <v>46</v>
      </c>
      <c r="C19" s="236" t="str">
        <f>IF(AND(D19&lt;&gt;'CUADRO 6'!C28),"**","")</f>
        <v/>
      </c>
      <c r="D19" s="237">
        <f t="shared" si="4"/>
        <v>0</v>
      </c>
      <c r="E19" s="238"/>
      <c r="F19" s="238"/>
      <c r="G19" s="238"/>
      <c r="H19" s="242"/>
      <c r="I19" s="243"/>
      <c r="J19" s="242"/>
      <c r="K19" s="243"/>
      <c r="L19" s="243"/>
      <c r="M19" s="238"/>
      <c r="N19" s="244"/>
    </row>
    <row r="20" spans="2:14" s="86" customFormat="1" ht="22.5" customHeight="1" x14ac:dyDescent="0.25">
      <c r="B20" s="241" t="s">
        <v>47</v>
      </c>
      <c r="C20" s="236" t="str">
        <f>IF(AND(D20&lt;&gt;'CUADRO 6'!C29),"**","")</f>
        <v/>
      </c>
      <c r="D20" s="237">
        <f t="shared" si="4"/>
        <v>0</v>
      </c>
      <c r="E20" s="238"/>
      <c r="F20" s="238"/>
      <c r="G20" s="238"/>
      <c r="H20" s="242"/>
      <c r="I20" s="243"/>
      <c r="J20" s="242"/>
      <c r="K20" s="243"/>
      <c r="L20" s="243"/>
      <c r="M20" s="238"/>
      <c r="N20" s="244"/>
    </row>
    <row r="21" spans="2:14" s="86" customFormat="1" ht="22.5" customHeight="1" x14ac:dyDescent="0.25">
      <c r="B21" s="245" t="s">
        <v>48</v>
      </c>
      <c r="C21" s="236" t="str">
        <f>IF(AND(D21&lt;&gt;'CUADRO 6'!C30),"**","")</f>
        <v/>
      </c>
      <c r="D21" s="237">
        <f t="shared" si="4"/>
        <v>0</v>
      </c>
      <c r="E21" s="238"/>
      <c r="F21" s="238"/>
      <c r="G21" s="238"/>
      <c r="H21" s="239"/>
      <c r="I21" s="239"/>
      <c r="J21" s="239"/>
      <c r="K21" s="239"/>
      <c r="L21" s="239"/>
      <c r="M21" s="238"/>
      <c r="N21" s="240"/>
    </row>
    <row r="22" spans="2:14" s="86" customFormat="1" ht="22.5" customHeight="1" x14ac:dyDescent="0.25">
      <c r="B22" s="241" t="s">
        <v>49</v>
      </c>
      <c r="C22" s="236" t="str">
        <f>IF(AND(D22&lt;&gt;'CUADRO 6'!C31),"**","")</f>
        <v/>
      </c>
      <c r="D22" s="237">
        <f t="shared" si="4"/>
        <v>0</v>
      </c>
      <c r="E22" s="238"/>
      <c r="F22" s="238"/>
      <c r="G22" s="238"/>
      <c r="H22" s="239"/>
      <c r="I22" s="239"/>
      <c r="J22" s="239"/>
      <c r="K22" s="239"/>
      <c r="L22" s="239"/>
      <c r="M22" s="238"/>
      <c r="N22" s="240"/>
    </row>
    <row r="23" spans="2:14" s="86" customFormat="1" ht="22.5" customHeight="1" x14ac:dyDescent="0.25">
      <c r="B23" s="241" t="s">
        <v>61</v>
      </c>
      <c r="C23" s="236" t="str">
        <f>IF(AND(D23&lt;&gt;'CUADRO 6'!C32),"**","")</f>
        <v/>
      </c>
      <c r="D23" s="237">
        <f t="shared" si="4"/>
        <v>0</v>
      </c>
      <c r="E23" s="238"/>
      <c r="F23" s="238"/>
      <c r="G23" s="238"/>
      <c r="H23" s="239"/>
      <c r="I23" s="239"/>
      <c r="J23" s="239"/>
      <c r="K23" s="239"/>
      <c r="L23" s="239"/>
      <c r="M23" s="238"/>
      <c r="N23" s="240"/>
    </row>
    <row r="24" spans="2:14" s="86" customFormat="1" ht="22.5" customHeight="1" x14ac:dyDescent="0.25">
      <c r="B24" s="241" t="s">
        <v>62</v>
      </c>
      <c r="C24" s="236" t="str">
        <f>IF(AND(D24&lt;&gt;'CUADRO 6'!H5),"**","")</f>
        <v/>
      </c>
      <c r="D24" s="237">
        <f t="shared" si="4"/>
        <v>0</v>
      </c>
      <c r="E24" s="238"/>
      <c r="F24" s="238"/>
      <c r="G24" s="238"/>
      <c r="H24" s="239"/>
      <c r="I24" s="239"/>
      <c r="J24" s="239"/>
      <c r="K24" s="239"/>
      <c r="L24" s="239"/>
      <c r="M24" s="238"/>
      <c r="N24" s="240"/>
    </row>
    <row r="25" spans="2:14" s="86" customFormat="1" ht="22.5" customHeight="1" x14ac:dyDescent="0.25">
      <c r="B25" s="241" t="s">
        <v>63</v>
      </c>
      <c r="C25" s="236" t="str">
        <f>IF(AND(D25&lt;&gt;'CUADRO 6'!H6),"**","")</f>
        <v/>
      </c>
      <c r="D25" s="237">
        <f t="shared" si="4"/>
        <v>0</v>
      </c>
      <c r="E25" s="238"/>
      <c r="F25" s="238"/>
      <c r="G25" s="238"/>
      <c r="H25" s="239"/>
      <c r="I25" s="239"/>
      <c r="J25" s="239"/>
      <c r="K25" s="239"/>
      <c r="L25" s="239"/>
      <c r="M25" s="238"/>
      <c r="N25" s="240"/>
    </row>
    <row r="26" spans="2:14" s="86" customFormat="1" ht="22.5" customHeight="1" x14ac:dyDescent="0.25">
      <c r="B26" s="235" t="s">
        <v>1482</v>
      </c>
      <c r="C26" s="236" t="str">
        <f>IF(AND(D26&lt;&gt;'CUADRO 6'!H7),"**","")</f>
        <v/>
      </c>
      <c r="D26" s="237">
        <f t="shared" si="4"/>
        <v>0</v>
      </c>
      <c r="E26" s="238"/>
      <c r="F26" s="238"/>
      <c r="G26" s="238"/>
      <c r="H26" s="239"/>
      <c r="I26" s="239"/>
      <c r="J26" s="239"/>
      <c r="K26" s="239"/>
      <c r="L26" s="239"/>
      <c r="M26" s="238"/>
      <c r="N26" s="240"/>
    </row>
    <row r="27" spans="2:14" s="86" customFormat="1" ht="22.5" customHeight="1" x14ac:dyDescent="0.25">
      <c r="B27" s="235" t="s">
        <v>1487</v>
      </c>
      <c r="C27" s="236" t="str">
        <f>IF(AND(D27&lt;&gt;'CUADRO 6'!H8),"**","")</f>
        <v/>
      </c>
      <c r="D27" s="237">
        <f t="shared" ref="D27" si="5">SUM(E27:N27)</f>
        <v>0</v>
      </c>
      <c r="E27" s="238"/>
      <c r="F27" s="238"/>
      <c r="G27" s="238"/>
      <c r="H27" s="239"/>
      <c r="I27" s="239"/>
      <c r="J27" s="239"/>
      <c r="K27" s="239"/>
      <c r="L27" s="239"/>
      <c r="M27" s="238"/>
      <c r="N27" s="240"/>
    </row>
    <row r="28" spans="2:14" s="86" customFormat="1" ht="22.5" customHeight="1" x14ac:dyDescent="0.25">
      <c r="B28" s="241" t="s">
        <v>1277</v>
      </c>
      <c r="C28" s="236" t="str">
        <f>IF(AND(D28&lt;&gt;'CUADRO 6'!H9),"**","")</f>
        <v/>
      </c>
      <c r="D28" s="237">
        <f t="shared" si="4"/>
        <v>0</v>
      </c>
      <c r="E28" s="238"/>
      <c r="F28" s="238"/>
      <c r="G28" s="238"/>
      <c r="H28" s="239"/>
      <c r="I28" s="239"/>
      <c r="J28" s="239"/>
      <c r="K28" s="239"/>
      <c r="L28" s="239"/>
      <c r="M28" s="238"/>
      <c r="N28" s="240"/>
    </row>
    <row r="29" spans="2:14" s="86" customFormat="1" ht="22.5" customHeight="1" x14ac:dyDescent="0.25">
      <c r="B29" s="245" t="s">
        <v>169</v>
      </c>
      <c r="C29" s="246" t="str">
        <f>IF(AND(D29&lt;&gt;'CUADRO 6'!H10),"**","")</f>
        <v/>
      </c>
      <c r="D29" s="247">
        <f t="shared" si="4"/>
        <v>0</v>
      </c>
      <c r="E29" s="248"/>
      <c r="F29" s="248"/>
      <c r="G29" s="248"/>
      <c r="H29" s="249"/>
      <c r="I29" s="249"/>
      <c r="J29" s="249"/>
      <c r="K29" s="249"/>
      <c r="L29" s="249"/>
      <c r="M29" s="248"/>
      <c r="N29" s="250"/>
    </row>
    <row r="30" spans="2:14" s="86" customFormat="1" ht="22.5" customHeight="1" x14ac:dyDescent="0.25">
      <c r="B30" s="251" t="s">
        <v>1240</v>
      </c>
      <c r="C30" s="252"/>
      <c r="D30" s="253">
        <f>SUM(D31:D40)</f>
        <v>0</v>
      </c>
      <c r="E30" s="254">
        <f>SUM(E31:E40)</f>
        <v>0</v>
      </c>
      <c r="F30" s="254">
        <f t="shared" ref="F30:M30" si="6">SUM(F31:F40)</f>
        <v>0</v>
      </c>
      <c r="G30" s="254">
        <f t="shared" si="6"/>
        <v>0</v>
      </c>
      <c r="H30" s="254">
        <f t="shared" si="6"/>
        <v>0</v>
      </c>
      <c r="I30" s="254">
        <f t="shared" si="6"/>
        <v>0</v>
      </c>
      <c r="J30" s="254">
        <f t="shared" si="6"/>
        <v>0</v>
      </c>
      <c r="K30" s="254">
        <f t="shared" si="6"/>
        <v>0</v>
      </c>
      <c r="L30" s="254">
        <f t="shared" si="6"/>
        <v>0</v>
      </c>
      <c r="M30" s="254">
        <f t="shared" si="6"/>
        <v>0</v>
      </c>
      <c r="N30" s="255">
        <f t="shared" ref="N30" si="7">SUM(N31:N40)</f>
        <v>0</v>
      </c>
    </row>
    <row r="31" spans="2:14" s="86" customFormat="1" ht="22.5" customHeight="1" x14ac:dyDescent="0.25">
      <c r="B31" s="256" t="s">
        <v>1241</v>
      </c>
      <c r="C31" s="236" t="str">
        <f>IF(AND(D31&lt;&gt;'CUADRO 6'!H12),"**","")</f>
        <v/>
      </c>
      <c r="D31" s="257">
        <f t="shared" ref="D31:D40" si="8">SUM(E31:N31)</f>
        <v>0</v>
      </c>
      <c r="E31" s="258"/>
      <c r="F31" s="259"/>
      <c r="G31" s="259"/>
      <c r="H31" s="260"/>
      <c r="I31" s="260"/>
      <c r="J31" s="260"/>
      <c r="K31" s="260"/>
      <c r="L31" s="260"/>
      <c r="M31" s="259"/>
      <c r="N31" s="261"/>
    </row>
    <row r="32" spans="2:14" s="86" customFormat="1" ht="22.5" customHeight="1" x14ac:dyDescent="0.25">
      <c r="B32" s="245" t="s">
        <v>201</v>
      </c>
      <c r="C32" s="262" t="str">
        <f>IF(AND(D32&lt;&gt;'CUADRO 6'!H13),"**","")</f>
        <v/>
      </c>
      <c r="D32" s="247">
        <f t="shared" si="8"/>
        <v>0</v>
      </c>
      <c r="E32" s="248"/>
      <c r="F32" s="248"/>
      <c r="G32" s="248"/>
      <c r="H32" s="249"/>
      <c r="I32" s="249"/>
      <c r="J32" s="249"/>
      <c r="K32" s="249"/>
      <c r="L32" s="249"/>
      <c r="M32" s="248"/>
      <c r="N32" s="250"/>
    </row>
    <row r="33" spans="2:14" s="86" customFormat="1" ht="22.5" customHeight="1" x14ac:dyDescent="0.25">
      <c r="B33" s="245" t="s">
        <v>202</v>
      </c>
      <c r="C33" s="262" t="str">
        <f>IF(AND(D33&lt;&gt;'CUADRO 6'!H14),"**","")</f>
        <v/>
      </c>
      <c r="D33" s="247">
        <f t="shared" si="8"/>
        <v>0</v>
      </c>
      <c r="E33" s="248"/>
      <c r="F33" s="248"/>
      <c r="G33" s="248"/>
      <c r="H33" s="249"/>
      <c r="I33" s="249"/>
      <c r="J33" s="249"/>
      <c r="K33" s="249"/>
      <c r="L33" s="249"/>
      <c r="M33" s="248"/>
      <c r="N33" s="250"/>
    </row>
    <row r="34" spans="2:14" s="86" customFormat="1" ht="22.5" customHeight="1" x14ac:dyDescent="0.25">
      <c r="B34" s="235" t="s">
        <v>1718</v>
      </c>
      <c r="C34" s="262" t="str">
        <f>IF(AND(D34&lt;&gt;'CUADRO 6'!H15),"**","")</f>
        <v/>
      </c>
      <c r="D34" s="247">
        <f t="shared" si="8"/>
        <v>0</v>
      </c>
      <c r="E34" s="248"/>
      <c r="F34" s="248"/>
      <c r="G34" s="248"/>
      <c r="H34" s="249"/>
      <c r="I34" s="249"/>
      <c r="J34" s="249"/>
      <c r="K34" s="249"/>
      <c r="L34" s="249"/>
      <c r="M34" s="248"/>
      <c r="N34" s="250"/>
    </row>
    <row r="35" spans="2:14" s="86" customFormat="1" ht="22.5" customHeight="1" x14ac:dyDescent="0.25">
      <c r="B35" s="245" t="s">
        <v>1242</v>
      </c>
      <c r="C35" s="262" t="str">
        <f>IF(AND(D35&lt;&gt;'CUADRO 6'!H16),"**","")</f>
        <v/>
      </c>
      <c r="D35" s="247">
        <f t="shared" si="8"/>
        <v>0</v>
      </c>
      <c r="E35" s="248"/>
      <c r="F35" s="248"/>
      <c r="G35" s="248"/>
      <c r="H35" s="249"/>
      <c r="I35" s="249"/>
      <c r="J35" s="249"/>
      <c r="K35" s="249"/>
      <c r="L35" s="249"/>
      <c r="M35" s="248"/>
      <c r="N35" s="250"/>
    </row>
    <row r="36" spans="2:14" s="86" customFormat="1" ht="22.5" customHeight="1" x14ac:dyDescent="0.25">
      <c r="B36" s="245" t="s">
        <v>1243</v>
      </c>
      <c r="C36" s="262" t="str">
        <f>IF(AND(D36&lt;&gt;'CUADRO 6'!H17),"**","")</f>
        <v/>
      </c>
      <c r="D36" s="247">
        <f t="shared" si="8"/>
        <v>0</v>
      </c>
      <c r="E36" s="248"/>
      <c r="F36" s="248"/>
      <c r="G36" s="248"/>
      <c r="H36" s="249"/>
      <c r="I36" s="249"/>
      <c r="J36" s="249"/>
      <c r="K36" s="249"/>
      <c r="L36" s="249"/>
      <c r="M36" s="248"/>
      <c r="N36" s="250"/>
    </row>
    <row r="37" spans="2:14" s="86" customFormat="1" ht="22.5" customHeight="1" x14ac:dyDescent="0.25">
      <c r="B37" s="245" t="s">
        <v>207</v>
      </c>
      <c r="C37" s="262" t="str">
        <f>IF(AND(D37&lt;&gt;'CUADRO 6'!H18),"**","")</f>
        <v/>
      </c>
      <c r="D37" s="247">
        <f t="shared" si="8"/>
        <v>0</v>
      </c>
      <c r="E37" s="248"/>
      <c r="F37" s="248"/>
      <c r="G37" s="248"/>
      <c r="H37" s="249"/>
      <c r="I37" s="249"/>
      <c r="J37" s="249"/>
      <c r="K37" s="249"/>
      <c r="L37" s="249"/>
      <c r="M37" s="248"/>
      <c r="N37" s="250"/>
    </row>
    <row r="38" spans="2:14" s="86" customFormat="1" ht="22.5" customHeight="1" x14ac:dyDescent="0.25">
      <c r="B38" s="245" t="s">
        <v>1244</v>
      </c>
      <c r="C38" s="262" t="str">
        <f>IF(AND(D38&lt;&gt;'CUADRO 6'!H19),"**","")</f>
        <v/>
      </c>
      <c r="D38" s="247">
        <f t="shared" si="8"/>
        <v>0</v>
      </c>
      <c r="E38" s="248"/>
      <c r="F38" s="248"/>
      <c r="G38" s="248"/>
      <c r="H38" s="249"/>
      <c r="I38" s="249"/>
      <c r="J38" s="249"/>
      <c r="K38" s="249"/>
      <c r="L38" s="249"/>
      <c r="M38" s="248"/>
      <c r="N38" s="250"/>
    </row>
    <row r="39" spans="2:14" s="86" customFormat="1" ht="22.5" customHeight="1" x14ac:dyDescent="0.25">
      <c r="B39" s="245" t="s">
        <v>1281</v>
      </c>
      <c r="C39" s="262" t="str">
        <f>IF(AND(D39&lt;&gt;'CUADRO 6'!H20),"**","")</f>
        <v/>
      </c>
      <c r="D39" s="247">
        <f t="shared" si="8"/>
        <v>0</v>
      </c>
      <c r="E39" s="248"/>
      <c r="F39" s="248"/>
      <c r="G39" s="248"/>
      <c r="H39" s="249"/>
      <c r="I39" s="249"/>
      <c r="J39" s="249"/>
      <c r="K39" s="249"/>
      <c r="L39" s="249"/>
      <c r="M39" s="248"/>
      <c r="N39" s="250"/>
    </row>
    <row r="40" spans="2:14" s="86" customFormat="1" ht="22.5" customHeight="1" thickBot="1" x14ac:dyDescent="0.3">
      <c r="B40" s="263" t="s">
        <v>1245</v>
      </c>
      <c r="C40" s="264" t="str">
        <f>IF(AND(D40&lt;&gt;'CUADRO 6'!H21),"**","")</f>
        <v/>
      </c>
      <c r="D40" s="265">
        <f t="shared" si="8"/>
        <v>0</v>
      </c>
      <c r="E40" s="266"/>
      <c r="F40" s="266"/>
      <c r="G40" s="266"/>
      <c r="H40" s="267"/>
      <c r="I40" s="267"/>
      <c r="J40" s="267"/>
      <c r="K40" s="267"/>
      <c r="L40" s="267"/>
      <c r="M40" s="266"/>
      <c r="N40" s="268"/>
    </row>
    <row r="41" spans="2:14" s="221" customFormat="1" ht="18.75" customHeight="1" thickTop="1" x14ac:dyDescent="0.25">
      <c r="B41" s="269"/>
      <c r="C41" s="270"/>
      <c r="D41" s="271" t="str">
        <f>IF(OR(D8&lt;&gt;'CUADRO 6'!C17,D9&lt;&gt;'CUADRO 6'!C18,D10&lt;&gt;'CUADRO 6'!C19,D11&lt;&gt;'CUADRO 6'!C20,D12&lt;&gt;'CUADRO 6'!C21,D13&lt;&gt;'CUADRO 6'!C22,D14&lt;&gt;'CUADRO 6'!C23,D15&lt;&gt;'CUADRO 6'!C24,D16&lt;&gt;'CUADRO 6'!C25,D17&lt;&gt;'CUADRO 6'!C26,D18&lt;&gt;'CUADRO 6'!C27,D19&lt;&gt;'CUADRO 6'!C28,D20&lt;&gt;'CUADRO 6'!C29,D21&lt;&gt;'CUADRO 6'!C30,D22&lt;&gt;'CUADRO 6'!C31,D23&lt;&gt;'CUADRO 6'!C32,D24&lt;&gt;'CUADRO 6'!H5,D25&lt;&gt;'CUADRO 6'!H6,D26&lt;&gt;'CUADRO 6'!H7,D27&lt;&gt;'CUADRO 6'!H8,D28&lt;&gt;'CUADRO 6'!H9,D29&lt;&gt;'CUADRO 6'!H10,D31&lt;&gt;'CUADRO 6'!H12,D32&lt;&gt;'CUADRO 6'!H13,D33&lt;&gt;'CUADRO 6'!H14,D34&lt;&gt;'CUADRO 6'!H15,D35&lt;&gt;'CUADRO 6'!H16,D36&lt;&gt;'CUADRO 6'!H17,D37&lt;&gt;'CUADRO 6'!H18,D38&lt;&gt;'CUADRO 6'!H19,D39&lt;&gt;'CUADRO 6'!H20,D40&lt;&gt;'CUADRO 6'!H21),"**","")</f>
        <v/>
      </c>
      <c r="E41" s="753" t="str">
        <f>IF(D41="**","** ¡VERIFICAR!.  La cifra digitada en alguno de los Cargos es diferente a la que se reportó en el Cuadro 6.","")</f>
        <v/>
      </c>
      <c r="F41" s="753"/>
      <c r="G41" s="753"/>
      <c r="H41" s="753"/>
      <c r="I41" s="753"/>
      <c r="J41" s="753"/>
      <c r="K41" s="753"/>
      <c r="L41" s="753"/>
      <c r="M41" s="753"/>
      <c r="N41" s="753"/>
    </row>
    <row r="42" spans="2:14" s="86" customFormat="1" ht="45.75" customHeight="1" x14ac:dyDescent="0.25">
      <c r="B42" s="272" t="s">
        <v>153</v>
      </c>
      <c r="C42" s="273"/>
      <c r="D42" s="50"/>
      <c r="E42" s="754"/>
      <c r="F42" s="754"/>
      <c r="G42" s="754"/>
      <c r="H42" s="754"/>
      <c r="I42" s="754"/>
      <c r="J42" s="754"/>
      <c r="K42" s="754"/>
      <c r="L42" s="754"/>
      <c r="M42" s="754"/>
      <c r="N42" s="754"/>
    </row>
    <row r="43" spans="2:14" s="274" customFormat="1" ht="22.5" customHeight="1" x14ac:dyDescent="0.25">
      <c r="B43" s="671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3"/>
    </row>
    <row r="44" spans="2:14" s="274" customFormat="1" ht="22.5" customHeight="1" x14ac:dyDescent="0.25">
      <c r="B44" s="674"/>
      <c r="C44" s="675"/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6"/>
    </row>
    <row r="45" spans="2:14" s="274" customFormat="1" ht="22.5" customHeight="1" x14ac:dyDescent="0.25">
      <c r="B45" s="674"/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6"/>
    </row>
    <row r="46" spans="2:14" s="274" customFormat="1" ht="22.5" customHeight="1" x14ac:dyDescent="0.25">
      <c r="B46" s="677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9"/>
    </row>
  </sheetData>
  <sheetProtection algorithmName="SHA-512" hashValue="h2qglIUrLO4sHnpg0vu8ElPuhbxavOH0CgLJ1F18QO+IUz561Bh/4ZypBBXAjChn1KDxvfdRKAXx1YENNAfuZQ==" saltValue="FOqOMW9UVwOmUu73bC0+0g==" spinCount="100000" sheet="1" objects="1" scenarios="1"/>
  <mergeCells count="15">
    <mergeCell ref="M1:N1"/>
    <mergeCell ref="G4:G5"/>
    <mergeCell ref="F4:F5"/>
    <mergeCell ref="N4:N5"/>
    <mergeCell ref="B43:N46"/>
    <mergeCell ref="D4:D5"/>
    <mergeCell ref="M4:M5"/>
    <mergeCell ref="E4:E5"/>
    <mergeCell ref="E41:N42"/>
    <mergeCell ref="B4:C5"/>
    <mergeCell ref="H4:H5"/>
    <mergeCell ref="I4:I5"/>
    <mergeCell ref="J4:J5"/>
    <mergeCell ref="K4:K5"/>
    <mergeCell ref="L4:L5"/>
  </mergeCells>
  <conditionalFormatting sqref="D7:D10 D17:D29 D31:D40 E7:N7">
    <cfRule type="cellIs" dxfId="16" priority="8" operator="equal">
      <formula>0</formula>
    </cfRule>
  </conditionalFormatting>
  <conditionalFormatting sqref="D11:D12">
    <cfRule type="cellIs" dxfId="15" priority="7" operator="equal">
      <formula>0</formula>
    </cfRule>
  </conditionalFormatting>
  <conditionalFormatting sqref="D13:D16">
    <cfRule type="cellIs" dxfId="14" priority="6" operator="equal">
      <formula>0</formula>
    </cfRule>
  </conditionalFormatting>
  <conditionalFormatting sqref="D30:N30">
    <cfRule type="cellIs" dxfId="13" priority="5" operator="equal">
      <formula>0</formula>
    </cfRule>
  </conditionalFormatting>
  <conditionalFormatting sqref="D6:N6">
    <cfRule type="cellIs" dxfId="12" priority="4" operator="equal">
      <formula>0</formula>
    </cfRule>
  </conditionalFormatting>
  <dataValidations count="1">
    <dataValidation type="whole" operator="greaterThanOrEqual" allowBlank="1" showInputMessage="1" showErrorMessage="1" sqref="D6:N40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57" orientation="landscape" r:id="rId1"/>
  <headerFooter scaleWithDoc="0">
    <oddFooter>&amp;R&amp;"Goudy,Negrita Cursiva"CINDEA&amp;"Goudy,Cursiva", página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R54"/>
  <sheetViews>
    <sheetView showGridLines="0" showRuler="0" zoomScale="90" zoomScaleNormal="90" zoomScaleSheetLayoutView="90" zoomScalePageLayoutView="86" workbookViewId="0"/>
  </sheetViews>
  <sheetFormatPr baseColWidth="10" defaultRowHeight="14.25" x14ac:dyDescent="0.2"/>
  <cols>
    <col min="1" max="1" width="3" style="45" customWidth="1"/>
    <col min="2" max="2" width="6" style="45" customWidth="1"/>
    <col min="3" max="3" width="5" style="1" customWidth="1"/>
    <col min="4" max="4" width="6.85546875" style="1" customWidth="1"/>
    <col min="5" max="5" width="11.5703125" style="1" customWidth="1"/>
    <col min="6" max="6" width="12.42578125" style="1" customWidth="1"/>
    <col min="7" max="7" width="11.42578125" style="1" customWidth="1"/>
    <col min="8" max="10" width="11.42578125" style="45" customWidth="1"/>
    <col min="11" max="11" width="11.7109375" style="45" customWidth="1"/>
    <col min="12" max="12" width="5.28515625" style="45" customWidth="1"/>
    <col min="13" max="13" width="58.7109375" style="45" customWidth="1"/>
    <col min="14" max="14" width="7.140625" style="45" customWidth="1"/>
    <col min="15" max="15" width="12.42578125" style="144" customWidth="1"/>
    <col min="16" max="16" width="12.42578125" style="45" customWidth="1"/>
    <col min="17" max="17" width="26.28515625" style="116" customWidth="1"/>
    <col min="18" max="16384" width="11.42578125" style="45"/>
  </cols>
  <sheetData>
    <row r="1" spans="2:18" ht="18" x14ac:dyDescent="0.2">
      <c r="B1" s="103" t="s">
        <v>1226</v>
      </c>
      <c r="H1" s="55"/>
      <c r="M1" s="605"/>
      <c r="N1" s="605"/>
      <c r="O1" s="688" t="str">
        <f>+Portada!$L$2</f>
        <v/>
      </c>
      <c r="P1" s="689"/>
      <c r="Q1" s="45"/>
    </row>
    <row r="2" spans="2:18" s="116" customFormat="1" ht="39.75" customHeight="1" x14ac:dyDescent="0.25">
      <c r="B2" s="795" t="s">
        <v>2387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104"/>
    </row>
    <row r="3" spans="2:18" s="116" customFormat="1" ht="18" x14ac:dyDescent="0.25">
      <c r="B3" s="114" t="s">
        <v>1690</v>
      </c>
      <c r="H3" s="55"/>
      <c r="I3" s="55"/>
      <c r="J3" s="55"/>
      <c r="K3" s="55"/>
      <c r="M3" s="117"/>
      <c r="N3" s="117"/>
      <c r="O3" s="117"/>
      <c r="P3" s="117"/>
      <c r="Q3" s="117"/>
    </row>
    <row r="4" spans="2:18" s="86" customFormat="1" ht="18.75" thickBot="1" x14ac:dyDescent="0.3">
      <c r="B4" s="154"/>
      <c r="C4" s="116"/>
      <c r="D4" s="116"/>
      <c r="E4" s="116"/>
      <c r="F4" s="116"/>
      <c r="G4" s="116"/>
      <c r="H4" s="55"/>
      <c r="I4" s="55"/>
      <c r="J4" s="55"/>
      <c r="K4" s="55"/>
      <c r="L4" s="155" t="s">
        <v>74</v>
      </c>
      <c r="M4" s="156" t="s">
        <v>1691</v>
      </c>
      <c r="N4" s="156"/>
      <c r="O4" s="157"/>
      <c r="P4" s="158"/>
      <c r="Q4" s="55"/>
    </row>
    <row r="5" spans="2:18" ht="18.75" customHeight="1" thickTop="1" x14ac:dyDescent="0.25">
      <c r="B5" s="159" t="s">
        <v>1733</v>
      </c>
      <c r="C5" s="801" t="s">
        <v>1730</v>
      </c>
      <c r="D5" s="801"/>
      <c r="E5" s="801"/>
      <c r="F5" s="801"/>
      <c r="G5" s="801"/>
      <c r="H5" s="801"/>
      <c r="I5" s="801"/>
      <c r="J5" s="801"/>
      <c r="K5" s="55"/>
      <c r="M5" s="796" t="s">
        <v>1692</v>
      </c>
      <c r="N5" s="597"/>
      <c r="O5" s="798" t="s">
        <v>171</v>
      </c>
      <c r="P5" s="800" t="s">
        <v>143</v>
      </c>
      <c r="Q5" s="55"/>
    </row>
    <row r="6" spans="2:18" ht="18.75" customHeight="1" thickBot="1" x14ac:dyDescent="0.3">
      <c r="B6" s="160"/>
      <c r="C6" s="801"/>
      <c r="D6" s="801"/>
      <c r="E6" s="801"/>
      <c r="F6" s="801"/>
      <c r="G6" s="801"/>
      <c r="H6" s="801"/>
      <c r="I6" s="801"/>
      <c r="J6" s="801"/>
      <c r="K6" s="55"/>
      <c r="M6" s="797"/>
      <c r="N6" s="598"/>
      <c r="O6" s="799"/>
      <c r="P6" s="792"/>
    </row>
    <row r="7" spans="2:18" ht="18.75" customHeight="1" thickTop="1" x14ac:dyDescent="0.25">
      <c r="B7" s="160"/>
      <c r="C7" s="801"/>
      <c r="D7" s="801"/>
      <c r="E7" s="801"/>
      <c r="F7" s="801"/>
      <c r="G7" s="801"/>
      <c r="H7" s="801"/>
      <c r="I7" s="801"/>
      <c r="J7" s="801"/>
      <c r="K7" s="55"/>
      <c r="M7" s="161" t="s">
        <v>1693</v>
      </c>
      <c r="N7" s="161"/>
      <c r="O7" s="162">
        <f>+O8+O9</f>
        <v>0</v>
      </c>
      <c r="P7" s="163">
        <f>+P8+P9</f>
        <v>0</v>
      </c>
      <c r="Q7" s="164"/>
    </row>
    <row r="8" spans="2:18" ht="18.75" customHeight="1" x14ac:dyDescent="0.25">
      <c r="B8" s="160"/>
      <c r="C8" s="801"/>
      <c r="D8" s="801"/>
      <c r="E8" s="801"/>
      <c r="F8" s="801"/>
      <c r="G8" s="801"/>
      <c r="H8" s="801"/>
      <c r="I8" s="801"/>
      <c r="J8" s="801"/>
      <c r="K8" s="55"/>
      <c r="M8" s="601" t="s">
        <v>1719</v>
      </c>
      <c r="N8" s="165"/>
      <c r="O8" s="166"/>
      <c r="P8" s="126"/>
      <c r="Q8" s="167" t="str">
        <f>IF(AND(OR(O8&gt;0),AND(P8="")),"¿Nada en buen estado?",IF(AND(OR(O8&gt;=0),AND(P8&gt;O8)),"Verifique la cantidad total",""))</f>
        <v/>
      </c>
    </row>
    <row r="9" spans="2:18" ht="18.75" customHeight="1" x14ac:dyDescent="0.25">
      <c r="B9" s="155"/>
      <c r="C9" s="106" t="str">
        <f>IF((D9="Sí"),"1",(IF(D9="No","2","")))</f>
        <v/>
      </c>
      <c r="D9" s="109"/>
      <c r="E9" s="168"/>
      <c r="F9" s="168"/>
      <c r="G9" s="168"/>
      <c r="H9" s="55"/>
      <c r="I9" s="55"/>
      <c r="J9" s="55"/>
      <c r="K9" s="55"/>
      <c r="M9" s="169" t="s">
        <v>1230</v>
      </c>
      <c r="N9" s="169"/>
      <c r="O9" s="170">
        <f>+O10+O11+O12</f>
        <v>0</v>
      </c>
      <c r="P9" s="171">
        <f>+P10+P11+P12</f>
        <v>0</v>
      </c>
      <c r="Q9" s="167"/>
    </row>
    <row r="10" spans="2:18" ht="19.5" customHeight="1" x14ac:dyDescent="0.25">
      <c r="C10" s="168"/>
      <c r="D10" s="168"/>
      <c r="E10" s="168"/>
      <c r="F10" s="168"/>
      <c r="G10" s="168"/>
      <c r="H10" s="55"/>
      <c r="I10" s="55"/>
      <c r="J10" s="55"/>
      <c r="K10" s="55"/>
      <c r="M10" s="172"/>
      <c r="N10" s="172"/>
      <c r="O10" s="173"/>
      <c r="P10" s="174"/>
      <c r="Q10" s="167" t="str">
        <f t="shared" ref="Q10:Q26" si="0">IF(AND(OR(O10&gt;0),AND(P10="")),"¿Nada en buen estado?",IF(AND(OR(O10&gt;=0),AND(P10&gt;O10)),"Verifique la cantidad total",""))</f>
        <v/>
      </c>
    </row>
    <row r="11" spans="2:18" ht="18.75" customHeight="1" x14ac:dyDescent="0.25">
      <c r="B11" s="155" t="s">
        <v>70</v>
      </c>
      <c r="C11" s="175" t="s">
        <v>1694</v>
      </c>
      <c r="D11" s="176"/>
      <c r="E11" s="118"/>
      <c r="F11" s="118"/>
      <c r="G11" s="118"/>
      <c r="H11" s="55"/>
      <c r="I11" s="55"/>
      <c r="J11" s="55"/>
      <c r="K11" s="55"/>
      <c r="M11" s="172"/>
      <c r="N11" s="172"/>
      <c r="O11" s="173"/>
      <c r="P11" s="174"/>
      <c r="Q11" s="167" t="str">
        <f t="shared" si="0"/>
        <v/>
      </c>
    </row>
    <row r="12" spans="2:18" ht="18.75" customHeight="1" x14ac:dyDescent="0.25">
      <c r="B12" s="177"/>
      <c r="C12" s="106" t="str">
        <f>IF((D12="Sí"),"1",(IF(D12="No","2","")))</f>
        <v/>
      </c>
      <c r="D12" s="109"/>
      <c r="E12" s="110" t="s">
        <v>140</v>
      </c>
      <c r="F12" s="110"/>
      <c r="G12" s="116"/>
      <c r="H12" s="55"/>
      <c r="I12" s="55"/>
      <c r="J12" s="55"/>
      <c r="K12" s="55"/>
      <c r="L12" s="86"/>
      <c r="M12" s="172"/>
      <c r="N12" s="172"/>
      <c r="O12" s="173"/>
      <c r="P12" s="174"/>
      <c r="Q12" s="167" t="str">
        <f t="shared" si="0"/>
        <v/>
      </c>
      <c r="R12" s="86"/>
    </row>
    <row r="13" spans="2:18" ht="18.75" customHeight="1" x14ac:dyDescent="0.25">
      <c r="B13" s="106"/>
      <c r="C13" s="106" t="str">
        <f>IF((D13="Sí"),"1",(IF(D13="No","2","")))</f>
        <v/>
      </c>
      <c r="D13" s="109"/>
      <c r="E13" s="111" t="s">
        <v>1494</v>
      </c>
      <c r="F13" s="111"/>
      <c r="G13" s="116"/>
      <c r="H13" s="55"/>
      <c r="I13" s="55"/>
      <c r="J13" s="55"/>
      <c r="K13" s="55"/>
      <c r="M13" s="178" t="s">
        <v>172</v>
      </c>
      <c r="N13" s="178"/>
      <c r="O13" s="173"/>
      <c r="P13" s="174"/>
      <c r="Q13" s="167" t="str">
        <f t="shared" si="0"/>
        <v/>
      </c>
    </row>
    <row r="14" spans="2:18" ht="18.75" customHeight="1" x14ac:dyDescent="0.25">
      <c r="B14" s="57"/>
      <c r="C14" s="106" t="str">
        <f>IF((D14="Sí"),"1",(IF(D14="No","2","")))</f>
        <v/>
      </c>
      <c r="D14" s="109"/>
      <c r="E14" s="111" t="s">
        <v>141</v>
      </c>
      <c r="F14" s="111"/>
      <c r="G14" s="116"/>
      <c r="M14" s="179" t="s">
        <v>122</v>
      </c>
      <c r="N14" s="179"/>
      <c r="O14" s="173"/>
      <c r="P14" s="174"/>
      <c r="Q14" s="167" t="str">
        <f t="shared" si="0"/>
        <v/>
      </c>
    </row>
    <row r="15" spans="2:18" s="86" customFormat="1" ht="18.75" customHeight="1" x14ac:dyDescent="0.25">
      <c r="B15" s="117"/>
      <c r="C15" s="106" t="str">
        <f>IF((D15="Sí"),"1",(IF(D15="No","2","")))</f>
        <v/>
      </c>
      <c r="D15" s="109"/>
      <c r="E15" s="111" t="s">
        <v>1481</v>
      </c>
      <c r="F15" s="111"/>
      <c r="G15" s="116"/>
      <c r="H15" s="45"/>
      <c r="I15" s="45"/>
      <c r="J15" s="45"/>
      <c r="K15" s="45"/>
      <c r="L15" s="45"/>
      <c r="M15" s="179" t="s">
        <v>1231</v>
      </c>
      <c r="N15" s="179"/>
      <c r="O15" s="173"/>
      <c r="P15" s="174"/>
      <c r="Q15" s="167" t="str">
        <f t="shared" si="0"/>
        <v/>
      </c>
      <c r="R15" s="45"/>
    </row>
    <row r="16" spans="2:18" ht="18.75" customHeight="1" x14ac:dyDescent="0.25">
      <c r="C16" s="116"/>
      <c r="D16" s="116"/>
      <c r="E16" s="116"/>
      <c r="F16" s="116"/>
      <c r="G16" s="116"/>
      <c r="M16" s="178" t="s">
        <v>1485</v>
      </c>
      <c r="N16" s="178"/>
      <c r="O16" s="173"/>
      <c r="P16" s="174"/>
      <c r="Q16" s="167" t="str">
        <f t="shared" si="0"/>
        <v/>
      </c>
    </row>
    <row r="17" spans="2:18" ht="18.75" customHeight="1" thickBot="1" x14ac:dyDescent="0.3">
      <c r="B17" s="155" t="s">
        <v>71</v>
      </c>
      <c r="C17" s="156" t="s">
        <v>1695</v>
      </c>
      <c r="D17" s="156"/>
      <c r="E17" s="156"/>
      <c r="F17" s="156"/>
      <c r="G17" s="180"/>
      <c r="H17" s="180"/>
      <c r="I17" s="180"/>
      <c r="K17" s="55"/>
      <c r="L17" s="55"/>
      <c r="M17" s="179" t="s">
        <v>123</v>
      </c>
      <c r="N17" s="179"/>
      <c r="O17" s="173"/>
      <c r="P17" s="174"/>
      <c r="Q17" s="167" t="str">
        <f t="shared" si="0"/>
        <v/>
      </c>
      <c r="R17" s="55"/>
    </row>
    <row r="18" spans="2:18" ht="18.75" customHeight="1" thickTop="1" x14ac:dyDescent="0.25">
      <c r="B18" s="117"/>
      <c r="C18" s="767" t="s">
        <v>150</v>
      </c>
      <c r="D18" s="767"/>
      <c r="E18" s="767"/>
      <c r="F18" s="768"/>
      <c r="G18" s="773" t="s">
        <v>149</v>
      </c>
      <c r="H18" s="774"/>
      <c r="I18" s="777" t="s">
        <v>173</v>
      </c>
      <c r="J18" s="778"/>
      <c r="K18" s="55"/>
      <c r="L18" s="55"/>
      <c r="M18" s="179" t="s">
        <v>152</v>
      </c>
      <c r="N18" s="179"/>
      <c r="O18" s="173"/>
      <c r="P18" s="174"/>
      <c r="Q18" s="167" t="str">
        <f t="shared" si="0"/>
        <v/>
      </c>
      <c r="R18" s="55"/>
    </row>
    <row r="19" spans="2:18" ht="18.75" customHeight="1" x14ac:dyDescent="0.25">
      <c r="B19" s="117"/>
      <c r="C19" s="769"/>
      <c r="D19" s="769"/>
      <c r="E19" s="769"/>
      <c r="F19" s="770"/>
      <c r="G19" s="775"/>
      <c r="H19" s="776"/>
      <c r="I19" s="779"/>
      <c r="J19" s="780"/>
      <c r="K19" s="55"/>
      <c r="L19" s="55"/>
      <c r="M19" s="178" t="s">
        <v>156</v>
      </c>
      <c r="N19" s="602" t="str">
        <f>IF(AND(D12="Sí",OR(O19="",O19=0)),"**","")</f>
        <v/>
      </c>
      <c r="O19" s="173"/>
      <c r="P19" s="174"/>
      <c r="Q19" s="167" t="str">
        <f t="shared" si="0"/>
        <v/>
      </c>
      <c r="R19" s="55"/>
    </row>
    <row r="20" spans="2:18" s="55" customFormat="1" ht="18.75" customHeight="1" x14ac:dyDescent="0.25">
      <c r="B20" s="117"/>
      <c r="C20" s="769"/>
      <c r="D20" s="769"/>
      <c r="E20" s="769"/>
      <c r="F20" s="770"/>
      <c r="G20" s="781" t="s">
        <v>151</v>
      </c>
      <c r="H20" s="784" t="s">
        <v>144</v>
      </c>
      <c r="I20" s="787" t="s">
        <v>151</v>
      </c>
      <c r="J20" s="790" t="s">
        <v>144</v>
      </c>
      <c r="M20" s="179" t="s">
        <v>159</v>
      </c>
      <c r="N20" s="179"/>
      <c r="O20" s="173"/>
      <c r="P20" s="174"/>
      <c r="Q20" s="167" t="str">
        <f t="shared" si="0"/>
        <v/>
      </c>
    </row>
    <row r="21" spans="2:18" s="55" customFormat="1" ht="18.75" customHeight="1" x14ac:dyDescent="0.25">
      <c r="B21" s="117"/>
      <c r="C21" s="769"/>
      <c r="D21" s="769"/>
      <c r="E21" s="769"/>
      <c r="F21" s="770"/>
      <c r="G21" s="782"/>
      <c r="H21" s="785"/>
      <c r="I21" s="788"/>
      <c r="J21" s="791"/>
      <c r="M21" s="179" t="s">
        <v>1280</v>
      </c>
      <c r="N21" s="179"/>
      <c r="O21" s="173"/>
      <c r="P21" s="174"/>
      <c r="Q21" s="167" t="str">
        <f t="shared" si="0"/>
        <v/>
      </c>
    </row>
    <row r="22" spans="2:18" s="55" customFormat="1" ht="18.75" customHeight="1" thickBot="1" x14ac:dyDescent="0.3">
      <c r="B22" s="181"/>
      <c r="C22" s="771"/>
      <c r="D22" s="771"/>
      <c r="E22" s="771"/>
      <c r="F22" s="772"/>
      <c r="G22" s="783"/>
      <c r="H22" s="786"/>
      <c r="I22" s="789"/>
      <c r="J22" s="792"/>
      <c r="M22" s="179" t="s">
        <v>157</v>
      </c>
      <c r="N22" s="179"/>
      <c r="O22" s="173"/>
      <c r="P22" s="174"/>
      <c r="Q22" s="167" t="str">
        <f t="shared" si="0"/>
        <v/>
      </c>
    </row>
    <row r="23" spans="2:18" s="55" customFormat="1" ht="18.75" customHeight="1" thickTop="1" x14ac:dyDescent="0.25">
      <c r="B23" s="86"/>
      <c r="C23" s="182" t="s">
        <v>145</v>
      </c>
      <c r="D23" s="182"/>
      <c r="E23" s="182"/>
      <c r="F23" s="182"/>
      <c r="G23" s="183">
        <f>SUM(G24:G26)</f>
        <v>0</v>
      </c>
      <c r="H23" s="184">
        <f>SUM(H24:H26)</f>
        <v>0</v>
      </c>
      <c r="I23" s="185">
        <f>SUM(I24:I26)</f>
        <v>0</v>
      </c>
      <c r="J23" s="186">
        <f>SUM(J24:J26)</f>
        <v>0</v>
      </c>
      <c r="M23" s="179" t="s">
        <v>158</v>
      </c>
      <c r="N23" s="179"/>
      <c r="O23" s="173"/>
      <c r="P23" s="174"/>
      <c r="Q23" s="167" t="str">
        <f t="shared" si="0"/>
        <v/>
      </c>
    </row>
    <row r="24" spans="2:18" s="55" customFormat="1" ht="18.75" customHeight="1" x14ac:dyDescent="0.25">
      <c r="B24" s="86"/>
      <c r="C24" s="763" t="s">
        <v>146</v>
      </c>
      <c r="D24" s="763"/>
      <c r="E24" s="763"/>
      <c r="F24" s="764"/>
      <c r="G24" s="187"/>
      <c r="H24" s="188"/>
      <c r="I24" s="189"/>
      <c r="J24" s="190"/>
      <c r="M24" s="191" t="s">
        <v>1235</v>
      </c>
      <c r="N24" s="191"/>
      <c r="O24" s="192"/>
      <c r="P24" s="174"/>
      <c r="Q24" s="167" t="str">
        <f t="shared" si="0"/>
        <v/>
      </c>
    </row>
    <row r="25" spans="2:18" s="55" customFormat="1" ht="18.75" customHeight="1" x14ac:dyDescent="0.25">
      <c r="B25" s="45"/>
      <c r="C25" s="763" t="s">
        <v>147</v>
      </c>
      <c r="D25" s="763"/>
      <c r="E25" s="763"/>
      <c r="F25" s="764"/>
      <c r="G25" s="187"/>
      <c r="H25" s="188"/>
      <c r="I25" s="189"/>
      <c r="J25" s="190"/>
      <c r="M25" s="193" t="s">
        <v>1734</v>
      </c>
      <c r="N25" s="603" t="str">
        <f>IF(AND(D37="Sí",OR(O25="",O25=0)),"***",IF(AND(O25&gt;0,OR(D37="No",D37="")),"++",""))</f>
        <v/>
      </c>
      <c r="O25" s="194"/>
      <c r="P25" s="195"/>
      <c r="Q25" s="167" t="str">
        <f t="shared" si="0"/>
        <v/>
      </c>
    </row>
    <row r="26" spans="2:18" s="55" customFormat="1" ht="18.75" customHeight="1" thickBot="1" x14ac:dyDescent="0.3">
      <c r="B26" s="45"/>
      <c r="C26" s="765" t="s">
        <v>148</v>
      </c>
      <c r="D26" s="765"/>
      <c r="E26" s="765"/>
      <c r="F26" s="766"/>
      <c r="G26" s="196"/>
      <c r="H26" s="197"/>
      <c r="I26" s="198"/>
      <c r="J26" s="199"/>
      <c r="M26" s="200" t="s">
        <v>1696</v>
      </c>
      <c r="N26" s="200"/>
      <c r="O26" s="201"/>
      <c r="P26" s="202"/>
      <c r="Q26" s="167" t="str">
        <f t="shared" si="0"/>
        <v/>
      </c>
    </row>
    <row r="27" spans="2:18" s="55" customFormat="1" ht="18.75" customHeight="1" thickTop="1" x14ac:dyDescent="0.25">
      <c r="B27" s="45"/>
      <c r="C27" s="793" t="str">
        <f>IF(AND(D14="No",OR(G23&gt;0,I23&gt;0)),"Indicó que NO cuentan con Servicio de Internet en el punto 2.",(IF(AND(D14="",OR(G23&gt;0,I23&gt;0)),"Indicar que tienen Servicio de  Internet en el punto 2.",(IF(AND(D14="Sí",OR(H23&gt;0,J23&gt;0),AND(G23=0,I23=0)),"Indicó que cuentan con Servicio de Internet en el punto 2, pero ninguna computadora conectada a Internet.","")))))</f>
        <v/>
      </c>
      <c r="D27" s="793"/>
      <c r="E27" s="793"/>
      <c r="F27" s="793"/>
      <c r="G27" s="793"/>
      <c r="H27" s="793"/>
      <c r="I27" s="793"/>
      <c r="J27" s="793"/>
      <c r="M27" s="604" t="str">
        <f>IF(N19="**","** Indicó que cuentan con Servicio de Biblioteca, pero no indica espacio físico.","")</f>
        <v/>
      </c>
      <c r="N27" s="175"/>
      <c r="O27" s="203"/>
      <c r="P27" s="151"/>
      <c r="Q27" s="204"/>
    </row>
    <row r="28" spans="2:18" s="55" customFormat="1" ht="18.75" customHeight="1" x14ac:dyDescent="0.25">
      <c r="C28" s="794"/>
      <c r="D28" s="794"/>
      <c r="E28" s="794"/>
      <c r="F28" s="794"/>
      <c r="G28" s="794"/>
      <c r="H28" s="794"/>
      <c r="I28" s="794"/>
      <c r="J28" s="794"/>
      <c r="M28" s="604" t="str">
        <f>IF(N25="***","*** Indicó que cuentan con Sala de Lactancia, pero no indica espacio físico.",(IF(N25="++","++ Indicó datos en espacio físico, pero en el punto 6, seleccionó la opción No o la dejó en blanco.","")))</f>
        <v/>
      </c>
      <c r="N28" s="175"/>
      <c r="O28" s="203"/>
      <c r="P28" s="151"/>
      <c r="Q28" s="204"/>
    </row>
    <row r="29" spans="2:18" s="55" customFormat="1" ht="18.75" customHeight="1" x14ac:dyDescent="0.25">
      <c r="B29" s="155" t="s">
        <v>72</v>
      </c>
      <c r="C29" s="205" t="s">
        <v>1483</v>
      </c>
      <c r="D29" s="206"/>
      <c r="E29" s="206"/>
      <c r="F29" s="116"/>
      <c r="G29" s="207"/>
      <c r="H29" s="207"/>
      <c r="I29" s="118"/>
      <c r="L29" s="150" t="s">
        <v>153</v>
      </c>
    </row>
    <row r="30" spans="2:18" s="55" customFormat="1" ht="18.75" customHeight="1" x14ac:dyDescent="0.25">
      <c r="B30" s="45"/>
      <c r="C30" s="119" t="str">
        <f>IF((D30="Sí"),"1",(IF((D30="No"),"2","")))</f>
        <v/>
      </c>
      <c r="D30" s="208"/>
      <c r="E30" s="209" t="str">
        <f>IF(D30="Sí","Indique nombre y código presupuestario de la institución con la que se comparte","")</f>
        <v/>
      </c>
      <c r="F30" s="118"/>
      <c r="G30" s="118"/>
      <c r="H30" s="118"/>
      <c r="I30" s="210"/>
      <c r="L30" s="727"/>
      <c r="M30" s="728"/>
      <c r="N30" s="728"/>
      <c r="O30" s="728"/>
      <c r="P30" s="729"/>
      <c r="Q30" s="211"/>
    </row>
    <row r="31" spans="2:18" s="55" customFormat="1" ht="18.75" customHeight="1" x14ac:dyDescent="0.25">
      <c r="B31" s="45"/>
      <c r="C31" s="207"/>
      <c r="D31" s="760"/>
      <c r="E31" s="761"/>
      <c r="F31" s="761"/>
      <c r="G31" s="761"/>
      <c r="H31" s="761"/>
      <c r="I31" s="762"/>
      <c r="J31" s="212"/>
      <c r="L31" s="730"/>
      <c r="M31" s="731"/>
      <c r="N31" s="731"/>
      <c r="O31" s="731"/>
      <c r="P31" s="732"/>
      <c r="Q31" s="211"/>
    </row>
    <row r="32" spans="2:18" s="55" customFormat="1" ht="18.75" customHeight="1" x14ac:dyDescent="0.25">
      <c r="B32" s="45"/>
      <c r="C32" s="207"/>
      <c r="D32" s="760"/>
      <c r="E32" s="761"/>
      <c r="F32" s="761"/>
      <c r="G32" s="761"/>
      <c r="H32" s="761"/>
      <c r="I32" s="762"/>
      <c r="J32" s="212"/>
      <c r="L32" s="730"/>
      <c r="M32" s="731"/>
      <c r="N32" s="731"/>
      <c r="O32" s="731"/>
      <c r="P32" s="732"/>
      <c r="Q32" s="211"/>
    </row>
    <row r="33" spans="2:18" s="55" customFormat="1" ht="18.75" customHeight="1" x14ac:dyDescent="0.25">
      <c r="B33" s="45"/>
      <c r="C33" s="207"/>
      <c r="D33" s="760"/>
      <c r="E33" s="761"/>
      <c r="F33" s="761"/>
      <c r="G33" s="761"/>
      <c r="H33" s="761"/>
      <c r="I33" s="762"/>
      <c r="J33" s="212"/>
      <c r="K33" s="45"/>
      <c r="L33" s="730"/>
      <c r="M33" s="731"/>
      <c r="N33" s="731"/>
      <c r="O33" s="731"/>
      <c r="P33" s="732"/>
      <c r="Q33" s="211"/>
      <c r="R33" s="45"/>
    </row>
    <row r="34" spans="2:18" s="55" customFormat="1" ht="19.5" customHeight="1" x14ac:dyDescent="0.25">
      <c r="B34" s="45"/>
      <c r="C34" s="207"/>
      <c r="D34" s="760"/>
      <c r="E34" s="761"/>
      <c r="F34" s="761"/>
      <c r="G34" s="761"/>
      <c r="H34" s="761"/>
      <c r="I34" s="762"/>
      <c r="J34" s="212"/>
      <c r="K34" s="45"/>
      <c r="L34" s="733"/>
      <c r="M34" s="734"/>
      <c r="N34" s="734"/>
      <c r="O34" s="734"/>
      <c r="P34" s="735"/>
      <c r="Q34" s="211"/>
      <c r="R34" s="45"/>
    </row>
    <row r="35" spans="2:18" s="55" customFormat="1" ht="19.5" customHeight="1" x14ac:dyDescent="0.2">
      <c r="B35" s="45"/>
      <c r="C35" s="1"/>
      <c r="D35" s="1"/>
      <c r="E35" s="1"/>
      <c r="F35" s="1"/>
      <c r="G35" s="1"/>
      <c r="H35" s="45"/>
      <c r="I35" s="45"/>
      <c r="J35" s="45"/>
      <c r="K35" s="45"/>
      <c r="L35" s="45"/>
      <c r="R35" s="45"/>
    </row>
    <row r="36" spans="2:18" ht="19.5" customHeight="1" x14ac:dyDescent="0.2">
      <c r="B36" s="155" t="s">
        <v>73</v>
      </c>
      <c r="C36" s="205" t="s">
        <v>1857</v>
      </c>
      <c r="M36" s="55"/>
      <c r="N36" s="55"/>
      <c r="O36" s="55"/>
      <c r="P36" s="55"/>
      <c r="Q36" s="55"/>
    </row>
    <row r="37" spans="2:18" ht="19.5" customHeight="1" x14ac:dyDescent="0.2">
      <c r="C37" s="106" t="str">
        <f>IF((D37="Sí"),"1",(IF(D37="No","2","")))</f>
        <v/>
      </c>
      <c r="D37" s="109"/>
      <c r="E37" s="582" t="str">
        <f>IF(D37="Sí","Indique lo que se le solicita en el punto 6",IF(D37="No","Seleccione el o los motivos por los que no se ha habilitado:",""))</f>
        <v/>
      </c>
      <c r="K37" s="55"/>
      <c r="M37" s="55"/>
      <c r="N37" s="55"/>
      <c r="O37" s="213"/>
      <c r="P37" s="214"/>
      <c r="Q37" s="55"/>
    </row>
    <row r="38" spans="2:18" ht="19.5" customHeight="1" x14ac:dyDescent="0.2">
      <c r="D38" s="583" t="str">
        <f>IF((E38="X"),"1","")</f>
        <v/>
      </c>
      <c r="E38" s="584"/>
      <c r="F38" s="585" t="str">
        <f>IF($D$37="No","Falta de presupuesto.","")</f>
        <v/>
      </c>
      <c r="M38" s="55"/>
      <c r="N38" s="55"/>
      <c r="O38" s="143"/>
      <c r="P38" s="215"/>
      <c r="Q38" s="55"/>
    </row>
    <row r="39" spans="2:18" ht="19.5" customHeight="1" x14ac:dyDescent="0.2">
      <c r="B39" s="55"/>
      <c r="C39" s="55"/>
      <c r="D39" s="583" t="str">
        <f>IF((E39="X"),"2","")</f>
        <v/>
      </c>
      <c r="E39" s="584"/>
      <c r="F39" s="585" t="str">
        <f>IF($D$37="No","No es necesario por la cantidad de mujeres que asisten a las instalaciones físicas.","")</f>
        <v/>
      </c>
      <c r="M39" s="55"/>
      <c r="N39" s="55"/>
      <c r="O39" s="143"/>
      <c r="P39" s="215"/>
      <c r="Q39" s="55"/>
    </row>
    <row r="40" spans="2:18" x14ac:dyDescent="0.2">
      <c r="B40" s="55"/>
      <c r="C40" s="55"/>
      <c r="D40" s="583" t="str">
        <f>IF((E40="X"),"3","")</f>
        <v/>
      </c>
      <c r="E40" s="584"/>
      <c r="F40" s="585" t="str">
        <f>IF($D$37="No","Desconocimiento de la normativa jurídica *.","")</f>
        <v/>
      </c>
      <c r="M40" s="55"/>
      <c r="N40" s="55"/>
      <c r="O40" s="143"/>
      <c r="P40" s="215"/>
      <c r="Q40" s="55"/>
    </row>
    <row r="41" spans="2:18" x14ac:dyDescent="0.2">
      <c r="B41" s="55"/>
      <c r="C41" s="55"/>
      <c r="D41" s="106"/>
      <c r="F41" s="759" t="str">
        <f>IF($D$37="No","* Artículo 100 del Código de Trabajo, Ley de Fomento a la Lactancia Materna, Reglamento a la Ley de Fomento a la Lactancia Materna, Ley N°7430, Decreto Ejecutivo 24576.","")</f>
        <v/>
      </c>
      <c r="G41" s="759"/>
      <c r="H41" s="759"/>
      <c r="I41" s="759"/>
      <c r="J41" s="759"/>
      <c r="K41" s="759"/>
      <c r="M41" s="55"/>
      <c r="N41" s="55"/>
      <c r="O41" s="143"/>
      <c r="P41" s="215"/>
      <c r="Q41" s="55"/>
    </row>
    <row r="42" spans="2:18" x14ac:dyDescent="0.2">
      <c r="B42" s="55"/>
      <c r="C42" s="55"/>
      <c r="F42" s="759"/>
      <c r="G42" s="759"/>
      <c r="H42" s="759"/>
      <c r="I42" s="759"/>
      <c r="J42" s="759"/>
      <c r="K42" s="759"/>
      <c r="M42" s="55"/>
      <c r="N42" s="55"/>
      <c r="O42" s="213"/>
      <c r="P42" s="214"/>
      <c r="Q42" s="55"/>
    </row>
    <row r="43" spans="2:18" x14ac:dyDescent="0.2">
      <c r="B43" s="55"/>
      <c r="C43" s="55"/>
      <c r="D43" s="55"/>
      <c r="E43" s="586"/>
      <c r="F43" s="759"/>
      <c r="G43" s="759"/>
      <c r="H43" s="759"/>
      <c r="I43" s="759"/>
      <c r="J43" s="759"/>
      <c r="K43" s="759"/>
      <c r="M43" s="55"/>
      <c r="N43" s="55"/>
      <c r="O43" s="120"/>
      <c r="P43" s="55"/>
      <c r="Q43" s="55"/>
    </row>
    <row r="44" spans="2:18" x14ac:dyDescent="0.25">
      <c r="B44" s="55"/>
      <c r="C44" s="55"/>
      <c r="D44" s="55"/>
      <c r="E44" s="55"/>
      <c r="F44" s="55"/>
      <c r="G44" s="55"/>
      <c r="M44" s="55"/>
      <c r="N44" s="55"/>
      <c r="O44" s="120"/>
      <c r="P44" s="55"/>
      <c r="Q44" s="55"/>
    </row>
    <row r="45" spans="2:18" x14ac:dyDescent="0.25">
      <c r="B45" s="55"/>
      <c r="C45" s="55"/>
      <c r="D45" s="55"/>
      <c r="E45" s="55"/>
      <c r="F45" s="55"/>
      <c r="G45" s="55"/>
      <c r="M45" s="55"/>
      <c r="N45" s="55"/>
      <c r="O45" s="120"/>
      <c r="P45" s="55"/>
      <c r="Q45" s="55"/>
    </row>
    <row r="46" spans="2:18" x14ac:dyDescent="0.25">
      <c r="B46" s="55"/>
      <c r="C46" s="55"/>
      <c r="D46" s="55"/>
      <c r="E46" s="55"/>
      <c r="F46" s="55"/>
      <c r="G46" s="55"/>
      <c r="H46" s="207"/>
      <c r="I46" s="216"/>
      <c r="J46" s="216"/>
      <c r="K46" s="216"/>
      <c r="M46" s="55"/>
      <c r="N46" s="55"/>
      <c r="O46" s="120"/>
      <c r="P46" s="55"/>
      <c r="Q46" s="55"/>
    </row>
    <row r="47" spans="2:18" x14ac:dyDescent="0.25">
      <c r="B47" s="55"/>
      <c r="C47" s="55"/>
      <c r="D47" s="55"/>
      <c r="E47" s="55"/>
      <c r="F47" s="55"/>
      <c r="G47" s="55"/>
      <c r="H47" s="207"/>
      <c r="I47" s="216"/>
      <c r="J47" s="216"/>
      <c r="K47" s="216"/>
      <c r="M47" s="55"/>
      <c r="N47" s="55"/>
      <c r="O47" s="120"/>
      <c r="P47" s="55"/>
      <c r="Q47" s="55"/>
    </row>
    <row r="48" spans="2:18" x14ac:dyDescent="0.25">
      <c r="B48" s="55"/>
      <c r="C48" s="55"/>
      <c r="D48" s="55"/>
      <c r="E48" s="55"/>
      <c r="F48" s="55"/>
      <c r="G48" s="55"/>
      <c r="H48" s="207"/>
      <c r="I48" s="216"/>
      <c r="J48" s="216"/>
      <c r="K48" s="216"/>
    </row>
    <row r="49" spans="2:11" x14ac:dyDescent="0.25">
      <c r="B49" s="55"/>
      <c r="C49" s="55"/>
      <c r="D49" s="55"/>
      <c r="E49" s="55"/>
      <c r="F49" s="55"/>
      <c r="G49" s="55"/>
      <c r="H49" s="116"/>
      <c r="I49" s="116"/>
      <c r="J49" s="116"/>
      <c r="K49" s="55"/>
    </row>
    <row r="50" spans="2:11" x14ac:dyDescent="0.25">
      <c r="B50" s="55"/>
      <c r="C50" s="55"/>
      <c r="D50" s="55"/>
      <c r="E50" s="55"/>
      <c r="F50" s="55"/>
      <c r="G50" s="55"/>
    </row>
    <row r="51" spans="2:11" x14ac:dyDescent="0.25">
      <c r="B51" s="55"/>
      <c r="C51" s="55"/>
      <c r="D51" s="55"/>
      <c r="E51" s="55"/>
      <c r="F51" s="55"/>
      <c r="G51" s="55"/>
    </row>
    <row r="52" spans="2:11" x14ac:dyDescent="0.25">
      <c r="B52" s="55"/>
      <c r="C52" s="55"/>
      <c r="D52" s="55"/>
      <c r="E52" s="55"/>
      <c r="F52" s="55"/>
      <c r="G52" s="55"/>
    </row>
    <row r="53" spans="2:11" x14ac:dyDescent="0.25">
      <c r="B53" s="55"/>
      <c r="C53" s="55"/>
      <c r="D53" s="55"/>
      <c r="E53" s="55"/>
      <c r="F53" s="55"/>
      <c r="G53" s="55"/>
    </row>
    <row r="54" spans="2:11" x14ac:dyDescent="0.25">
      <c r="B54" s="55"/>
      <c r="C54" s="55"/>
      <c r="D54" s="55"/>
      <c r="E54" s="55"/>
      <c r="F54" s="55"/>
      <c r="G54" s="55"/>
    </row>
  </sheetData>
  <sheetProtection algorithmName="SHA-512" hashValue="ymRYFY8Z08iUgAewCRrDbM/OiBnw03ndc7DMYVYQXq/iwWv2IdzOCp3ZVP5YKHXaT/j9+6xsoqJ+ysgx7Naq3Q==" saltValue="neFyIHcsTt61y+E6pF38ww==" spinCount="100000" sheet="1" objects="1" scenarios="1"/>
  <mergeCells count="23">
    <mergeCell ref="J20:J22"/>
    <mergeCell ref="C27:J28"/>
    <mergeCell ref="B2:P2"/>
    <mergeCell ref="M5:M6"/>
    <mergeCell ref="O5:O6"/>
    <mergeCell ref="P5:P6"/>
    <mergeCell ref="C5:J8"/>
    <mergeCell ref="O1:P1"/>
    <mergeCell ref="F41:K43"/>
    <mergeCell ref="D34:I34"/>
    <mergeCell ref="C24:F24"/>
    <mergeCell ref="C25:F25"/>
    <mergeCell ref="C26:F26"/>
    <mergeCell ref="L30:P34"/>
    <mergeCell ref="D31:I31"/>
    <mergeCell ref="D32:I32"/>
    <mergeCell ref="D33:I33"/>
    <mergeCell ref="C18:F22"/>
    <mergeCell ref="G18:H19"/>
    <mergeCell ref="I18:J19"/>
    <mergeCell ref="G20:G22"/>
    <mergeCell ref="H20:H22"/>
    <mergeCell ref="I20:I22"/>
  </mergeCells>
  <conditionalFormatting sqref="Q7:Q24 Q26:Q28">
    <cfRule type="cellIs" dxfId="11" priority="11" operator="equal">
      <formula>"Error!"</formula>
    </cfRule>
  </conditionalFormatting>
  <conditionalFormatting sqref="O9:P9">
    <cfRule type="cellIs" dxfId="10" priority="10" operator="equal">
      <formula>0</formula>
    </cfRule>
  </conditionalFormatting>
  <conditionalFormatting sqref="O7:P7">
    <cfRule type="cellIs" dxfId="9" priority="9" operator="equal">
      <formula>0</formula>
    </cfRule>
  </conditionalFormatting>
  <conditionalFormatting sqref="D30">
    <cfRule type="containsBlanks" dxfId="8" priority="7">
      <formula>LEN(TRIM(D30))=0</formula>
    </cfRule>
  </conditionalFormatting>
  <conditionalFormatting sqref="G23:J23">
    <cfRule type="cellIs" dxfId="7" priority="8" operator="equal">
      <formula>0</formula>
    </cfRule>
  </conditionalFormatting>
  <conditionalFormatting sqref="D9">
    <cfRule type="containsBlanks" dxfId="6" priority="6">
      <formula>LEN(TRIM(D9))=0</formula>
    </cfRule>
  </conditionalFormatting>
  <conditionalFormatting sqref="Q25">
    <cfRule type="cellIs" dxfId="5" priority="5" operator="equal">
      <formula>"Error!"</formula>
    </cfRule>
  </conditionalFormatting>
  <conditionalFormatting sqref="E38:E40">
    <cfRule type="expression" dxfId="4" priority="3">
      <formula>$D$37="No"</formula>
    </cfRule>
  </conditionalFormatting>
  <conditionalFormatting sqref="D37">
    <cfRule type="containsBlanks" dxfId="3" priority="1">
      <formula>LEN(TRIM(D37))=0</formula>
    </cfRule>
  </conditionalFormatting>
  <dataValidations count="3">
    <dataValidation type="whole" operator="greaterThanOrEqual" allowBlank="1" showInputMessage="1" showErrorMessage="1" sqref="G23:J26 O7:P28">
      <formula1>0</formula1>
    </dataValidation>
    <dataValidation type="list" allowBlank="1" showInputMessage="1" showErrorMessage="1" sqref="D30 D9 D12:D15 D37">
      <formula1>sino</formula1>
    </dataValidation>
    <dataValidation type="list" allowBlank="1" showInputMessage="1" showErrorMessage="1" sqref="E38:E40">
      <formula1>MARCA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63" orientation="landscape" r:id="rId1"/>
  <headerFooter scaleWithDoc="0">
    <oddFooter>&amp;R&amp;"Goudy,Negrita Cursiva"CINDEA&amp;"Goudy,Cursiva", página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Q54"/>
  <sheetViews>
    <sheetView showGridLines="0" showRuler="0" zoomScale="90" zoomScaleNormal="90" zoomScaleSheetLayoutView="90" zoomScalePageLayoutView="86" workbookViewId="0"/>
  </sheetViews>
  <sheetFormatPr baseColWidth="10" defaultRowHeight="14.25" x14ac:dyDescent="0.25"/>
  <cols>
    <col min="1" max="1" width="2.42578125" style="45" customWidth="1"/>
    <col min="2" max="2" width="4.7109375" style="45" customWidth="1"/>
    <col min="3" max="3" width="3.5703125" style="45" customWidth="1"/>
    <col min="4" max="4" width="5.7109375" style="45" customWidth="1"/>
    <col min="5" max="5" width="51.7109375" style="45" customWidth="1"/>
    <col min="6" max="6" width="10.140625" style="45" customWidth="1"/>
    <col min="7" max="7" width="4.7109375" style="45" customWidth="1"/>
    <col min="8" max="8" width="3.5703125" style="45" customWidth="1"/>
    <col min="9" max="9" width="5.7109375" style="45" customWidth="1"/>
    <col min="10" max="10" width="32" style="45" customWidth="1"/>
    <col min="11" max="12" width="13.85546875" style="45" customWidth="1"/>
    <col min="13" max="13" width="23.28515625" style="45" customWidth="1"/>
    <col min="14" max="16384" width="11.42578125" style="45"/>
  </cols>
  <sheetData>
    <row r="1" spans="2:17" s="55" customFormat="1" ht="18" x14ac:dyDescent="0.25">
      <c r="B1" s="103" t="s">
        <v>1490</v>
      </c>
      <c r="C1" s="112"/>
      <c r="D1" s="112"/>
      <c r="E1" s="112"/>
      <c r="K1" s="688" t="str">
        <f>+Portada!$L$2</f>
        <v/>
      </c>
      <c r="L1" s="689"/>
      <c r="M1" s="606"/>
    </row>
    <row r="2" spans="2:17" s="86" customFormat="1" ht="38.25" customHeight="1" x14ac:dyDescent="0.25">
      <c r="B2" s="795" t="s">
        <v>2388</v>
      </c>
      <c r="C2" s="795"/>
      <c r="D2" s="795"/>
      <c r="E2" s="795"/>
      <c r="F2" s="795"/>
      <c r="G2" s="795"/>
      <c r="H2" s="795"/>
      <c r="I2" s="795"/>
      <c r="J2" s="795"/>
      <c r="K2" s="113"/>
      <c r="L2" s="113"/>
      <c r="M2" s="614" t="s">
        <v>1408</v>
      </c>
    </row>
    <row r="3" spans="2:17" s="116" customFormat="1" ht="18" x14ac:dyDescent="0.2">
      <c r="B3" s="114" t="s">
        <v>1697</v>
      </c>
      <c r="C3" s="115"/>
      <c r="G3" s="55"/>
      <c r="H3" s="55"/>
      <c r="I3" s="55"/>
      <c r="K3" s="117"/>
      <c r="L3" s="60" t="s">
        <v>1408</v>
      </c>
      <c r="M3" s="117"/>
    </row>
    <row r="4" spans="2:17" ht="29.25" customHeight="1" thickBot="1" x14ac:dyDescent="0.3">
      <c r="B4" s="107" t="s">
        <v>69</v>
      </c>
      <c r="C4" s="108" t="s">
        <v>1837</v>
      </c>
      <c r="D4" s="55"/>
      <c r="E4" s="55"/>
      <c r="F4" s="543"/>
      <c r="G4" s="55"/>
      <c r="H4" s="55"/>
      <c r="I4" s="55"/>
      <c r="J4" s="116"/>
      <c r="K4" s="117"/>
      <c r="L4" s="60"/>
      <c r="M4" s="117"/>
      <c r="N4" s="117"/>
      <c r="O4" s="116"/>
      <c r="P4" s="116"/>
    </row>
    <row r="5" spans="2:17" ht="18.75" customHeight="1" x14ac:dyDescent="0.25">
      <c r="B5" s="53"/>
      <c r="C5" s="119" t="str">
        <f>IF((D5="X"),"1","")</f>
        <v/>
      </c>
      <c r="D5" s="109"/>
      <c r="E5" s="110" t="s">
        <v>1838</v>
      </c>
      <c r="F5" s="543"/>
      <c r="G5" s="107" t="s">
        <v>73</v>
      </c>
      <c r="H5" s="108"/>
      <c r="I5" s="811" t="s">
        <v>1702</v>
      </c>
      <c r="J5" s="812"/>
      <c r="K5" s="815" t="s">
        <v>171</v>
      </c>
      <c r="L5" s="817" t="s">
        <v>143</v>
      </c>
      <c r="N5" s="86"/>
    </row>
    <row r="6" spans="2:17" ht="18.75" customHeight="1" thickBot="1" x14ac:dyDescent="0.3">
      <c r="B6" s="53"/>
      <c r="C6" s="119" t="str">
        <f>IF((D6="X"),"2","")</f>
        <v/>
      </c>
      <c r="D6" s="109"/>
      <c r="E6" s="110" t="s">
        <v>1839</v>
      </c>
      <c r="F6" s="543"/>
      <c r="G6" s="53"/>
      <c r="H6" s="55"/>
      <c r="I6" s="813"/>
      <c r="J6" s="814"/>
      <c r="K6" s="816"/>
      <c r="L6" s="818"/>
    </row>
    <row r="7" spans="2:17" ht="18.75" customHeight="1" x14ac:dyDescent="0.25">
      <c r="B7" s="53"/>
      <c r="C7" s="119" t="str">
        <f>IF((D7="X"),"3","")</f>
        <v/>
      </c>
      <c r="D7" s="109"/>
      <c r="E7" s="110" t="s">
        <v>1840</v>
      </c>
      <c r="F7" s="543"/>
      <c r="G7" s="53"/>
      <c r="H7" s="55"/>
      <c r="I7" s="120" t="s">
        <v>1703</v>
      </c>
      <c r="J7" s="120"/>
      <c r="K7" s="121">
        <f>+K8+K9+K10</f>
        <v>0</v>
      </c>
      <c r="L7" s="122">
        <f>+L8+L9+L10</f>
        <v>0</v>
      </c>
    </row>
    <row r="8" spans="2:17" ht="18.75" customHeight="1" x14ac:dyDescent="0.25">
      <c r="B8" s="53"/>
      <c r="C8" s="119" t="str">
        <f>IF((D8="X"),"4","")</f>
        <v/>
      </c>
      <c r="D8" s="109"/>
      <c r="E8" s="111" t="s">
        <v>1841</v>
      </c>
      <c r="F8" s="543"/>
      <c r="G8" s="53"/>
      <c r="H8" s="55"/>
      <c r="I8" s="123" t="s">
        <v>1704</v>
      </c>
      <c r="J8" s="124"/>
      <c r="K8" s="125"/>
      <c r="L8" s="126"/>
      <c r="M8" s="127" t="str">
        <f>IF(AND(OR(K8&gt;0),AND(L8="")),"¿Nada en buen estado?",IF(AND(OR(K8&gt;=0),AND(L8&gt;K8)),"Verifique la cantidad total",""))</f>
        <v/>
      </c>
      <c r="N8" s="86"/>
    </row>
    <row r="9" spans="2:17" ht="18.75" customHeight="1" x14ac:dyDescent="0.25">
      <c r="B9" s="114"/>
      <c r="C9" s="543"/>
      <c r="D9" s="543"/>
      <c r="E9" s="543"/>
      <c r="F9" s="543"/>
      <c r="G9" s="53"/>
      <c r="H9" s="55"/>
      <c r="I9" s="128" t="s">
        <v>1705</v>
      </c>
      <c r="J9" s="129"/>
      <c r="K9" s="130"/>
      <c r="L9" s="131"/>
      <c r="M9" s="127" t="str">
        <f t="shared" ref="M9:M27" si="0">IF(AND(OR(K9&gt;0),AND(L9="")),"¿Nada en buen estado?",IF(AND(OR(K9&gt;=0),AND(L9&gt;K9)),"Verifique la cantidad total",""))</f>
        <v/>
      </c>
    </row>
    <row r="10" spans="2:17" ht="18.75" customHeight="1" x14ac:dyDescent="0.25">
      <c r="B10" s="107" t="s">
        <v>70</v>
      </c>
      <c r="C10" s="108" t="s">
        <v>1842</v>
      </c>
      <c r="D10" s="55"/>
      <c r="E10" s="55"/>
      <c r="F10" s="118"/>
      <c r="G10" s="53"/>
      <c r="H10" s="55"/>
      <c r="I10" s="128" t="s">
        <v>1706</v>
      </c>
      <c r="J10" s="129"/>
      <c r="K10" s="130"/>
      <c r="L10" s="131"/>
      <c r="M10" s="127" t="str">
        <f t="shared" si="0"/>
        <v/>
      </c>
    </row>
    <row r="11" spans="2:17" ht="18.75" customHeight="1" x14ac:dyDescent="0.25">
      <c r="B11" s="53"/>
      <c r="C11" s="119" t="str">
        <f>IF((D11="X"),"1","")</f>
        <v/>
      </c>
      <c r="D11" s="109"/>
      <c r="E11" s="111" t="s">
        <v>127</v>
      </c>
      <c r="F11" s="118"/>
      <c r="G11" s="53"/>
      <c r="H11" s="55"/>
      <c r="I11" s="132" t="s">
        <v>1728</v>
      </c>
      <c r="J11" s="133"/>
      <c r="K11" s="134"/>
      <c r="L11" s="135"/>
      <c r="M11" s="127" t="str">
        <f t="shared" si="0"/>
        <v/>
      </c>
      <c r="Q11" s="86"/>
    </row>
    <row r="12" spans="2:17" s="86" customFormat="1" ht="18.75" customHeight="1" x14ac:dyDescent="0.25">
      <c r="B12" s="53"/>
      <c r="C12" s="119" t="str">
        <f>IF((D12="X"),"2","")</f>
        <v/>
      </c>
      <c r="D12" s="109"/>
      <c r="E12" s="111" t="s">
        <v>128</v>
      </c>
      <c r="F12" s="118"/>
      <c r="G12" s="53"/>
      <c r="H12" s="55"/>
      <c r="I12" s="136" t="s">
        <v>125</v>
      </c>
      <c r="J12" s="136"/>
      <c r="K12" s="137">
        <f>+K13+K14+K15</f>
        <v>0</v>
      </c>
      <c r="L12" s="138">
        <f>+L13+L14+L15</f>
        <v>0</v>
      </c>
      <c r="M12" s="127"/>
      <c r="N12" s="45"/>
      <c r="O12" s="45"/>
      <c r="P12" s="45"/>
      <c r="Q12" s="45"/>
    </row>
    <row r="13" spans="2:17" ht="18.75" customHeight="1" x14ac:dyDescent="0.25">
      <c r="B13" s="53"/>
      <c r="C13" s="119" t="str">
        <f>IF((D13="X"),"3","")</f>
        <v/>
      </c>
      <c r="D13" s="109"/>
      <c r="E13" s="111" t="s">
        <v>129</v>
      </c>
      <c r="F13" s="118"/>
      <c r="G13" s="53"/>
      <c r="H13" s="55"/>
      <c r="I13" s="123" t="s">
        <v>1704</v>
      </c>
      <c r="J13" s="124"/>
      <c r="K13" s="125"/>
      <c r="L13" s="126"/>
      <c r="M13" s="127" t="str">
        <f t="shared" si="0"/>
        <v/>
      </c>
    </row>
    <row r="14" spans="2:17" ht="18.75" customHeight="1" x14ac:dyDescent="0.25">
      <c r="B14" s="53"/>
      <c r="C14" s="119" t="str">
        <f>IF((D14="X"),"4","")</f>
        <v/>
      </c>
      <c r="D14" s="109"/>
      <c r="E14" s="111" t="s">
        <v>130</v>
      </c>
      <c r="F14" s="118"/>
      <c r="G14" s="53"/>
      <c r="H14" s="55"/>
      <c r="I14" s="128" t="s">
        <v>1705</v>
      </c>
      <c r="J14" s="124"/>
      <c r="K14" s="125"/>
      <c r="L14" s="126"/>
      <c r="M14" s="127" t="str">
        <f t="shared" si="0"/>
        <v/>
      </c>
      <c r="Q14" s="86"/>
    </row>
    <row r="15" spans="2:17" s="86" customFormat="1" ht="18.75" customHeight="1" x14ac:dyDescent="0.25">
      <c r="B15" s="53" t="s">
        <v>1698</v>
      </c>
      <c r="C15" s="119" t="str">
        <f>IF((D15="X"),"5","")</f>
        <v/>
      </c>
      <c r="D15" s="109"/>
      <c r="E15" s="111" t="s">
        <v>1699</v>
      </c>
      <c r="F15" s="118"/>
      <c r="G15" s="53"/>
      <c r="H15" s="55"/>
      <c r="I15" s="139" t="s">
        <v>1706</v>
      </c>
      <c r="J15" s="140"/>
      <c r="K15" s="141"/>
      <c r="L15" s="142"/>
      <c r="M15" s="127" t="str">
        <f t="shared" si="0"/>
        <v/>
      </c>
      <c r="N15" s="45"/>
      <c r="O15" s="45"/>
      <c r="P15" s="45"/>
      <c r="Q15" s="45"/>
    </row>
    <row r="16" spans="2:17" ht="18.75" customHeight="1" x14ac:dyDescent="0.25">
      <c r="B16" s="53"/>
      <c r="C16" s="119" t="str">
        <f>IF((D16="X"),"6","")</f>
        <v/>
      </c>
      <c r="D16" s="109"/>
      <c r="E16" s="111" t="s">
        <v>1700</v>
      </c>
      <c r="F16" s="118"/>
      <c r="G16" s="53"/>
      <c r="H16" s="55"/>
      <c r="I16" s="136" t="s">
        <v>124</v>
      </c>
      <c r="J16" s="136"/>
      <c r="K16" s="137">
        <f>+K17+K18+K19</f>
        <v>0</v>
      </c>
      <c r="L16" s="138">
        <f>+L17+L18+L19</f>
        <v>0</v>
      </c>
      <c r="M16" s="127" t="str">
        <f t="shared" si="0"/>
        <v/>
      </c>
    </row>
    <row r="17" spans="2:17" ht="18.75" customHeight="1" x14ac:dyDescent="0.25">
      <c r="B17" s="53"/>
      <c r="C17" s="119" t="str">
        <f>IF((D17="X"),"7","")</f>
        <v/>
      </c>
      <c r="D17" s="109"/>
      <c r="E17" s="111" t="s">
        <v>1721</v>
      </c>
      <c r="F17" s="118"/>
      <c r="G17" s="53"/>
      <c r="H17" s="55"/>
      <c r="I17" s="123" t="s">
        <v>1707</v>
      </c>
      <c r="J17" s="124"/>
      <c r="K17" s="125"/>
      <c r="L17" s="126"/>
      <c r="M17" s="127" t="str">
        <f t="shared" si="0"/>
        <v/>
      </c>
    </row>
    <row r="18" spans="2:17" ht="18.75" customHeight="1" x14ac:dyDescent="0.25">
      <c r="B18" s="53"/>
      <c r="C18" s="119" t="str">
        <f>IF((D18="X"),"8","")</f>
        <v/>
      </c>
      <c r="D18" s="109"/>
      <c r="E18" s="111" t="s">
        <v>1701</v>
      </c>
      <c r="F18" s="118"/>
      <c r="G18" s="53"/>
      <c r="H18" s="55"/>
      <c r="I18" s="128" t="s">
        <v>1788</v>
      </c>
      <c r="J18" s="124"/>
      <c r="K18" s="125"/>
      <c r="L18" s="126"/>
      <c r="M18" s="127" t="str">
        <f t="shared" si="0"/>
        <v/>
      </c>
    </row>
    <row r="19" spans="2:17" ht="18.75" customHeight="1" x14ac:dyDescent="0.25">
      <c r="B19" s="53"/>
      <c r="C19" s="119" t="str">
        <f>IF((D19="X"),"9","")</f>
        <v/>
      </c>
      <c r="D19" s="109"/>
      <c r="E19" s="111" t="s">
        <v>1843</v>
      </c>
      <c r="F19" s="118"/>
      <c r="I19" s="139" t="s">
        <v>1708</v>
      </c>
      <c r="J19" s="140"/>
      <c r="K19" s="141"/>
      <c r="L19" s="142"/>
      <c r="M19" s="127" t="str">
        <f t="shared" si="0"/>
        <v/>
      </c>
      <c r="O19" s="86"/>
      <c r="P19" s="86"/>
    </row>
    <row r="20" spans="2:17" ht="18.75" customHeight="1" x14ac:dyDescent="0.25">
      <c r="B20" s="53"/>
      <c r="C20" s="119" t="str">
        <f>IF((D20="X"),"10","")</f>
        <v/>
      </c>
      <c r="D20" s="109"/>
      <c r="E20" s="111" t="s">
        <v>1844</v>
      </c>
      <c r="F20" s="118"/>
      <c r="I20" s="136" t="s">
        <v>1722</v>
      </c>
      <c r="J20" s="136"/>
      <c r="K20" s="137">
        <f>+K21+K22+K23</f>
        <v>0</v>
      </c>
      <c r="L20" s="138">
        <f>+L21+L22+L23</f>
        <v>0</v>
      </c>
      <c r="M20" s="127"/>
    </row>
    <row r="21" spans="2:17" ht="18.75" customHeight="1" x14ac:dyDescent="0.25">
      <c r="B21" s="53"/>
      <c r="C21" s="119" t="str">
        <f>IF((D21="X"),"11","")</f>
        <v/>
      </c>
      <c r="D21" s="109"/>
      <c r="E21" s="111" t="s">
        <v>131</v>
      </c>
      <c r="F21" s="118"/>
      <c r="I21" s="123" t="s">
        <v>1707</v>
      </c>
      <c r="J21" s="124"/>
      <c r="K21" s="125"/>
      <c r="L21" s="126"/>
      <c r="M21" s="127" t="str">
        <f t="shared" si="0"/>
        <v/>
      </c>
    </row>
    <row r="22" spans="2:17" ht="18.75" customHeight="1" x14ac:dyDescent="0.25">
      <c r="B22" s="53"/>
      <c r="C22" s="55"/>
      <c r="D22" s="120"/>
      <c r="E22" s="143"/>
      <c r="F22" s="118"/>
      <c r="G22" s="55"/>
      <c r="H22" s="55"/>
      <c r="I22" s="128" t="s">
        <v>1788</v>
      </c>
      <c r="J22" s="124"/>
      <c r="K22" s="125"/>
      <c r="L22" s="126"/>
      <c r="M22" s="127" t="str">
        <f t="shared" si="0"/>
        <v/>
      </c>
      <c r="O22" s="86"/>
      <c r="P22" s="86"/>
    </row>
    <row r="23" spans="2:17" ht="18.75" customHeight="1" x14ac:dyDescent="0.25">
      <c r="B23" s="107" t="s">
        <v>71</v>
      </c>
      <c r="C23" s="108" t="s">
        <v>135</v>
      </c>
      <c r="D23" s="120"/>
      <c r="E23" s="76"/>
      <c r="F23" s="118"/>
      <c r="I23" s="128" t="s">
        <v>1708</v>
      </c>
      <c r="J23" s="129"/>
      <c r="K23" s="130"/>
      <c r="L23" s="131"/>
      <c r="M23" s="127" t="str">
        <f t="shared" si="0"/>
        <v/>
      </c>
    </row>
    <row r="24" spans="2:17" ht="18.75" customHeight="1" x14ac:dyDescent="0.25">
      <c r="B24" s="53"/>
      <c r="C24" s="119" t="str">
        <f>IF((D24="X"),"1","")</f>
        <v/>
      </c>
      <c r="D24" s="109"/>
      <c r="E24" s="111" t="s">
        <v>1845</v>
      </c>
      <c r="F24" s="118"/>
      <c r="H24" s="55"/>
      <c r="I24" s="136" t="s">
        <v>1724</v>
      </c>
      <c r="J24" s="136"/>
      <c r="K24" s="137">
        <f>+K25+K26+K27</f>
        <v>0</v>
      </c>
      <c r="L24" s="138">
        <f>+L25+L26+L27</f>
        <v>0</v>
      </c>
      <c r="M24" s="127" t="str">
        <f t="shared" si="0"/>
        <v/>
      </c>
    </row>
    <row r="25" spans="2:17" ht="18.75" customHeight="1" x14ac:dyDescent="0.25">
      <c r="B25" s="53"/>
      <c r="C25" s="119" t="str">
        <f>IF((D25="X"),"2","")</f>
        <v/>
      </c>
      <c r="D25" s="109"/>
      <c r="E25" s="111" t="s">
        <v>132</v>
      </c>
      <c r="F25" s="118"/>
      <c r="H25" s="55"/>
      <c r="I25" s="123" t="s">
        <v>1704</v>
      </c>
      <c r="J25" s="124"/>
      <c r="K25" s="125"/>
      <c r="L25" s="126"/>
      <c r="M25" s="127" t="str">
        <f t="shared" si="0"/>
        <v/>
      </c>
    </row>
    <row r="26" spans="2:17" ht="18.75" customHeight="1" x14ac:dyDescent="0.25">
      <c r="B26" s="53"/>
      <c r="C26" s="119" t="str">
        <f>IF((D26="X"),"3","")</f>
        <v/>
      </c>
      <c r="D26" s="109"/>
      <c r="E26" s="111" t="s">
        <v>1846</v>
      </c>
      <c r="F26" s="118"/>
      <c r="H26" s="55"/>
      <c r="I26" s="128" t="s">
        <v>1705</v>
      </c>
      <c r="J26" s="124"/>
      <c r="K26" s="125"/>
      <c r="L26" s="126"/>
      <c r="M26" s="127" t="str">
        <f t="shared" si="0"/>
        <v/>
      </c>
    </row>
    <row r="27" spans="2:17" ht="18.75" customHeight="1" thickBot="1" x14ac:dyDescent="0.3">
      <c r="B27" s="53"/>
      <c r="C27" s="119" t="str">
        <f>IF((D27="X"),"4","")</f>
        <v/>
      </c>
      <c r="D27" s="109"/>
      <c r="E27" s="111" t="s">
        <v>133</v>
      </c>
      <c r="F27" s="118"/>
      <c r="H27" s="55"/>
      <c r="I27" s="146" t="s">
        <v>1706</v>
      </c>
      <c r="J27" s="147"/>
      <c r="K27" s="148"/>
      <c r="L27" s="149"/>
      <c r="M27" s="127" t="str">
        <f t="shared" si="0"/>
        <v/>
      </c>
    </row>
    <row r="28" spans="2:17" ht="18.75" customHeight="1" x14ac:dyDescent="0.25">
      <c r="B28" s="53"/>
      <c r="C28" s="119" t="str">
        <f>IF((D28="X"),"5","")</f>
        <v/>
      </c>
      <c r="D28" s="109"/>
      <c r="E28" s="111" t="s">
        <v>134</v>
      </c>
      <c r="F28" s="118"/>
      <c r="H28" s="55"/>
    </row>
    <row r="29" spans="2:17" ht="18.75" customHeight="1" x14ac:dyDescent="0.25">
      <c r="B29" s="53"/>
      <c r="C29" s="119" t="str">
        <f>IF((D29="X"),"6","")</f>
        <v/>
      </c>
      <c r="D29" s="109"/>
      <c r="E29" s="111" t="s">
        <v>126</v>
      </c>
      <c r="F29" s="118"/>
      <c r="I29" s="150" t="s">
        <v>153</v>
      </c>
      <c r="K29" s="55"/>
      <c r="M29" s="55"/>
      <c r="N29" s="55"/>
      <c r="O29" s="55"/>
    </row>
    <row r="30" spans="2:17" ht="18.75" customHeight="1" x14ac:dyDescent="0.25">
      <c r="B30" s="53"/>
      <c r="D30" s="144"/>
      <c r="E30" s="573"/>
      <c r="F30" s="118"/>
      <c r="I30" s="802"/>
      <c r="J30" s="803"/>
      <c r="K30" s="803"/>
      <c r="L30" s="804"/>
      <c r="M30" s="572"/>
      <c r="N30" s="572"/>
      <c r="O30" s="572"/>
    </row>
    <row r="31" spans="2:17" ht="18.75" customHeight="1" x14ac:dyDescent="0.25">
      <c r="B31" s="145" t="s">
        <v>72</v>
      </c>
      <c r="C31" s="108" t="s">
        <v>1847</v>
      </c>
      <c r="D31" s="120"/>
      <c r="E31" s="76"/>
      <c r="F31" s="118"/>
      <c r="I31" s="805"/>
      <c r="J31" s="806"/>
      <c r="K31" s="806"/>
      <c r="L31" s="807"/>
      <c r="M31" s="572"/>
      <c r="N31" s="572"/>
      <c r="O31" s="572"/>
    </row>
    <row r="32" spans="2:17" ht="18.75" customHeight="1" x14ac:dyDescent="0.25">
      <c r="B32" s="53"/>
      <c r="C32" s="119" t="str">
        <f>IF((D32="X"),"1","")</f>
        <v/>
      </c>
      <c r="D32" s="109"/>
      <c r="E32" s="111" t="s">
        <v>136</v>
      </c>
      <c r="F32" s="118"/>
      <c r="G32" s="55"/>
      <c r="I32" s="805"/>
      <c r="J32" s="806"/>
      <c r="K32" s="806"/>
      <c r="L32" s="807"/>
      <c r="M32" s="572"/>
      <c r="N32" s="572"/>
      <c r="O32" s="572"/>
      <c r="Q32" s="55"/>
    </row>
    <row r="33" spans="2:17" s="55" customFormat="1" ht="18.75" customHeight="1" x14ac:dyDescent="0.25">
      <c r="B33" s="53"/>
      <c r="C33" s="119" t="str">
        <f>IF((D33="X"),"2","")</f>
        <v/>
      </c>
      <c r="D33" s="109"/>
      <c r="E33" s="111" t="s">
        <v>137</v>
      </c>
      <c r="F33" s="118"/>
      <c r="I33" s="805"/>
      <c r="J33" s="806"/>
      <c r="K33" s="806"/>
      <c r="L33" s="807"/>
      <c r="M33" s="572"/>
      <c r="N33" s="572"/>
      <c r="O33" s="572"/>
      <c r="P33" s="45"/>
    </row>
    <row r="34" spans="2:17" s="55" customFormat="1" ht="18.75" customHeight="1" x14ac:dyDescent="0.25">
      <c r="B34" s="53"/>
      <c r="C34" s="119" t="str">
        <f>IF((D34="X"),"3","")</f>
        <v/>
      </c>
      <c r="D34" s="109"/>
      <c r="E34" s="111" t="s">
        <v>138</v>
      </c>
      <c r="F34" s="118"/>
      <c r="I34" s="805"/>
      <c r="J34" s="806"/>
      <c r="K34" s="806"/>
      <c r="L34" s="807"/>
      <c r="M34" s="572"/>
      <c r="N34" s="572"/>
      <c r="O34" s="572"/>
      <c r="P34" s="45"/>
    </row>
    <row r="35" spans="2:17" s="55" customFormat="1" ht="18.75" customHeight="1" x14ac:dyDescent="0.25">
      <c r="B35" s="53"/>
      <c r="C35" s="119" t="str">
        <f>IF((D35="X"),"4","")</f>
        <v/>
      </c>
      <c r="D35" s="109"/>
      <c r="E35" s="111" t="s">
        <v>139</v>
      </c>
      <c r="F35" s="118"/>
      <c r="I35" s="805"/>
      <c r="J35" s="806"/>
      <c r="K35" s="806"/>
      <c r="L35" s="807"/>
      <c r="P35" s="45"/>
    </row>
    <row r="36" spans="2:17" s="55" customFormat="1" ht="18.75" customHeight="1" x14ac:dyDescent="0.25">
      <c r="B36" s="53"/>
      <c r="C36" s="119" t="str">
        <f>IF((D36="X"),"5","")</f>
        <v/>
      </c>
      <c r="D36" s="109"/>
      <c r="E36" s="111" t="s">
        <v>1848</v>
      </c>
      <c r="I36" s="808"/>
      <c r="J36" s="809"/>
      <c r="K36" s="809"/>
      <c r="L36" s="810"/>
      <c r="N36" s="45"/>
      <c r="O36" s="45"/>
      <c r="P36" s="45"/>
    </row>
    <row r="37" spans="2:17" s="55" customFormat="1" ht="18.75" customHeight="1" x14ac:dyDescent="0.25">
      <c r="B37" s="45"/>
      <c r="C37" s="119" t="str">
        <f>IF((D37="X"),"6","")</f>
        <v/>
      </c>
      <c r="D37" s="109"/>
      <c r="E37" s="111" t="s">
        <v>1849</v>
      </c>
      <c r="F37" s="45"/>
      <c r="N37" s="45"/>
      <c r="O37" s="45"/>
      <c r="P37" s="45"/>
    </row>
    <row r="38" spans="2:17" s="55" customFormat="1" ht="18.75" customHeight="1" x14ac:dyDescent="0.25"/>
    <row r="39" spans="2:17" s="55" customFormat="1" ht="18.75" customHeight="1" x14ac:dyDescent="0.25"/>
    <row r="40" spans="2:17" s="55" customFormat="1" ht="18.75" customHeight="1" x14ac:dyDescent="0.25"/>
    <row r="41" spans="2:17" s="55" customFormat="1" ht="18.75" customHeight="1" x14ac:dyDescent="0.25"/>
    <row r="42" spans="2:17" s="55" customFormat="1" ht="18.75" customHeight="1" x14ac:dyDescent="0.25">
      <c r="D42" s="152"/>
      <c r="E42" s="118"/>
      <c r="F42" s="118"/>
    </row>
    <row r="43" spans="2:17" s="55" customFormat="1" ht="18.75" customHeight="1" x14ac:dyDescent="0.25">
      <c r="B43" s="106"/>
      <c r="C43" s="106"/>
      <c r="D43" s="45"/>
      <c r="E43" s="45"/>
      <c r="F43" s="118"/>
    </row>
    <row r="44" spans="2:17" s="55" customFormat="1" ht="18.75" customHeight="1" x14ac:dyDescent="0.25">
      <c r="B44" s="45"/>
      <c r="C44" s="45"/>
      <c r="D44" s="45"/>
      <c r="E44" s="45"/>
      <c r="F44" s="118"/>
    </row>
    <row r="45" spans="2:17" s="55" customFormat="1" ht="18.75" customHeight="1" x14ac:dyDescent="0.25">
      <c r="B45" s="45"/>
      <c r="C45" s="45"/>
      <c r="D45" s="45"/>
      <c r="E45" s="45"/>
      <c r="F45" s="118"/>
    </row>
    <row r="46" spans="2:17" s="55" customFormat="1" ht="18.75" customHeight="1" x14ac:dyDescent="0.25">
      <c r="B46" s="45"/>
      <c r="C46" s="45"/>
      <c r="D46" s="45"/>
      <c r="E46" s="45"/>
      <c r="F46" s="153"/>
    </row>
    <row r="47" spans="2:17" s="55" customFormat="1" ht="18.75" customHeight="1" x14ac:dyDescent="0.25">
      <c r="B47" s="45"/>
      <c r="C47" s="45"/>
      <c r="D47" s="45"/>
      <c r="E47" s="45"/>
      <c r="F47" s="153"/>
      <c r="Q47" s="45"/>
    </row>
    <row r="48" spans="2:17" s="55" customFormat="1" ht="18.75" customHeight="1" x14ac:dyDescent="0.25">
      <c r="B48" s="45"/>
      <c r="C48" s="45"/>
      <c r="D48" s="45"/>
      <c r="E48" s="45"/>
      <c r="F48" s="45"/>
      <c r="Q48" s="45"/>
    </row>
    <row r="49" spans="8:16" ht="18.75" customHeight="1" x14ac:dyDescent="0.25">
      <c r="H49" s="55"/>
      <c r="I49" s="55"/>
      <c r="J49" s="55"/>
      <c r="K49" s="55"/>
      <c r="L49" s="55"/>
      <c r="M49" s="55"/>
      <c r="N49" s="55"/>
      <c r="O49" s="55"/>
      <c r="P49" s="55"/>
    </row>
    <row r="50" spans="8:16" ht="18.75" customHeight="1" x14ac:dyDescent="0.25">
      <c r="I50" s="55"/>
      <c r="J50" s="55"/>
      <c r="K50" s="55"/>
      <c r="L50" s="55"/>
      <c r="M50" s="55"/>
      <c r="N50" s="55"/>
      <c r="O50" s="55"/>
      <c r="P50" s="55"/>
    </row>
    <row r="51" spans="8:16" ht="18.75" customHeight="1" x14ac:dyDescent="0.25">
      <c r="I51" s="55"/>
      <c r="J51" s="55"/>
      <c r="K51" s="55"/>
      <c r="L51" s="55"/>
      <c r="M51" s="55"/>
      <c r="N51" s="55"/>
      <c r="O51" s="55"/>
      <c r="P51" s="55"/>
    </row>
    <row r="52" spans="8:16" ht="18.75" customHeight="1" x14ac:dyDescent="0.25">
      <c r="I52" s="55"/>
      <c r="J52" s="55"/>
      <c r="K52" s="55"/>
      <c r="L52" s="55"/>
      <c r="M52" s="55"/>
      <c r="N52" s="55"/>
      <c r="O52" s="55"/>
      <c r="P52" s="55"/>
    </row>
    <row r="53" spans="8:16" ht="18.75" customHeight="1" x14ac:dyDescent="0.25">
      <c r="I53" s="55"/>
      <c r="J53" s="55"/>
      <c r="K53" s="55"/>
      <c r="L53" s="55"/>
      <c r="M53" s="55"/>
      <c r="N53" s="55"/>
      <c r="O53" s="55"/>
      <c r="P53" s="55"/>
    </row>
    <row r="54" spans="8:16" ht="18.75" customHeight="1" x14ac:dyDescent="0.25">
      <c r="I54" s="55"/>
      <c r="J54" s="55"/>
      <c r="K54" s="55"/>
      <c r="L54" s="55"/>
      <c r="M54" s="55"/>
      <c r="N54" s="55"/>
      <c r="O54" s="55"/>
      <c r="P54" s="55"/>
    </row>
  </sheetData>
  <sheetProtection algorithmName="SHA-512" hashValue="XI9tL8YzxvHpjgMxuR6BpjqUxLbqkoI0/qGOrMtPwZLJyn6pGfEuKsx/dLldFE3H1yZ3BYNS88Z6CJl3Fny71Q==" saltValue="OXVnm9nzRDMrwLs0lEy+Zw==" spinCount="100000" sheet="1" objects="1" scenarios="1"/>
  <mergeCells count="6">
    <mergeCell ref="K1:L1"/>
    <mergeCell ref="I30:L36"/>
    <mergeCell ref="I5:J6"/>
    <mergeCell ref="K5:K6"/>
    <mergeCell ref="L5:L6"/>
    <mergeCell ref="B2:J2"/>
  </mergeCells>
  <conditionalFormatting sqref="M8:M27">
    <cfRule type="cellIs" dxfId="2" priority="3" operator="equal">
      <formula>"Error!"</formula>
    </cfRule>
  </conditionalFormatting>
  <conditionalFormatting sqref="K7:L7 K12:L12 K16:L16 K24:L24">
    <cfRule type="cellIs" dxfId="1" priority="2" operator="equal">
      <formula>0</formula>
    </cfRule>
  </conditionalFormatting>
  <conditionalFormatting sqref="K20:L20">
    <cfRule type="cellIs" dxfId="0" priority="1" operator="equal">
      <formula>0</formula>
    </cfRule>
  </conditionalFormatting>
  <dataValidations count="2">
    <dataValidation type="whole" operator="greaterThanOrEqual" allowBlank="1" showInputMessage="1" showErrorMessage="1" sqref="J21:J23 J25:J27 J17:J19 J8:J10 J13:J15 K7:L27">
      <formula1>0</formula1>
    </dataValidation>
    <dataValidation type="list" allowBlank="1" showInputMessage="1" showErrorMessage="1" sqref="D11:D21 D5:D8 D24:D29 D32:D37">
      <formula1>MARCA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81" orientation="landscape" r:id="rId1"/>
  <headerFooter scaleWithDoc="0">
    <oddFooter>&amp;R&amp;"Goudy,Negrita Cursiva"CINDEA&amp;"Goudy,Cursiva", página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97"/>
  <sheetViews>
    <sheetView zoomScale="90" zoomScaleNormal="90" workbookViewId="0">
      <pane ySplit="2" topLeftCell="A3" activePane="bottomLeft" state="frozen"/>
      <selection activeCell="G11" sqref="G11:N11"/>
      <selection pane="bottomLeft" activeCell="D102" sqref="D102"/>
    </sheetView>
  </sheetViews>
  <sheetFormatPr baseColWidth="10" defaultRowHeight="15" x14ac:dyDescent="0.25"/>
  <cols>
    <col min="2" max="2" width="10.5703125" bestFit="1" customWidth="1"/>
    <col min="3" max="3" width="10.5703125" style="13" bestFit="1" customWidth="1"/>
    <col min="4" max="4" width="48.28515625" bestFit="1" customWidth="1"/>
    <col min="5" max="5" width="10.140625" bestFit="1" customWidth="1"/>
    <col min="6" max="6" width="15.28515625" style="13" customWidth="1"/>
    <col min="8" max="8" width="47.85546875" style="13" bestFit="1" customWidth="1"/>
    <col min="9" max="9" width="7.28515625" style="13" customWidth="1"/>
    <col min="10" max="11" width="11.42578125" style="13"/>
  </cols>
  <sheetData>
    <row r="1" spans="1:11" s="2" customFormat="1" x14ac:dyDescent="0.25">
      <c r="B1" s="2">
        <v>2</v>
      </c>
      <c r="C1" s="27">
        <v>2</v>
      </c>
      <c r="D1" s="2">
        <v>1</v>
      </c>
      <c r="E1" s="2">
        <v>10</v>
      </c>
      <c r="F1" s="27">
        <v>11</v>
      </c>
      <c r="H1" s="27"/>
      <c r="I1" s="27"/>
      <c r="J1" s="27"/>
      <c r="K1" s="27"/>
    </row>
    <row r="2" spans="1:11" x14ac:dyDescent="0.25">
      <c r="B2" s="3" t="s">
        <v>210</v>
      </c>
      <c r="C2" s="28" t="s">
        <v>210</v>
      </c>
      <c r="D2" s="3" t="s">
        <v>209</v>
      </c>
      <c r="E2" s="3" t="s">
        <v>217</v>
      </c>
      <c r="F2" s="28" t="s">
        <v>218</v>
      </c>
    </row>
    <row r="3" spans="1:11" x14ac:dyDescent="0.25">
      <c r="A3" t="s">
        <v>259</v>
      </c>
      <c r="B3" s="32" t="str">
        <f t="shared" ref="B3:B34" si="0">+I3</f>
        <v>0000</v>
      </c>
      <c r="C3" s="34" t="str">
        <f>CONCATENATE(A3,B3)</f>
        <v>_0000</v>
      </c>
      <c r="D3" s="32" t="str">
        <f t="shared" ref="D3:D34" si="1">+H3</f>
        <v>CINDEA GREEN VALLEY</v>
      </c>
      <c r="E3" s="32" t="str">
        <f t="shared" ref="E3:E34" si="2">+J3</f>
        <v>00321</v>
      </c>
      <c r="F3" s="25" t="s">
        <v>235</v>
      </c>
      <c r="H3" s="13" t="s">
        <v>1738</v>
      </c>
      <c r="I3" s="13" t="s">
        <v>1736</v>
      </c>
      <c r="J3" s="13" t="s">
        <v>1737</v>
      </c>
      <c r="K3" s="25" t="s">
        <v>235</v>
      </c>
    </row>
    <row r="4" spans="1:11" x14ac:dyDescent="0.25">
      <c r="A4" t="s">
        <v>259</v>
      </c>
      <c r="B4" s="32" t="str">
        <f t="shared" si="0"/>
        <v>4827</v>
      </c>
      <c r="C4" s="34" t="str">
        <f>CONCATENATE(A4,B4)</f>
        <v>_4827</v>
      </c>
      <c r="D4" s="32" t="str">
        <f t="shared" si="1"/>
        <v>CINDEA MARIA MAZZARELLO</v>
      </c>
      <c r="E4" s="32" t="str">
        <f t="shared" si="2"/>
        <v>00042</v>
      </c>
      <c r="F4" s="25" t="s">
        <v>235</v>
      </c>
      <c r="H4" s="13" t="s">
        <v>800</v>
      </c>
      <c r="I4" s="13" t="s">
        <v>896</v>
      </c>
      <c r="J4" s="13" t="s">
        <v>945</v>
      </c>
      <c r="K4" s="25" t="s">
        <v>235</v>
      </c>
    </row>
    <row r="5" spans="1:11" s="13" customFormat="1" x14ac:dyDescent="0.25">
      <c r="A5" t="s">
        <v>259</v>
      </c>
      <c r="B5" s="32" t="str">
        <f t="shared" si="0"/>
        <v>4828</v>
      </c>
      <c r="C5" s="34" t="str">
        <f t="shared" ref="C5:C68" si="3">CONCATENATE(A5,B5)</f>
        <v>_4828</v>
      </c>
      <c r="D5" s="32" t="str">
        <f t="shared" si="1"/>
        <v>CINDEA SANTA ANA</v>
      </c>
      <c r="E5" s="32" t="str">
        <f t="shared" si="2"/>
        <v>00019</v>
      </c>
      <c r="F5" s="25" t="s">
        <v>235</v>
      </c>
      <c r="H5" s="13" t="s">
        <v>788</v>
      </c>
      <c r="I5" s="13" t="s">
        <v>882</v>
      </c>
      <c r="J5" s="13" t="s">
        <v>931</v>
      </c>
      <c r="K5" s="25" t="s">
        <v>235</v>
      </c>
    </row>
    <row r="6" spans="1:11" s="13" customFormat="1" x14ac:dyDescent="0.25">
      <c r="A6" t="s">
        <v>259</v>
      </c>
      <c r="B6" s="32" t="str">
        <f t="shared" si="0"/>
        <v>4834</v>
      </c>
      <c r="C6" s="34" t="str">
        <f t="shared" si="3"/>
        <v>_4834</v>
      </c>
      <c r="D6" s="32" t="str">
        <f t="shared" si="1"/>
        <v>CINDEA ALBERTO BRENES MORA</v>
      </c>
      <c r="E6" s="32" t="str">
        <f t="shared" si="2"/>
        <v>00018</v>
      </c>
      <c r="F6" s="25" t="s">
        <v>235</v>
      </c>
      <c r="H6" s="13" t="s">
        <v>787</v>
      </c>
      <c r="I6" s="13" t="s">
        <v>881</v>
      </c>
      <c r="J6" s="13" t="s">
        <v>930</v>
      </c>
      <c r="K6" s="25" t="s">
        <v>235</v>
      </c>
    </row>
    <row r="7" spans="1:11" s="13" customFormat="1" x14ac:dyDescent="0.25">
      <c r="A7" t="s">
        <v>259</v>
      </c>
      <c r="B7" s="32" t="str">
        <f t="shared" si="0"/>
        <v>4852</v>
      </c>
      <c r="C7" s="34" t="str">
        <f t="shared" si="3"/>
        <v>_4852</v>
      </c>
      <c r="D7" s="32" t="str">
        <f t="shared" si="1"/>
        <v>CINDEA SAN CARLOS</v>
      </c>
      <c r="E7" s="32" t="str">
        <f t="shared" si="2"/>
        <v>00022</v>
      </c>
      <c r="F7" s="25" t="s">
        <v>235</v>
      </c>
      <c r="H7" s="13" t="s">
        <v>789</v>
      </c>
      <c r="I7" s="13" t="s">
        <v>885</v>
      </c>
      <c r="J7" s="13" t="s">
        <v>933</v>
      </c>
      <c r="K7" s="25" t="s">
        <v>235</v>
      </c>
    </row>
    <row r="8" spans="1:11" s="13" customFormat="1" x14ac:dyDescent="0.25">
      <c r="A8" t="s">
        <v>259</v>
      </c>
      <c r="B8" s="32" t="str">
        <f t="shared" si="0"/>
        <v>4873</v>
      </c>
      <c r="C8" s="34" t="str">
        <f t="shared" si="3"/>
        <v>_4873</v>
      </c>
      <c r="D8" s="32" t="str">
        <f t="shared" si="1"/>
        <v>CINDEA SANTA CRUZ</v>
      </c>
      <c r="E8" s="32" t="str">
        <f t="shared" si="2"/>
        <v>00026</v>
      </c>
      <c r="F8" s="25" t="s">
        <v>235</v>
      </c>
      <c r="H8" s="13" t="s">
        <v>792</v>
      </c>
      <c r="I8" s="13" t="s">
        <v>888</v>
      </c>
      <c r="J8" s="13" t="s">
        <v>936</v>
      </c>
      <c r="K8" s="25" t="s">
        <v>235</v>
      </c>
    </row>
    <row r="9" spans="1:11" s="13" customFormat="1" x14ac:dyDescent="0.25">
      <c r="A9" t="s">
        <v>259</v>
      </c>
      <c r="B9" s="32" t="str">
        <f t="shared" si="0"/>
        <v>4885</v>
      </c>
      <c r="C9" s="34" t="str">
        <f t="shared" si="3"/>
        <v>_4885</v>
      </c>
      <c r="D9" s="32" t="str">
        <f t="shared" si="1"/>
        <v>CINDEA CIUDAD NEILY</v>
      </c>
      <c r="E9" s="32" t="str">
        <f t="shared" si="2"/>
        <v>00032</v>
      </c>
      <c r="F9" s="25" t="s">
        <v>235</v>
      </c>
      <c r="H9" s="13" t="s">
        <v>793</v>
      </c>
      <c r="I9" s="13" t="s">
        <v>889</v>
      </c>
      <c r="J9" s="13" t="s">
        <v>937</v>
      </c>
      <c r="K9" s="25" t="s">
        <v>235</v>
      </c>
    </row>
    <row r="10" spans="1:11" s="13" customFormat="1" x14ac:dyDescent="0.25">
      <c r="A10" t="s">
        <v>259</v>
      </c>
      <c r="B10" s="32" t="str">
        <f t="shared" si="0"/>
        <v>4895</v>
      </c>
      <c r="C10" s="34" t="str">
        <f t="shared" si="3"/>
        <v>_4895</v>
      </c>
      <c r="D10" s="32" t="str">
        <f t="shared" si="1"/>
        <v>CINDEA CARIARI</v>
      </c>
      <c r="E10" s="32" t="str">
        <f t="shared" si="2"/>
        <v>00033</v>
      </c>
      <c r="F10" s="25" t="s">
        <v>235</v>
      </c>
      <c r="H10" s="13" t="s">
        <v>794</v>
      </c>
      <c r="I10" s="13" t="s">
        <v>890</v>
      </c>
      <c r="J10" s="13" t="s">
        <v>938</v>
      </c>
      <c r="K10" s="25" t="s">
        <v>235</v>
      </c>
    </row>
    <row r="11" spans="1:11" s="13" customFormat="1" x14ac:dyDescent="0.25">
      <c r="A11" t="s">
        <v>259</v>
      </c>
      <c r="B11" s="32" t="str">
        <f t="shared" si="0"/>
        <v>4897</v>
      </c>
      <c r="C11" s="34" t="str">
        <f t="shared" si="3"/>
        <v>_4897</v>
      </c>
      <c r="D11" s="32" t="str">
        <f t="shared" si="1"/>
        <v>CINDEA UPALA</v>
      </c>
      <c r="E11" s="32" t="str">
        <f t="shared" si="2"/>
        <v>00023</v>
      </c>
      <c r="F11" s="25" t="s">
        <v>235</v>
      </c>
      <c r="H11" s="13" t="s">
        <v>790</v>
      </c>
      <c r="I11" s="13" t="s">
        <v>886</v>
      </c>
      <c r="J11" s="13" t="s">
        <v>934</v>
      </c>
      <c r="K11" s="25" t="s">
        <v>235</v>
      </c>
    </row>
    <row r="12" spans="1:11" s="13" customFormat="1" x14ac:dyDescent="0.25">
      <c r="A12" t="s">
        <v>259</v>
      </c>
      <c r="B12" s="32" t="str">
        <f t="shared" si="0"/>
        <v>4911</v>
      </c>
      <c r="C12" s="34" t="str">
        <f t="shared" si="3"/>
        <v>_4911</v>
      </c>
      <c r="D12" s="32" t="str">
        <f t="shared" si="1"/>
        <v>CINDEA RICARDO JIMENEZ O.</v>
      </c>
      <c r="E12" s="32" t="str">
        <f t="shared" si="2"/>
        <v>00036</v>
      </c>
      <c r="F12" s="25" t="s">
        <v>235</v>
      </c>
      <c r="H12" s="13" t="s">
        <v>796</v>
      </c>
      <c r="I12" s="13" t="s">
        <v>892</v>
      </c>
      <c r="J12" s="13" t="s">
        <v>941</v>
      </c>
      <c r="K12" s="25" t="s">
        <v>235</v>
      </c>
    </row>
    <row r="13" spans="1:11" s="13" customFormat="1" x14ac:dyDescent="0.25">
      <c r="A13" t="s">
        <v>259</v>
      </c>
      <c r="B13" s="32" t="str">
        <f t="shared" si="0"/>
        <v>5101</v>
      </c>
      <c r="C13" s="34" t="str">
        <f t="shared" si="3"/>
        <v>_5101</v>
      </c>
      <c r="D13" s="32" t="str">
        <f t="shared" si="1"/>
        <v>CINDEA TURRIALBA</v>
      </c>
      <c r="E13" s="32" t="str">
        <f t="shared" si="2"/>
        <v>00025</v>
      </c>
      <c r="F13" s="25" t="s">
        <v>235</v>
      </c>
      <c r="H13" s="13" t="s">
        <v>791</v>
      </c>
      <c r="I13" s="13" t="s">
        <v>887</v>
      </c>
      <c r="J13" s="13" t="s">
        <v>935</v>
      </c>
      <c r="K13" s="25" t="s">
        <v>235</v>
      </c>
    </row>
    <row r="14" spans="1:11" s="13" customFormat="1" x14ac:dyDescent="0.25">
      <c r="A14" t="s">
        <v>259</v>
      </c>
      <c r="B14" s="32" t="str">
        <f t="shared" si="0"/>
        <v>5280</v>
      </c>
      <c r="C14" s="34" t="str">
        <f t="shared" si="3"/>
        <v>_5280</v>
      </c>
      <c r="D14" s="32" t="str">
        <f t="shared" si="1"/>
        <v>CINDEA SAN JUAN DE DIOS</v>
      </c>
      <c r="E14" s="32" t="str">
        <f t="shared" si="2"/>
        <v>00041</v>
      </c>
      <c r="F14" s="25" t="s">
        <v>235</v>
      </c>
      <c r="H14" s="13" t="s">
        <v>799</v>
      </c>
      <c r="I14" s="13" t="s">
        <v>895</v>
      </c>
      <c r="J14" s="13" t="s">
        <v>944</v>
      </c>
      <c r="K14" s="25" t="s">
        <v>235</v>
      </c>
    </row>
    <row r="15" spans="1:11" s="13" customFormat="1" x14ac:dyDescent="0.25">
      <c r="A15" t="s">
        <v>259</v>
      </c>
      <c r="B15" s="32" t="str">
        <f t="shared" si="0"/>
        <v>5281</v>
      </c>
      <c r="C15" s="34" t="str">
        <f t="shared" si="3"/>
        <v>_5281</v>
      </c>
      <c r="D15" s="32" t="str">
        <f t="shared" si="1"/>
        <v>CINDEA PURISCAL</v>
      </c>
      <c r="E15" s="32" t="str">
        <f t="shared" si="2"/>
        <v>00038</v>
      </c>
      <c r="F15" s="25" t="s">
        <v>235</v>
      </c>
      <c r="H15" s="13" t="s">
        <v>797</v>
      </c>
      <c r="I15" s="13" t="s">
        <v>893</v>
      </c>
      <c r="J15" s="13" t="s">
        <v>942</v>
      </c>
      <c r="K15" s="25" t="s">
        <v>235</v>
      </c>
    </row>
    <row r="16" spans="1:11" s="13" customFormat="1" x14ac:dyDescent="0.25">
      <c r="A16" t="s">
        <v>259</v>
      </c>
      <c r="B16" s="32" t="str">
        <f t="shared" si="0"/>
        <v>5282</v>
      </c>
      <c r="C16" s="34" t="str">
        <f t="shared" si="3"/>
        <v>_5282</v>
      </c>
      <c r="D16" s="32" t="str">
        <f t="shared" si="1"/>
        <v>CINDEA SAN RAFAEL-CAI ADULTO MAYOR</v>
      </c>
      <c r="E16" s="32" t="str">
        <f t="shared" si="2"/>
        <v>00178</v>
      </c>
      <c r="F16" s="25" t="s">
        <v>235</v>
      </c>
      <c r="H16" s="13" t="s">
        <v>1777</v>
      </c>
      <c r="I16" s="13" t="s">
        <v>884</v>
      </c>
      <c r="J16" s="13" t="s">
        <v>1008</v>
      </c>
      <c r="K16" s="25" t="s">
        <v>235</v>
      </c>
    </row>
    <row r="17" spans="1:11" s="13" customFormat="1" x14ac:dyDescent="0.25">
      <c r="A17" t="s">
        <v>259</v>
      </c>
      <c r="B17" s="32" t="str">
        <f t="shared" si="0"/>
        <v>5282</v>
      </c>
      <c r="C17" s="34" t="str">
        <f t="shared" si="3"/>
        <v>_5282</v>
      </c>
      <c r="D17" s="32" t="str">
        <f t="shared" si="1"/>
        <v>CINDEA SAN RAFAEL-CAI DR.GERARDO RODRIGUEZ</v>
      </c>
      <c r="E17" s="32" t="str">
        <f t="shared" si="2"/>
        <v>00153</v>
      </c>
      <c r="F17" s="25" t="s">
        <v>235</v>
      </c>
      <c r="H17" s="13" t="s">
        <v>1778</v>
      </c>
      <c r="I17" s="13" t="s">
        <v>884</v>
      </c>
      <c r="J17" s="13" t="s">
        <v>1002</v>
      </c>
      <c r="K17" s="25" t="s">
        <v>235</v>
      </c>
    </row>
    <row r="18" spans="1:11" s="13" customFormat="1" x14ac:dyDescent="0.25">
      <c r="A18" t="s">
        <v>259</v>
      </c>
      <c r="B18" s="32" t="str">
        <f t="shared" si="0"/>
        <v>5282</v>
      </c>
      <c r="C18" s="34" t="str">
        <f t="shared" si="3"/>
        <v>_5282</v>
      </c>
      <c r="D18" s="32" t="str">
        <f t="shared" si="1"/>
        <v>CINDEA SAN RAFAEL-CAI JORGE ARTURO MONTERO CASTR</v>
      </c>
      <c r="E18" s="32" t="str">
        <f t="shared" si="2"/>
        <v>00021</v>
      </c>
      <c r="F18" s="25" t="s">
        <v>235</v>
      </c>
      <c r="H18" s="13" t="s">
        <v>1808</v>
      </c>
      <c r="I18" s="13" t="s">
        <v>884</v>
      </c>
      <c r="J18" s="13" t="s">
        <v>932</v>
      </c>
      <c r="K18" s="25" t="s">
        <v>235</v>
      </c>
    </row>
    <row r="19" spans="1:11" s="13" customFormat="1" x14ac:dyDescent="0.25">
      <c r="A19" t="s">
        <v>259</v>
      </c>
      <c r="B19" s="32" t="str">
        <f t="shared" si="0"/>
        <v>5282</v>
      </c>
      <c r="C19" s="34" t="str">
        <f t="shared" si="3"/>
        <v>_5282</v>
      </c>
      <c r="D19" s="32" t="str">
        <f t="shared" si="1"/>
        <v>CINDEA SAN RAFAEL-CAI LUIS PAULINO MORA MORA</v>
      </c>
      <c r="E19" s="32" t="str">
        <f t="shared" si="2"/>
        <v>00107</v>
      </c>
      <c r="F19" s="25" t="s">
        <v>235</v>
      </c>
      <c r="H19" s="13" t="s">
        <v>1776</v>
      </c>
      <c r="I19" s="13" t="s">
        <v>884</v>
      </c>
      <c r="J19" s="13" t="s">
        <v>971</v>
      </c>
      <c r="K19" s="25" t="s">
        <v>235</v>
      </c>
    </row>
    <row r="20" spans="1:11" s="13" customFormat="1" x14ac:dyDescent="0.25">
      <c r="A20" t="s">
        <v>259</v>
      </c>
      <c r="B20" s="32" t="str">
        <f t="shared" si="0"/>
        <v>5282</v>
      </c>
      <c r="C20" s="34" t="str">
        <f t="shared" si="3"/>
        <v>_5282</v>
      </c>
      <c r="D20" s="32" t="str">
        <f t="shared" si="1"/>
        <v>CINDEA SAN RAFAEL-CAI OFELIA VINCENZI PEÑARANDA</v>
      </c>
      <c r="E20" s="32" t="str">
        <f t="shared" si="2"/>
        <v>00152</v>
      </c>
      <c r="F20" s="25" t="s">
        <v>235</v>
      </c>
      <c r="H20" s="13" t="s">
        <v>1779</v>
      </c>
      <c r="I20" s="13" t="s">
        <v>884</v>
      </c>
      <c r="J20" s="13" t="s">
        <v>1001</v>
      </c>
      <c r="K20" s="25" t="s">
        <v>235</v>
      </c>
    </row>
    <row r="21" spans="1:11" s="13" customFormat="1" x14ac:dyDescent="0.25">
      <c r="A21" t="s">
        <v>259</v>
      </c>
      <c r="B21" s="32" t="str">
        <f t="shared" si="0"/>
        <v>5283</v>
      </c>
      <c r="C21" s="34" t="str">
        <f t="shared" si="3"/>
        <v>_5283</v>
      </c>
      <c r="D21" s="32" t="str">
        <f t="shared" si="1"/>
        <v>CINDEA PUERTO VIEJO</v>
      </c>
      <c r="E21" s="32" t="str">
        <f t="shared" si="2"/>
        <v>00261</v>
      </c>
      <c r="F21" s="25" t="s">
        <v>235</v>
      </c>
      <c r="H21" s="13" t="s">
        <v>847</v>
      </c>
      <c r="I21" s="13" t="s">
        <v>894</v>
      </c>
      <c r="J21" s="13" t="s">
        <v>1032</v>
      </c>
      <c r="K21" s="25" t="s">
        <v>235</v>
      </c>
    </row>
    <row r="22" spans="1:11" s="13" customFormat="1" x14ac:dyDescent="0.25">
      <c r="A22" t="s">
        <v>259</v>
      </c>
      <c r="B22" s="32" t="str">
        <f t="shared" si="0"/>
        <v>5676</v>
      </c>
      <c r="C22" s="34" t="str">
        <f t="shared" si="3"/>
        <v>_5676</v>
      </c>
      <c r="D22" s="32" t="str">
        <f t="shared" si="1"/>
        <v>CINDEA ABANGARES</v>
      </c>
      <c r="E22" s="32" t="str">
        <f t="shared" si="2"/>
        <v>00046</v>
      </c>
      <c r="F22" s="25" t="s">
        <v>235</v>
      </c>
      <c r="H22" t="s">
        <v>804</v>
      </c>
      <c r="I22" t="s">
        <v>900</v>
      </c>
      <c r="J22" t="s">
        <v>949</v>
      </c>
      <c r="K22" s="25" t="s">
        <v>235</v>
      </c>
    </row>
    <row r="23" spans="1:11" s="13" customFormat="1" x14ac:dyDescent="0.25">
      <c r="A23" t="s">
        <v>259</v>
      </c>
      <c r="B23" s="32" t="str">
        <f t="shared" si="0"/>
        <v>5686</v>
      </c>
      <c r="C23" s="34" t="str">
        <f t="shared" si="3"/>
        <v>_5686</v>
      </c>
      <c r="D23" s="32" t="str">
        <f t="shared" si="1"/>
        <v>CINDEA BRIBRI</v>
      </c>
      <c r="E23" s="32" t="str">
        <f t="shared" si="2"/>
        <v>00044</v>
      </c>
      <c r="F23" s="25" t="s">
        <v>235</v>
      </c>
      <c r="H23" s="13" t="s">
        <v>802</v>
      </c>
      <c r="I23" s="13" t="s">
        <v>898</v>
      </c>
      <c r="J23" s="13" t="s">
        <v>947</v>
      </c>
      <c r="K23" s="25" t="s">
        <v>235</v>
      </c>
    </row>
    <row r="24" spans="1:11" s="13" customFormat="1" x14ac:dyDescent="0.25">
      <c r="A24" t="s">
        <v>259</v>
      </c>
      <c r="B24" s="32" t="str">
        <f t="shared" si="0"/>
        <v>5687</v>
      </c>
      <c r="C24" s="34" t="str">
        <f t="shared" si="3"/>
        <v>_5687</v>
      </c>
      <c r="D24" s="32" t="str">
        <f t="shared" si="1"/>
        <v>CINDEA 28 MILLAS</v>
      </c>
      <c r="E24" s="32" t="str">
        <f t="shared" si="2"/>
        <v>00048</v>
      </c>
      <c r="F24" s="25" t="s">
        <v>235</v>
      </c>
      <c r="H24" t="s">
        <v>806</v>
      </c>
      <c r="I24" t="s">
        <v>902</v>
      </c>
      <c r="J24" t="s">
        <v>951</v>
      </c>
      <c r="K24" s="25" t="s">
        <v>235</v>
      </c>
    </row>
    <row r="25" spans="1:11" s="13" customFormat="1" x14ac:dyDescent="0.25">
      <c r="A25" t="s">
        <v>259</v>
      </c>
      <c r="B25" s="32" t="str">
        <f t="shared" si="0"/>
        <v>5688</v>
      </c>
      <c r="C25" s="34" t="str">
        <f t="shared" si="3"/>
        <v>_5688</v>
      </c>
      <c r="D25" s="32" t="str">
        <f t="shared" si="1"/>
        <v>CINDEA LIMON</v>
      </c>
      <c r="E25" s="32" t="str">
        <f t="shared" si="2"/>
        <v>00045</v>
      </c>
      <c r="F25" s="25" t="s">
        <v>235</v>
      </c>
      <c r="H25" s="13" t="s">
        <v>803</v>
      </c>
      <c r="I25" s="13" t="s">
        <v>899</v>
      </c>
      <c r="J25" s="13" t="s">
        <v>948</v>
      </c>
      <c r="K25" s="25" t="s">
        <v>235</v>
      </c>
    </row>
    <row r="26" spans="1:11" s="13" customFormat="1" x14ac:dyDescent="0.25">
      <c r="A26" t="s">
        <v>259</v>
      </c>
      <c r="B26" s="32" t="str">
        <f t="shared" si="0"/>
        <v>5746</v>
      </c>
      <c r="C26" s="34" t="str">
        <f t="shared" si="3"/>
        <v>_5746</v>
      </c>
      <c r="D26" s="32" t="str">
        <f t="shared" si="1"/>
        <v>CINDEA VENECIA</v>
      </c>
      <c r="E26" s="32" t="str">
        <f t="shared" si="2"/>
        <v>00047</v>
      </c>
      <c r="F26" s="25" t="s">
        <v>235</v>
      </c>
      <c r="H26" s="13" t="s">
        <v>805</v>
      </c>
      <c r="I26" s="13" t="s">
        <v>901</v>
      </c>
      <c r="J26" s="13" t="s">
        <v>950</v>
      </c>
      <c r="K26" s="25" t="s">
        <v>235</v>
      </c>
    </row>
    <row r="27" spans="1:11" s="13" customFormat="1" x14ac:dyDescent="0.25">
      <c r="A27" t="s">
        <v>259</v>
      </c>
      <c r="B27" s="32" t="str">
        <f t="shared" si="0"/>
        <v>5835</v>
      </c>
      <c r="C27" s="34" t="str">
        <f t="shared" si="3"/>
        <v>_5835</v>
      </c>
      <c r="D27" s="32" t="str">
        <f t="shared" si="1"/>
        <v>CINDEA JICARAL</v>
      </c>
      <c r="E27" s="32" t="str">
        <f t="shared" si="2"/>
        <v>00034</v>
      </c>
      <c r="F27" s="25" t="s">
        <v>235</v>
      </c>
      <c r="H27" s="13" t="s">
        <v>795</v>
      </c>
      <c r="I27" s="13" t="s">
        <v>891</v>
      </c>
      <c r="J27" s="13" t="s">
        <v>939</v>
      </c>
      <c r="K27" s="25" t="s">
        <v>235</v>
      </c>
    </row>
    <row r="28" spans="1:11" s="13" customFormat="1" x14ac:dyDescent="0.25">
      <c r="A28" t="s">
        <v>259</v>
      </c>
      <c r="B28" s="32" t="str">
        <f t="shared" si="0"/>
        <v>5888</v>
      </c>
      <c r="C28" s="34" t="str">
        <f t="shared" si="3"/>
        <v>_5888</v>
      </c>
      <c r="D28" s="590" t="s">
        <v>2383</v>
      </c>
      <c r="E28" s="589" t="s">
        <v>976</v>
      </c>
      <c r="F28" s="25" t="s">
        <v>235</v>
      </c>
      <c r="H28" s="588" t="s">
        <v>2383</v>
      </c>
      <c r="I28" s="13" t="s">
        <v>903</v>
      </c>
      <c r="J28" s="589" t="s">
        <v>976</v>
      </c>
      <c r="K28" s="25" t="s">
        <v>235</v>
      </c>
    </row>
    <row r="29" spans="1:11" s="13" customFormat="1" x14ac:dyDescent="0.25">
      <c r="A29" t="s">
        <v>259</v>
      </c>
      <c r="B29" s="32" t="str">
        <f t="shared" si="0"/>
        <v>5889</v>
      </c>
      <c r="C29" s="34" t="str">
        <f t="shared" si="3"/>
        <v>_5889</v>
      </c>
      <c r="D29" s="32" t="str">
        <f t="shared" si="1"/>
        <v>CINDEA FLORIDA</v>
      </c>
      <c r="E29" s="32" t="str">
        <f t="shared" si="2"/>
        <v>00050</v>
      </c>
      <c r="F29" s="25" t="s">
        <v>235</v>
      </c>
      <c r="H29" s="13" t="s">
        <v>807</v>
      </c>
      <c r="I29" s="13" t="s">
        <v>904</v>
      </c>
      <c r="J29" s="13" t="s">
        <v>953</v>
      </c>
      <c r="K29" s="25" t="s">
        <v>235</v>
      </c>
    </row>
    <row r="30" spans="1:11" s="13" customFormat="1" x14ac:dyDescent="0.25">
      <c r="A30" t="s">
        <v>259</v>
      </c>
      <c r="B30" s="32" t="str">
        <f t="shared" si="0"/>
        <v>5980</v>
      </c>
      <c r="C30" s="34" t="str">
        <f t="shared" si="3"/>
        <v>_5980</v>
      </c>
      <c r="D30" s="32" t="str">
        <f t="shared" si="1"/>
        <v>CINDEA COLONIA PUNTARENAS</v>
      </c>
      <c r="E30" s="32" t="str">
        <f t="shared" si="2"/>
        <v>00126</v>
      </c>
      <c r="F30" s="25" t="s">
        <v>235</v>
      </c>
      <c r="H30" s="13" t="s">
        <v>825</v>
      </c>
      <c r="I30" s="13" t="s">
        <v>914</v>
      </c>
      <c r="J30" s="13" t="s">
        <v>990</v>
      </c>
      <c r="K30" s="25" t="s">
        <v>235</v>
      </c>
    </row>
    <row r="31" spans="1:11" s="13" customFormat="1" x14ac:dyDescent="0.25">
      <c r="A31" t="s">
        <v>259</v>
      </c>
      <c r="B31" s="32" t="str">
        <f t="shared" si="0"/>
        <v>6015</v>
      </c>
      <c r="C31" s="34" t="str">
        <f t="shared" si="3"/>
        <v>_6015</v>
      </c>
      <c r="D31" s="32" t="str">
        <f t="shared" si="1"/>
        <v>CINDEA NICOYA</v>
      </c>
      <c r="E31" s="32" t="str">
        <f t="shared" si="2"/>
        <v>00043</v>
      </c>
      <c r="F31" s="25" t="s">
        <v>235</v>
      </c>
      <c r="H31" s="13" t="s">
        <v>801</v>
      </c>
      <c r="I31" s="13" t="s">
        <v>897</v>
      </c>
      <c r="J31" s="13" t="s">
        <v>946</v>
      </c>
      <c r="K31" s="25" t="s">
        <v>235</v>
      </c>
    </row>
    <row r="32" spans="1:11" s="13" customFormat="1" x14ac:dyDescent="0.25">
      <c r="A32" t="s">
        <v>259</v>
      </c>
      <c r="B32" s="32" t="str">
        <f t="shared" si="0"/>
        <v>6221</v>
      </c>
      <c r="C32" s="34" t="str">
        <f t="shared" si="3"/>
        <v>_6221</v>
      </c>
      <c r="D32" s="32" t="str">
        <f t="shared" si="1"/>
        <v>CINDEA GUACIMO</v>
      </c>
      <c r="E32" s="32" t="str">
        <f t="shared" si="2"/>
        <v>00254</v>
      </c>
      <c r="F32" s="25" t="s">
        <v>235</v>
      </c>
      <c r="H32" s="13" t="s">
        <v>845</v>
      </c>
      <c r="I32" s="13" t="s">
        <v>917</v>
      </c>
      <c r="J32" s="13" t="s">
        <v>1029</v>
      </c>
      <c r="K32" s="25" t="s">
        <v>235</v>
      </c>
    </row>
    <row r="33" spans="1:11" s="13" customFormat="1" x14ac:dyDescent="0.25">
      <c r="A33" t="s">
        <v>259</v>
      </c>
      <c r="B33" s="32" t="str">
        <f t="shared" si="0"/>
        <v>6268</v>
      </c>
      <c r="C33" s="34" t="str">
        <f t="shared" si="3"/>
        <v>_6268</v>
      </c>
      <c r="D33" s="32" t="str">
        <f t="shared" si="1"/>
        <v>CINDEA LOS CHILES</v>
      </c>
      <c r="E33" s="32" t="str">
        <f t="shared" si="2"/>
        <v>00119</v>
      </c>
      <c r="F33" s="25" t="s">
        <v>235</v>
      </c>
      <c r="H33" s="13" t="s">
        <v>819</v>
      </c>
      <c r="I33" s="13" t="s">
        <v>912</v>
      </c>
      <c r="J33" s="13" t="s">
        <v>983</v>
      </c>
      <c r="K33" s="25" t="s">
        <v>235</v>
      </c>
    </row>
    <row r="34" spans="1:11" s="13" customFormat="1" x14ac:dyDescent="0.25">
      <c r="A34" t="s">
        <v>259</v>
      </c>
      <c r="B34" s="32" t="str">
        <f t="shared" si="0"/>
        <v>6499</v>
      </c>
      <c r="C34" s="34" t="str">
        <f t="shared" si="3"/>
        <v>_6499</v>
      </c>
      <c r="D34" s="32" t="str">
        <f t="shared" si="1"/>
        <v>CINDEA HEREDIANA</v>
      </c>
      <c r="E34" s="32" t="str">
        <f t="shared" si="2"/>
        <v>00293</v>
      </c>
      <c r="F34" s="25" t="s">
        <v>235</v>
      </c>
      <c r="H34" s="13" t="s">
        <v>855</v>
      </c>
      <c r="I34" s="13" t="s">
        <v>921</v>
      </c>
      <c r="J34" s="13" t="s">
        <v>1045</v>
      </c>
      <c r="K34" s="25" t="s">
        <v>235</v>
      </c>
    </row>
    <row r="35" spans="1:11" s="13" customFormat="1" x14ac:dyDescent="0.25">
      <c r="A35" t="s">
        <v>259</v>
      </c>
      <c r="B35" s="32" t="str">
        <f t="shared" ref="B35:B66" si="4">+I35</f>
        <v>6511</v>
      </c>
      <c r="C35" s="34" t="str">
        <f t="shared" si="3"/>
        <v>_6511</v>
      </c>
      <c r="D35" s="32" t="str">
        <f t="shared" ref="D35:D66" si="5">+H35</f>
        <v>CINDEA LA BOMBA</v>
      </c>
      <c r="E35" s="32" t="str">
        <f t="shared" ref="E35:E66" si="6">+J35</f>
        <v>00105</v>
      </c>
      <c r="F35" s="25" t="s">
        <v>235</v>
      </c>
      <c r="H35" s="13" t="s">
        <v>812</v>
      </c>
      <c r="I35" s="13" t="s">
        <v>906</v>
      </c>
      <c r="J35" s="13" t="s">
        <v>969</v>
      </c>
      <c r="K35" s="25" t="s">
        <v>235</v>
      </c>
    </row>
    <row r="36" spans="1:11" s="13" customFormat="1" x14ac:dyDescent="0.25">
      <c r="A36" t="s">
        <v>259</v>
      </c>
      <c r="B36" s="32" t="str">
        <f t="shared" si="4"/>
        <v>6513</v>
      </c>
      <c r="C36" s="34" t="str">
        <f t="shared" si="3"/>
        <v>_6513</v>
      </c>
      <c r="D36" s="32" t="str">
        <f t="shared" si="5"/>
        <v>CINDEA COBANO</v>
      </c>
      <c r="E36" s="32" t="str">
        <f t="shared" si="6"/>
        <v>00182</v>
      </c>
      <c r="F36" s="25" t="s">
        <v>235</v>
      </c>
      <c r="H36" s="13" t="s">
        <v>830</v>
      </c>
      <c r="I36" s="13" t="s">
        <v>916</v>
      </c>
      <c r="J36" s="13" t="s">
        <v>1009</v>
      </c>
      <c r="K36" s="25" t="s">
        <v>235</v>
      </c>
    </row>
    <row r="37" spans="1:11" s="13" customFormat="1" x14ac:dyDescent="0.25">
      <c r="A37" t="s">
        <v>259</v>
      </c>
      <c r="B37" s="32" t="str">
        <f t="shared" si="4"/>
        <v>6515</v>
      </c>
      <c r="C37" s="34" t="str">
        <f t="shared" si="3"/>
        <v>_6515</v>
      </c>
      <c r="D37" s="32" t="str">
        <f t="shared" si="5"/>
        <v>CINDEA DE PITAL</v>
      </c>
      <c r="E37" s="32" t="str">
        <f t="shared" si="6"/>
        <v>00120</v>
      </c>
      <c r="F37" s="25" t="s">
        <v>235</v>
      </c>
      <c r="H37" s="13" t="s">
        <v>820</v>
      </c>
      <c r="I37" s="13" t="s">
        <v>913</v>
      </c>
      <c r="J37" s="13" t="s">
        <v>984</v>
      </c>
      <c r="K37" s="25" t="s">
        <v>235</v>
      </c>
    </row>
    <row r="38" spans="1:11" s="13" customFormat="1" x14ac:dyDescent="0.25">
      <c r="A38" t="s">
        <v>259</v>
      </c>
      <c r="B38" s="32" t="str">
        <f t="shared" si="4"/>
        <v>6516</v>
      </c>
      <c r="C38" s="34" t="str">
        <f t="shared" si="3"/>
        <v>_6516</v>
      </c>
      <c r="D38" s="32" t="str">
        <f t="shared" si="5"/>
        <v>CINDEA PEJIBAYE</v>
      </c>
      <c r="E38" s="32" t="str">
        <f t="shared" si="6"/>
        <v>00113</v>
      </c>
      <c r="F38" s="25" t="s">
        <v>235</v>
      </c>
      <c r="H38" s="13" t="s">
        <v>815</v>
      </c>
      <c r="I38" s="13" t="s">
        <v>908</v>
      </c>
      <c r="J38" s="13" t="s">
        <v>977</v>
      </c>
      <c r="K38" s="25" t="s">
        <v>235</v>
      </c>
    </row>
    <row r="39" spans="1:11" s="13" customFormat="1" x14ac:dyDescent="0.25">
      <c r="A39" t="s">
        <v>259</v>
      </c>
      <c r="B39" s="32" t="str">
        <f t="shared" si="4"/>
        <v>6517</v>
      </c>
      <c r="C39" s="34" t="str">
        <f t="shared" si="3"/>
        <v>_6517</v>
      </c>
      <c r="D39" s="32" t="str">
        <f t="shared" si="5"/>
        <v>CINDEA MIRAMAR</v>
      </c>
      <c r="E39" s="32" t="str">
        <f t="shared" si="6"/>
        <v>00304</v>
      </c>
      <c r="F39" s="25" t="s">
        <v>235</v>
      </c>
      <c r="H39" s="13" t="s">
        <v>865</v>
      </c>
      <c r="I39" s="13" t="s">
        <v>925</v>
      </c>
      <c r="J39" s="13" t="s">
        <v>251</v>
      </c>
      <c r="K39" s="25" t="s">
        <v>235</v>
      </c>
    </row>
    <row r="40" spans="1:11" s="13" customFormat="1" x14ac:dyDescent="0.25">
      <c r="A40" t="s">
        <v>259</v>
      </c>
      <c r="B40" s="32" t="str">
        <f t="shared" si="4"/>
        <v>6518</v>
      </c>
      <c r="C40" s="34" t="str">
        <f t="shared" si="3"/>
        <v>_6518</v>
      </c>
      <c r="D40" s="32" t="str">
        <f t="shared" si="5"/>
        <v>CINDEA PUNTARENAS</v>
      </c>
      <c r="E40" s="32" t="str">
        <f t="shared" si="6"/>
        <v>00299</v>
      </c>
      <c r="F40" s="25" t="s">
        <v>235</v>
      </c>
      <c r="H40" s="13" t="s">
        <v>860</v>
      </c>
      <c r="I40" s="13" t="s">
        <v>915</v>
      </c>
      <c r="J40" s="13" t="s">
        <v>1051</v>
      </c>
      <c r="K40" s="25" t="s">
        <v>235</v>
      </c>
    </row>
    <row r="41" spans="1:11" s="13" customFormat="1" x14ac:dyDescent="0.25">
      <c r="A41" t="s">
        <v>259</v>
      </c>
      <c r="B41" s="32" t="str">
        <f t="shared" si="4"/>
        <v>6519</v>
      </c>
      <c r="C41" s="34" t="str">
        <f t="shared" si="3"/>
        <v>_6519</v>
      </c>
      <c r="D41" s="32" t="str">
        <f t="shared" si="5"/>
        <v>CINDEA JUDAS</v>
      </c>
      <c r="E41" s="32" t="str">
        <f t="shared" si="6"/>
        <v>00300</v>
      </c>
      <c r="F41" s="25" t="s">
        <v>235</v>
      </c>
      <c r="H41" s="13" t="s">
        <v>861</v>
      </c>
      <c r="I41" s="13" t="s">
        <v>923</v>
      </c>
      <c r="J41" s="13" t="s">
        <v>1052</v>
      </c>
      <c r="K41" s="25" t="s">
        <v>235</v>
      </c>
    </row>
    <row r="42" spans="1:11" s="13" customFormat="1" x14ac:dyDescent="0.25">
      <c r="A42" t="s">
        <v>259</v>
      </c>
      <c r="B42" s="32" t="str">
        <f t="shared" si="4"/>
        <v>6520</v>
      </c>
      <c r="C42" s="34" t="str">
        <f t="shared" si="3"/>
        <v>_6520</v>
      </c>
      <c r="D42" s="32" t="str">
        <f t="shared" si="5"/>
        <v>CINDEA ESPARZA</v>
      </c>
      <c r="E42" s="32" t="str">
        <f t="shared" si="6"/>
        <v>00303</v>
      </c>
      <c r="F42" s="25" t="s">
        <v>235</v>
      </c>
      <c r="H42" s="13" t="s">
        <v>864</v>
      </c>
      <c r="I42" s="13" t="s">
        <v>924</v>
      </c>
      <c r="J42" s="13" t="s">
        <v>252</v>
      </c>
      <c r="K42" s="25" t="s">
        <v>235</v>
      </c>
    </row>
    <row r="43" spans="1:11" s="13" customFormat="1" x14ac:dyDescent="0.25">
      <c r="A43" t="s">
        <v>259</v>
      </c>
      <c r="B43" s="32" t="str">
        <f t="shared" si="4"/>
        <v>6521</v>
      </c>
      <c r="C43" s="34" t="str">
        <f t="shared" si="3"/>
        <v>_6521</v>
      </c>
      <c r="D43" s="32" t="str">
        <f t="shared" si="5"/>
        <v>CINDEA FLORENCIA</v>
      </c>
      <c r="E43" s="32" t="str">
        <f t="shared" si="6"/>
        <v>00115</v>
      </c>
      <c r="F43" s="25" t="s">
        <v>235</v>
      </c>
      <c r="H43" s="13" t="s">
        <v>817</v>
      </c>
      <c r="I43" s="13" t="s">
        <v>909</v>
      </c>
      <c r="J43" s="13" t="s">
        <v>979</v>
      </c>
      <c r="K43" s="25" t="s">
        <v>235</v>
      </c>
    </row>
    <row r="44" spans="1:11" s="13" customFormat="1" x14ac:dyDescent="0.25">
      <c r="A44" t="s">
        <v>259</v>
      </c>
      <c r="B44" s="32" t="str">
        <f t="shared" si="4"/>
        <v>6522</v>
      </c>
      <c r="C44" s="34" t="str">
        <f t="shared" si="3"/>
        <v>_6522</v>
      </c>
      <c r="D44" s="32" t="str">
        <f t="shared" si="5"/>
        <v>CINDEA HUACAS</v>
      </c>
      <c r="E44" s="32" t="str">
        <f t="shared" si="6"/>
        <v>00111</v>
      </c>
      <c r="F44" s="25" t="s">
        <v>235</v>
      </c>
      <c r="H44" s="13" t="s">
        <v>814</v>
      </c>
      <c r="I44" s="13" t="s">
        <v>907</v>
      </c>
      <c r="J44" s="13" t="s">
        <v>975</v>
      </c>
      <c r="K44" s="25" t="s">
        <v>235</v>
      </c>
    </row>
    <row r="45" spans="1:11" s="13" customFormat="1" x14ac:dyDescent="0.25">
      <c r="A45" t="s">
        <v>259</v>
      </c>
      <c r="B45" s="32" t="str">
        <f t="shared" si="4"/>
        <v>6539</v>
      </c>
      <c r="C45" s="34" t="str">
        <f t="shared" si="3"/>
        <v>_6539</v>
      </c>
      <c r="D45" s="32" t="str">
        <f t="shared" si="5"/>
        <v>CINDEA LA PERLA</v>
      </c>
      <c r="E45" s="32" t="str">
        <f t="shared" si="6"/>
        <v>00122</v>
      </c>
      <c r="F45" s="25" t="s">
        <v>235</v>
      </c>
      <c r="H45" s="13" t="s">
        <v>822</v>
      </c>
      <c r="I45" s="13" t="s">
        <v>911</v>
      </c>
      <c r="J45" s="13" t="s">
        <v>986</v>
      </c>
      <c r="K45" s="25" t="s">
        <v>235</v>
      </c>
    </row>
    <row r="46" spans="1:11" s="13" customFormat="1" x14ac:dyDescent="0.25">
      <c r="A46" t="s">
        <v>259</v>
      </c>
      <c r="B46" s="32" t="str">
        <f t="shared" si="4"/>
        <v>6541</v>
      </c>
      <c r="C46" s="34" t="str">
        <f t="shared" si="3"/>
        <v>_6541</v>
      </c>
      <c r="D46" s="32" t="str">
        <f t="shared" si="5"/>
        <v>CINDEA SANTA ROSA</v>
      </c>
      <c r="E46" s="32" t="str">
        <f t="shared" si="6"/>
        <v>00117</v>
      </c>
      <c r="F46" s="25" t="s">
        <v>235</v>
      </c>
      <c r="H46" s="13" t="s">
        <v>818</v>
      </c>
      <c r="I46" s="13" t="s">
        <v>910</v>
      </c>
      <c r="J46" s="13" t="s">
        <v>981</v>
      </c>
      <c r="K46" s="25" t="s">
        <v>235</v>
      </c>
    </row>
    <row r="47" spans="1:11" s="13" customFormat="1" x14ac:dyDescent="0.25">
      <c r="A47" t="s">
        <v>259</v>
      </c>
      <c r="B47" s="32" t="str">
        <f t="shared" si="4"/>
        <v>6552</v>
      </c>
      <c r="C47" s="34" t="str">
        <f t="shared" si="3"/>
        <v>_6552</v>
      </c>
      <c r="D47" s="32" t="str">
        <f t="shared" si="5"/>
        <v>CINDEA GUATUSO</v>
      </c>
      <c r="E47" s="32" t="str">
        <f t="shared" si="6"/>
        <v>00255</v>
      </c>
      <c r="F47" s="25" t="s">
        <v>235</v>
      </c>
      <c r="H47" s="13" t="s">
        <v>846</v>
      </c>
      <c r="I47" s="13" t="s">
        <v>918</v>
      </c>
      <c r="J47" s="13" t="s">
        <v>1030</v>
      </c>
      <c r="K47" s="25" t="s">
        <v>235</v>
      </c>
    </row>
    <row r="48" spans="1:11" s="13" customFormat="1" x14ac:dyDescent="0.25">
      <c r="A48" t="s">
        <v>259</v>
      </c>
      <c r="B48" s="32" t="str">
        <f t="shared" si="4"/>
        <v>6572</v>
      </c>
      <c r="C48" s="34" t="str">
        <f t="shared" si="3"/>
        <v>_6572</v>
      </c>
      <c r="D48" s="32" t="str">
        <f t="shared" si="5"/>
        <v>CINDEA SAN ISIDRO</v>
      </c>
      <c r="E48" s="32" t="str">
        <f t="shared" si="6"/>
        <v>00308</v>
      </c>
      <c r="F48" s="25" t="s">
        <v>235</v>
      </c>
      <c r="H48" s="13" t="s">
        <v>869</v>
      </c>
      <c r="I48" s="13" t="s">
        <v>927</v>
      </c>
      <c r="J48" s="13" t="s">
        <v>239</v>
      </c>
      <c r="K48" s="25" t="s">
        <v>235</v>
      </c>
    </row>
    <row r="49" spans="1:11" s="13" customFormat="1" x14ac:dyDescent="0.25">
      <c r="A49" t="s">
        <v>259</v>
      </c>
      <c r="B49" s="32" t="str">
        <f t="shared" si="4"/>
        <v>6573</v>
      </c>
      <c r="C49" s="34" t="str">
        <f t="shared" si="3"/>
        <v>_6573</v>
      </c>
      <c r="D49" s="32" t="str">
        <f t="shared" si="5"/>
        <v>CINDEA LA PAZ</v>
      </c>
      <c r="E49" s="32" t="str">
        <f t="shared" si="6"/>
        <v>00307</v>
      </c>
      <c r="F49" s="25" t="s">
        <v>235</v>
      </c>
      <c r="H49" s="13" t="s">
        <v>868</v>
      </c>
      <c r="I49" s="13" t="s">
        <v>926</v>
      </c>
      <c r="J49" s="13" t="s">
        <v>250</v>
      </c>
      <c r="K49" s="25" t="s">
        <v>235</v>
      </c>
    </row>
    <row r="50" spans="1:11" s="13" customFormat="1" x14ac:dyDescent="0.25">
      <c r="A50" t="s">
        <v>259</v>
      </c>
      <c r="B50" s="32" t="str">
        <f t="shared" si="4"/>
        <v>6585</v>
      </c>
      <c r="C50" s="34" t="str">
        <f t="shared" si="3"/>
        <v>_6585</v>
      </c>
      <c r="D50" s="32" t="str">
        <f t="shared" si="5"/>
        <v>CINDEA RIO JIMENEZ</v>
      </c>
      <c r="E50" s="32" t="str">
        <f t="shared" si="6"/>
        <v>00298</v>
      </c>
      <c r="F50" s="25" t="s">
        <v>235</v>
      </c>
      <c r="H50" s="13" t="s">
        <v>859</v>
      </c>
      <c r="I50" s="13" t="s">
        <v>922</v>
      </c>
      <c r="J50" s="13" t="s">
        <v>1050</v>
      </c>
      <c r="K50" s="25" t="s">
        <v>235</v>
      </c>
    </row>
    <row r="51" spans="1:11" s="13" customFormat="1" x14ac:dyDescent="0.25">
      <c r="A51" t="s">
        <v>259</v>
      </c>
      <c r="B51" s="32" t="str">
        <f t="shared" si="4"/>
        <v>6586</v>
      </c>
      <c r="C51" s="34" t="str">
        <f t="shared" si="3"/>
        <v>_6586</v>
      </c>
      <c r="D51" s="32" t="str">
        <f t="shared" si="5"/>
        <v>CINDEA LA RITA</v>
      </c>
      <c r="E51" s="32" t="str">
        <f t="shared" si="6"/>
        <v>00081</v>
      </c>
      <c r="F51" s="25" t="s">
        <v>235</v>
      </c>
      <c r="H51" s="13" t="s">
        <v>808</v>
      </c>
      <c r="I51" s="13" t="s">
        <v>905</v>
      </c>
      <c r="J51" s="13" t="s">
        <v>956</v>
      </c>
      <c r="K51" s="25" t="s">
        <v>235</v>
      </c>
    </row>
    <row r="52" spans="1:11" s="13" customFormat="1" x14ac:dyDescent="0.25">
      <c r="A52" t="s">
        <v>259</v>
      </c>
      <c r="B52" s="32" t="str">
        <f t="shared" si="4"/>
        <v>6587</v>
      </c>
      <c r="C52" s="34" t="str">
        <f t="shared" si="3"/>
        <v>_6587</v>
      </c>
      <c r="D52" s="32" t="str">
        <f t="shared" si="5"/>
        <v>CINDEA NANDAYURE</v>
      </c>
      <c r="E52" s="32" t="str">
        <f t="shared" si="6"/>
        <v>00271</v>
      </c>
      <c r="F52" s="25" t="s">
        <v>235</v>
      </c>
      <c r="H52" s="13" t="s">
        <v>851</v>
      </c>
      <c r="I52" s="13" t="s">
        <v>919</v>
      </c>
      <c r="J52" s="13" t="s">
        <v>1037</v>
      </c>
      <c r="K52" s="25" t="s">
        <v>235</v>
      </c>
    </row>
    <row r="53" spans="1:11" s="13" customFormat="1" x14ac:dyDescent="0.25">
      <c r="A53" t="s">
        <v>259</v>
      </c>
      <c r="B53" s="32" t="str">
        <f t="shared" si="4"/>
        <v>6626</v>
      </c>
      <c r="C53" s="34" t="str">
        <f t="shared" si="3"/>
        <v>_6626</v>
      </c>
      <c r="D53" s="32" t="str">
        <f t="shared" si="5"/>
        <v>CINDEA SAN PABLO</v>
      </c>
      <c r="E53" s="32" t="str">
        <f t="shared" si="6"/>
        <v>00002</v>
      </c>
      <c r="F53" s="25" t="s">
        <v>235</v>
      </c>
      <c r="H53" s="13" t="s">
        <v>785</v>
      </c>
      <c r="I53" s="13" t="s">
        <v>879</v>
      </c>
      <c r="J53" s="13" t="s">
        <v>928</v>
      </c>
      <c r="K53" s="25" t="s">
        <v>235</v>
      </c>
    </row>
    <row r="54" spans="1:11" s="13" customFormat="1" x14ac:dyDescent="0.25">
      <c r="A54" t="s">
        <v>259</v>
      </c>
      <c r="B54" s="32" t="str">
        <f t="shared" si="4"/>
        <v>6627</v>
      </c>
      <c r="C54" s="34" t="str">
        <f t="shared" si="3"/>
        <v>_6627</v>
      </c>
      <c r="D54" s="32" t="str">
        <f t="shared" si="5"/>
        <v>CINDEA SAN JOAQUIN</v>
      </c>
      <c r="E54" s="32" t="str">
        <f t="shared" si="6"/>
        <v>00003</v>
      </c>
      <c r="F54" s="25" t="s">
        <v>235</v>
      </c>
      <c r="H54" s="13" t="s">
        <v>786</v>
      </c>
      <c r="I54" s="13" t="s">
        <v>880</v>
      </c>
      <c r="J54" s="13" t="s">
        <v>929</v>
      </c>
      <c r="K54" s="25" t="s">
        <v>235</v>
      </c>
    </row>
    <row r="55" spans="1:11" s="13" customFormat="1" x14ac:dyDescent="0.25">
      <c r="A55" t="s">
        <v>259</v>
      </c>
      <c r="B55" s="32" t="str">
        <f t="shared" si="4"/>
        <v>6628</v>
      </c>
      <c r="C55" s="34" t="str">
        <f t="shared" si="3"/>
        <v>_6628</v>
      </c>
      <c r="D55" s="32" t="str">
        <f t="shared" si="5"/>
        <v>CINDEA PUERTO JIMENEZ</v>
      </c>
      <c r="E55" s="32" t="str">
        <f t="shared" si="6"/>
        <v>00278</v>
      </c>
      <c r="F55" s="25" t="s">
        <v>235</v>
      </c>
      <c r="H55" s="13" t="s">
        <v>852</v>
      </c>
      <c r="I55" s="13" t="s">
        <v>920</v>
      </c>
      <c r="J55" s="13" t="s">
        <v>1040</v>
      </c>
      <c r="K55" s="25" t="s">
        <v>235</v>
      </c>
    </row>
    <row r="56" spans="1:11" s="13" customFormat="1" x14ac:dyDescent="0.25">
      <c r="A56" t="s">
        <v>259</v>
      </c>
      <c r="B56" s="32" t="str">
        <f t="shared" si="4"/>
        <v>6629</v>
      </c>
      <c r="C56" s="34" t="str">
        <f t="shared" si="3"/>
        <v>_6629</v>
      </c>
      <c r="D56" s="32" t="str">
        <f t="shared" si="5"/>
        <v>CINDEA SAN VITO</v>
      </c>
      <c r="E56" s="32" t="str">
        <f t="shared" si="6"/>
        <v>00001</v>
      </c>
      <c r="F56" s="25" t="s">
        <v>235</v>
      </c>
      <c r="H56" s="13" t="s">
        <v>784</v>
      </c>
      <c r="I56" s="13" t="s">
        <v>878</v>
      </c>
      <c r="J56" s="13" t="s">
        <v>246</v>
      </c>
      <c r="K56" s="25" t="s">
        <v>235</v>
      </c>
    </row>
    <row r="57" spans="1:11" s="13" customFormat="1" x14ac:dyDescent="0.25">
      <c r="A57" t="s">
        <v>259</v>
      </c>
      <c r="B57" s="32" t="str">
        <f t="shared" si="4"/>
        <v>6668</v>
      </c>
      <c r="C57" s="34" t="str">
        <f t="shared" si="3"/>
        <v>_6668</v>
      </c>
      <c r="D57" s="32" t="str">
        <f t="shared" si="5"/>
        <v>CINDEA PAVAS</v>
      </c>
      <c r="E57" s="32" t="str">
        <f t="shared" si="6"/>
        <v>00199</v>
      </c>
      <c r="F57" s="25" t="s">
        <v>235</v>
      </c>
      <c r="H57" s="13" t="s">
        <v>1260</v>
      </c>
      <c r="I57" s="13" t="s">
        <v>1259</v>
      </c>
      <c r="J57" s="13" t="s">
        <v>1274</v>
      </c>
      <c r="K57" s="25" t="s">
        <v>235</v>
      </c>
    </row>
    <row r="58" spans="1:11" s="13" customFormat="1" x14ac:dyDescent="0.25">
      <c r="A58" t="s">
        <v>259</v>
      </c>
      <c r="B58" s="32" t="str">
        <f t="shared" si="4"/>
        <v>6669</v>
      </c>
      <c r="C58" s="34" t="str">
        <f t="shared" si="3"/>
        <v>_6669</v>
      </c>
      <c r="D58" s="32" t="str">
        <f t="shared" si="5"/>
        <v>CINDEA ESCAZU</v>
      </c>
      <c r="E58" s="32" t="str">
        <f t="shared" si="6"/>
        <v>00004</v>
      </c>
      <c r="F58" s="25" t="s">
        <v>235</v>
      </c>
      <c r="H58" s="13" t="s">
        <v>1249</v>
      </c>
      <c r="I58" s="13" t="s">
        <v>1248</v>
      </c>
      <c r="J58" s="13" t="s">
        <v>1319</v>
      </c>
      <c r="K58" s="25" t="s">
        <v>235</v>
      </c>
    </row>
    <row r="59" spans="1:11" s="13" customFormat="1" x14ac:dyDescent="0.25">
      <c r="A59" t="s">
        <v>259</v>
      </c>
      <c r="B59" s="32" t="str">
        <f t="shared" si="4"/>
        <v>6670</v>
      </c>
      <c r="C59" s="34" t="str">
        <f t="shared" si="3"/>
        <v>_6670</v>
      </c>
      <c r="D59" s="32" t="str">
        <f t="shared" si="5"/>
        <v>CINDEA SAN ANTONIO DEL HUMO</v>
      </c>
      <c r="E59" s="32" t="str">
        <f t="shared" si="6"/>
        <v>00206</v>
      </c>
      <c r="F59" s="25" t="s">
        <v>235</v>
      </c>
      <c r="H59" s="13" t="s">
        <v>1367</v>
      </c>
      <c r="I59" s="13" t="s">
        <v>1263</v>
      </c>
      <c r="J59" s="13" t="s">
        <v>1320</v>
      </c>
      <c r="K59" s="25" t="s">
        <v>235</v>
      </c>
    </row>
    <row r="60" spans="1:11" s="13" customFormat="1" x14ac:dyDescent="0.25">
      <c r="A60" t="s">
        <v>259</v>
      </c>
      <c r="B60" s="32" t="str">
        <f t="shared" si="4"/>
        <v>6671</v>
      </c>
      <c r="C60" s="34" t="str">
        <f t="shared" si="3"/>
        <v>_6671</v>
      </c>
      <c r="D60" s="32" t="str">
        <f t="shared" si="5"/>
        <v>CINDEA SAN MARTIN</v>
      </c>
      <c r="E60" s="32" t="str">
        <f t="shared" si="6"/>
        <v>00222</v>
      </c>
      <c r="F60" s="25" t="s">
        <v>235</v>
      </c>
      <c r="H60" s="13" t="s">
        <v>1268</v>
      </c>
      <c r="I60" s="13" t="s">
        <v>1267</v>
      </c>
      <c r="J60" s="13" t="s">
        <v>1024</v>
      </c>
      <c r="K60" s="25" t="s">
        <v>235</v>
      </c>
    </row>
    <row r="61" spans="1:11" s="13" customFormat="1" x14ac:dyDescent="0.25">
      <c r="A61" t="s">
        <v>259</v>
      </c>
      <c r="B61" s="32" t="str">
        <f t="shared" si="4"/>
        <v>6672</v>
      </c>
      <c r="C61" s="34" t="str">
        <f t="shared" si="3"/>
        <v>_6672</v>
      </c>
      <c r="D61" s="32" t="str">
        <f t="shared" si="5"/>
        <v>CINDEA PAQUERA</v>
      </c>
      <c r="E61" s="32" t="str">
        <f t="shared" si="6"/>
        <v>00183</v>
      </c>
      <c r="F61" s="25" t="s">
        <v>235</v>
      </c>
      <c r="H61" s="13" t="s">
        <v>1257</v>
      </c>
      <c r="I61" s="13" t="s">
        <v>1256</v>
      </c>
      <c r="J61" s="13" t="s">
        <v>1010</v>
      </c>
      <c r="K61" s="25" t="s">
        <v>235</v>
      </c>
    </row>
    <row r="62" spans="1:11" s="13" customFormat="1" x14ac:dyDescent="0.25">
      <c r="A62" t="s">
        <v>259</v>
      </c>
      <c r="B62" s="32" t="str">
        <f t="shared" si="4"/>
        <v>6673</v>
      </c>
      <c r="C62" s="34" t="str">
        <f t="shared" si="3"/>
        <v>_6673</v>
      </c>
      <c r="D62" s="32" t="str">
        <f t="shared" si="5"/>
        <v>CINDEA SAN MIGUEL</v>
      </c>
      <c r="E62" s="32" t="str">
        <f t="shared" si="6"/>
        <v>00297</v>
      </c>
      <c r="F62" s="25" t="s">
        <v>235</v>
      </c>
      <c r="H62" s="13" t="s">
        <v>1269</v>
      </c>
      <c r="I62" s="13" t="s">
        <v>1258</v>
      </c>
      <c r="J62" s="13" t="s">
        <v>1049</v>
      </c>
      <c r="K62" s="25" t="s">
        <v>235</v>
      </c>
    </row>
    <row r="63" spans="1:11" s="13" customFormat="1" x14ac:dyDescent="0.25">
      <c r="A63" t="s">
        <v>259</v>
      </c>
      <c r="B63" s="32" t="str">
        <f t="shared" si="4"/>
        <v>6674</v>
      </c>
      <c r="C63" s="34" t="str">
        <f t="shared" si="3"/>
        <v>_6674</v>
      </c>
      <c r="D63" s="32" t="str">
        <f t="shared" si="5"/>
        <v>CINDEA SURETKA</v>
      </c>
      <c r="E63" s="32" t="str">
        <f t="shared" si="6"/>
        <v>00203</v>
      </c>
      <c r="F63" s="25" t="s">
        <v>235</v>
      </c>
      <c r="H63" s="13" t="s">
        <v>1273</v>
      </c>
      <c r="I63" s="13" t="s">
        <v>1272</v>
      </c>
      <c r="J63" s="13" t="s">
        <v>1021</v>
      </c>
      <c r="K63" s="25" t="s">
        <v>235</v>
      </c>
    </row>
    <row r="64" spans="1:11" s="13" customFormat="1" x14ac:dyDescent="0.25">
      <c r="A64" t="s">
        <v>259</v>
      </c>
      <c r="B64" s="32" t="str">
        <f t="shared" si="4"/>
        <v>6675</v>
      </c>
      <c r="C64" s="34" t="str">
        <f t="shared" si="3"/>
        <v>_6675</v>
      </c>
      <c r="D64" s="32" t="str">
        <f t="shared" si="5"/>
        <v>CINDEA REPUBLICA DE NICARAGUA</v>
      </c>
      <c r="E64" s="32" t="str">
        <f t="shared" si="6"/>
        <v>00035</v>
      </c>
      <c r="F64" s="25" t="s">
        <v>235</v>
      </c>
      <c r="H64" s="13" t="s">
        <v>1261</v>
      </c>
      <c r="I64" s="13" t="s">
        <v>1262</v>
      </c>
      <c r="J64" s="13" t="s">
        <v>940</v>
      </c>
      <c r="K64" s="25" t="s">
        <v>235</v>
      </c>
    </row>
    <row r="65" spans="1:11" s="13" customFormat="1" x14ac:dyDescent="0.25">
      <c r="A65" t="s">
        <v>259</v>
      </c>
      <c r="B65" s="32" t="str">
        <f t="shared" si="4"/>
        <v>6720</v>
      </c>
      <c r="C65" s="34" t="str">
        <f t="shared" si="3"/>
        <v>_6720</v>
      </c>
      <c r="D65" s="32" t="str">
        <f t="shared" si="5"/>
        <v>CINDEA CIUDAD CORTES</v>
      </c>
      <c r="E65" s="32" t="str">
        <f t="shared" si="6"/>
        <v>00009</v>
      </c>
      <c r="F65" s="25" t="s">
        <v>235</v>
      </c>
      <c r="H65" s="13" t="s">
        <v>1321</v>
      </c>
      <c r="I65" s="13" t="s">
        <v>1288</v>
      </c>
      <c r="J65" s="13" t="s">
        <v>1322</v>
      </c>
      <c r="K65" s="25" t="s">
        <v>235</v>
      </c>
    </row>
    <row r="66" spans="1:11" s="13" customFormat="1" x14ac:dyDescent="0.25">
      <c r="A66" t="s">
        <v>259</v>
      </c>
      <c r="B66" s="32" t="str">
        <f t="shared" si="4"/>
        <v>6721</v>
      </c>
      <c r="C66" s="34" t="str">
        <f t="shared" si="3"/>
        <v>_6721</v>
      </c>
      <c r="D66" s="32" t="str">
        <f t="shared" si="5"/>
        <v>CINDEA KABAKOL</v>
      </c>
      <c r="E66" s="32" t="str">
        <f t="shared" si="6"/>
        <v>00052</v>
      </c>
      <c r="F66" s="25" t="s">
        <v>235</v>
      </c>
      <c r="H66" s="13" t="s">
        <v>1325</v>
      </c>
      <c r="I66" s="13" t="s">
        <v>1290</v>
      </c>
      <c r="J66" s="13" t="s">
        <v>1326</v>
      </c>
      <c r="K66" s="25" t="s">
        <v>235</v>
      </c>
    </row>
    <row r="67" spans="1:11" s="13" customFormat="1" x14ac:dyDescent="0.25">
      <c r="A67" t="s">
        <v>259</v>
      </c>
      <c r="B67" s="32" t="str">
        <f t="shared" ref="B67:B97" si="7">+I67</f>
        <v>6722</v>
      </c>
      <c r="C67" s="34" t="str">
        <f t="shared" si="3"/>
        <v>_6722</v>
      </c>
      <c r="D67" s="32" t="str">
        <f t="shared" ref="D67:D97" si="8">+H67</f>
        <v>CINDEA BUENOS AIRES</v>
      </c>
      <c r="E67" s="32" t="str">
        <f t="shared" ref="E67:E97" si="9">+J67</f>
        <v>00012</v>
      </c>
      <c r="F67" s="25" t="s">
        <v>235</v>
      </c>
      <c r="H67" s="13" t="s">
        <v>1332</v>
      </c>
      <c r="I67" s="13" t="s">
        <v>1287</v>
      </c>
      <c r="J67" s="13" t="s">
        <v>1333</v>
      </c>
      <c r="K67" s="25" t="s">
        <v>235</v>
      </c>
    </row>
    <row r="68" spans="1:11" s="13" customFormat="1" x14ac:dyDescent="0.25">
      <c r="A68" t="s">
        <v>259</v>
      </c>
      <c r="B68" s="32" t="str">
        <f t="shared" si="7"/>
        <v>6723</v>
      </c>
      <c r="C68" s="34" t="str">
        <f t="shared" si="3"/>
        <v>_6723</v>
      </c>
      <c r="D68" s="32" t="str">
        <f t="shared" si="8"/>
        <v>CINDEA MONTERREY</v>
      </c>
      <c r="E68" s="32" t="str">
        <f t="shared" si="9"/>
        <v>00118</v>
      </c>
      <c r="F68" s="25" t="s">
        <v>235</v>
      </c>
      <c r="H68" s="13" t="s">
        <v>1343</v>
      </c>
      <c r="I68" s="13" t="s">
        <v>1293</v>
      </c>
      <c r="J68" s="13" t="s">
        <v>982</v>
      </c>
      <c r="K68" s="25" t="s">
        <v>235</v>
      </c>
    </row>
    <row r="69" spans="1:11" s="13" customFormat="1" x14ac:dyDescent="0.25">
      <c r="A69" t="s">
        <v>259</v>
      </c>
      <c r="B69" s="32" t="str">
        <f t="shared" si="7"/>
        <v>6724</v>
      </c>
      <c r="C69" s="34" t="str">
        <f t="shared" ref="C69:C97" si="10">CONCATENATE(A69,B69)</f>
        <v>_6724</v>
      </c>
      <c r="D69" s="32" t="str">
        <f t="shared" si="8"/>
        <v>CINDEA PAVON</v>
      </c>
      <c r="E69" s="32" t="str">
        <f t="shared" si="9"/>
        <v>00223</v>
      </c>
      <c r="F69" s="25" t="s">
        <v>235</v>
      </c>
      <c r="H69" s="13" t="s">
        <v>1344</v>
      </c>
      <c r="I69" s="13" t="s">
        <v>1294</v>
      </c>
      <c r="J69" s="13" t="s">
        <v>1025</v>
      </c>
      <c r="K69" s="25" t="s">
        <v>235</v>
      </c>
    </row>
    <row r="70" spans="1:11" s="13" customFormat="1" x14ac:dyDescent="0.25">
      <c r="A70" t="s">
        <v>259</v>
      </c>
      <c r="B70" s="32" t="str">
        <f t="shared" si="7"/>
        <v>6725</v>
      </c>
      <c r="C70" s="34" t="str">
        <f t="shared" si="10"/>
        <v>_6725</v>
      </c>
      <c r="D70" s="32" t="str">
        <f t="shared" si="8"/>
        <v>CINDEA SARDINAL</v>
      </c>
      <c r="E70" s="32" t="str">
        <f t="shared" si="9"/>
        <v>00108</v>
      </c>
      <c r="F70" s="25" t="s">
        <v>235</v>
      </c>
      <c r="H70" s="13" t="s">
        <v>1345</v>
      </c>
      <c r="I70" s="13" t="s">
        <v>1297</v>
      </c>
      <c r="J70" s="13" t="s">
        <v>972</v>
      </c>
      <c r="K70" s="25" t="s">
        <v>235</v>
      </c>
    </row>
    <row r="71" spans="1:11" s="13" customFormat="1" x14ac:dyDescent="0.25">
      <c r="A71" t="s">
        <v>259</v>
      </c>
      <c r="B71" s="32" t="str">
        <f t="shared" si="7"/>
        <v>6726</v>
      </c>
      <c r="C71" s="34" t="str">
        <f t="shared" si="10"/>
        <v>_6726</v>
      </c>
      <c r="D71" s="32" t="str">
        <f t="shared" si="8"/>
        <v>CINDEA BELEN CARRILLO</v>
      </c>
      <c r="E71" s="32" t="str">
        <f t="shared" si="9"/>
        <v>00109</v>
      </c>
      <c r="F71" s="25" t="s">
        <v>235</v>
      </c>
      <c r="H71" s="13" t="s">
        <v>1346</v>
      </c>
      <c r="I71" s="13" t="s">
        <v>1284</v>
      </c>
      <c r="J71" s="13" t="s">
        <v>973</v>
      </c>
      <c r="K71" s="25" t="s">
        <v>235</v>
      </c>
    </row>
    <row r="72" spans="1:11" s="13" customFormat="1" x14ac:dyDescent="0.25">
      <c r="A72" t="s">
        <v>259</v>
      </c>
      <c r="B72" s="32" t="str">
        <f t="shared" si="7"/>
        <v>6727</v>
      </c>
      <c r="C72" s="34" t="str">
        <f t="shared" si="10"/>
        <v>_6727</v>
      </c>
      <c r="D72" s="32" t="str">
        <f t="shared" si="8"/>
        <v>CINDEA BEBEDERO</v>
      </c>
      <c r="E72" s="32" t="str">
        <f t="shared" si="9"/>
        <v>00163</v>
      </c>
      <c r="F72" s="25" t="s">
        <v>235</v>
      </c>
      <c r="H72" s="13" t="s">
        <v>1347</v>
      </c>
      <c r="I72" s="13" t="s">
        <v>1283</v>
      </c>
      <c r="J72" s="13" t="s">
        <v>1348</v>
      </c>
      <c r="K72" s="25" t="s">
        <v>235</v>
      </c>
    </row>
    <row r="73" spans="1:11" s="13" customFormat="1" x14ac:dyDescent="0.25">
      <c r="A73" t="s">
        <v>259</v>
      </c>
      <c r="B73" s="32" t="str">
        <f t="shared" si="7"/>
        <v>6728</v>
      </c>
      <c r="C73" s="34" t="str">
        <f t="shared" si="10"/>
        <v>_6728</v>
      </c>
      <c r="D73" s="32" t="str">
        <f t="shared" si="8"/>
        <v>CINDEA TILARAN</v>
      </c>
      <c r="E73" s="32" t="str">
        <f t="shared" si="9"/>
        <v>00061</v>
      </c>
      <c r="F73" s="25" t="s">
        <v>235</v>
      </c>
      <c r="H73" s="13" t="s">
        <v>1349</v>
      </c>
      <c r="I73" s="13" t="s">
        <v>1299</v>
      </c>
      <c r="J73" s="13" t="s">
        <v>1350</v>
      </c>
      <c r="K73" s="25" t="s">
        <v>235</v>
      </c>
    </row>
    <row r="74" spans="1:11" s="13" customFormat="1" x14ac:dyDescent="0.25">
      <c r="A74" t="s">
        <v>259</v>
      </c>
      <c r="B74" s="32" t="str">
        <f t="shared" si="7"/>
        <v>6729</v>
      </c>
      <c r="C74" s="34" t="str">
        <f t="shared" si="10"/>
        <v>_6729</v>
      </c>
      <c r="D74" s="32" t="str">
        <f t="shared" si="8"/>
        <v>CINDEA LA PALMA</v>
      </c>
      <c r="E74" s="32" t="str">
        <f t="shared" si="9"/>
        <v>00156</v>
      </c>
      <c r="F74" s="25" t="s">
        <v>235</v>
      </c>
      <c r="H74" s="13" t="s">
        <v>1351</v>
      </c>
      <c r="I74" s="13" t="s">
        <v>1292</v>
      </c>
      <c r="J74" s="13" t="s">
        <v>1352</v>
      </c>
      <c r="K74" s="25" t="s">
        <v>235</v>
      </c>
    </row>
    <row r="75" spans="1:11" s="13" customFormat="1" x14ac:dyDescent="0.25">
      <c r="A75" t="s">
        <v>259</v>
      </c>
      <c r="B75" s="32" t="str">
        <f t="shared" si="7"/>
        <v>6730</v>
      </c>
      <c r="C75" s="34" t="str">
        <f t="shared" si="10"/>
        <v>_6730</v>
      </c>
      <c r="D75" s="32" t="str">
        <f t="shared" si="8"/>
        <v>CINDEA DR CLODOMIRO PICADO TWIGHT</v>
      </c>
      <c r="E75" s="32" t="str">
        <f t="shared" si="9"/>
        <v>00092</v>
      </c>
      <c r="F75" s="25" t="s">
        <v>235</v>
      </c>
      <c r="H75" s="13" t="s">
        <v>1611</v>
      </c>
      <c r="I75" s="13" t="s">
        <v>1289</v>
      </c>
      <c r="J75" s="13" t="s">
        <v>958</v>
      </c>
      <c r="K75" s="25" t="s">
        <v>235</v>
      </c>
    </row>
    <row r="76" spans="1:11" s="13" customFormat="1" x14ac:dyDescent="0.25">
      <c r="A76" t="s">
        <v>259</v>
      </c>
      <c r="B76" s="32" t="str">
        <f t="shared" si="7"/>
        <v>6731</v>
      </c>
      <c r="C76" s="34" t="str">
        <f t="shared" si="10"/>
        <v>_6731</v>
      </c>
      <c r="D76" s="32" t="str">
        <f t="shared" si="8"/>
        <v>CINDEA TAYUTIC</v>
      </c>
      <c r="E76" s="32" t="str">
        <f t="shared" si="9"/>
        <v>00097</v>
      </c>
      <c r="F76" s="25" t="s">
        <v>235</v>
      </c>
      <c r="H76" s="13" t="s">
        <v>1355</v>
      </c>
      <c r="I76" s="13" t="s">
        <v>1298</v>
      </c>
      <c r="J76" s="13" t="s">
        <v>963</v>
      </c>
      <c r="K76" s="25" t="s">
        <v>235</v>
      </c>
    </row>
    <row r="77" spans="1:11" s="13" customFormat="1" x14ac:dyDescent="0.25">
      <c r="A77" t="s">
        <v>259</v>
      </c>
      <c r="B77" s="32" t="str">
        <f t="shared" si="7"/>
        <v>6732</v>
      </c>
      <c r="C77" s="34" t="str">
        <f t="shared" si="10"/>
        <v>_6732</v>
      </c>
      <c r="D77" s="32" t="str">
        <f t="shared" si="8"/>
        <v>CINDEA PEJIBAYE</v>
      </c>
      <c r="E77" s="32" t="str">
        <f t="shared" si="9"/>
        <v>00098</v>
      </c>
      <c r="F77" s="25" t="s">
        <v>235</v>
      </c>
      <c r="H77" s="13" t="s">
        <v>815</v>
      </c>
      <c r="I77" s="13" t="s">
        <v>1295</v>
      </c>
      <c r="J77" s="13" t="s">
        <v>964</v>
      </c>
      <c r="K77" s="25" t="s">
        <v>235</v>
      </c>
    </row>
    <row r="78" spans="1:11" s="13" customFormat="1" x14ac:dyDescent="0.25">
      <c r="A78" t="s">
        <v>259</v>
      </c>
      <c r="B78" s="32" t="str">
        <f t="shared" si="7"/>
        <v>6733</v>
      </c>
      <c r="C78" s="34" t="str">
        <f t="shared" si="10"/>
        <v>_6733</v>
      </c>
      <c r="D78" s="32" t="str">
        <f t="shared" si="8"/>
        <v>CINDEA SAN JOSE DE UPALA</v>
      </c>
      <c r="E78" s="32" t="str">
        <f t="shared" si="9"/>
        <v>00130</v>
      </c>
      <c r="F78" s="25" t="s">
        <v>235</v>
      </c>
      <c r="H78" s="13" t="s">
        <v>1359</v>
      </c>
      <c r="I78" s="13" t="s">
        <v>1296</v>
      </c>
      <c r="J78" s="13" t="s">
        <v>994</v>
      </c>
      <c r="K78" s="25" t="s">
        <v>235</v>
      </c>
    </row>
    <row r="79" spans="1:11" s="13" customFormat="1" x14ac:dyDescent="0.25">
      <c r="A79" t="s">
        <v>259</v>
      </c>
      <c r="B79" s="32" t="str">
        <f t="shared" si="7"/>
        <v>6734</v>
      </c>
      <c r="C79" s="34" t="str">
        <f t="shared" si="10"/>
        <v>_6734</v>
      </c>
      <c r="D79" s="32" t="str">
        <f t="shared" si="8"/>
        <v>CINDEA AGUAS CLARAS</v>
      </c>
      <c r="E79" s="32" t="str">
        <f t="shared" si="9"/>
        <v>00129</v>
      </c>
      <c r="F79" s="25" t="s">
        <v>235</v>
      </c>
      <c r="H79" s="13" t="s">
        <v>1360</v>
      </c>
      <c r="I79" s="13" t="s">
        <v>1282</v>
      </c>
      <c r="J79" s="13" t="s">
        <v>993</v>
      </c>
      <c r="K79" s="25" t="s">
        <v>235</v>
      </c>
    </row>
    <row r="80" spans="1:11" s="13" customFormat="1" x14ac:dyDescent="0.25">
      <c r="A80" t="s">
        <v>259</v>
      </c>
      <c r="B80" s="32" t="str">
        <f t="shared" si="7"/>
        <v>6735</v>
      </c>
      <c r="C80" s="34" t="str">
        <f t="shared" si="10"/>
        <v>_6735</v>
      </c>
      <c r="D80" s="32" t="str">
        <f t="shared" si="8"/>
        <v>CINDEA BRASILIA</v>
      </c>
      <c r="E80" s="32" t="str">
        <f t="shared" si="9"/>
        <v>00128</v>
      </c>
      <c r="F80" s="25" t="s">
        <v>235</v>
      </c>
      <c r="H80" s="13" t="s">
        <v>1361</v>
      </c>
      <c r="I80" s="13" t="s">
        <v>1286</v>
      </c>
      <c r="J80" s="13" t="s">
        <v>992</v>
      </c>
      <c r="K80" s="25" t="s">
        <v>235</v>
      </c>
    </row>
    <row r="81" spans="1:11" s="13" customFormat="1" x14ac:dyDescent="0.25">
      <c r="A81" t="s">
        <v>259</v>
      </c>
      <c r="B81" s="32" t="str">
        <f t="shared" si="7"/>
        <v>6736</v>
      </c>
      <c r="C81" s="34" t="str">
        <f t="shared" si="10"/>
        <v>_6736</v>
      </c>
      <c r="D81" s="32" t="str">
        <f t="shared" si="8"/>
        <v>CINDEA BIJAGUA</v>
      </c>
      <c r="E81" s="32" t="str">
        <f t="shared" si="9"/>
        <v>00127</v>
      </c>
      <c r="F81" s="25" t="s">
        <v>235</v>
      </c>
      <c r="H81" s="13" t="s">
        <v>1362</v>
      </c>
      <c r="I81" s="13" t="s">
        <v>1285</v>
      </c>
      <c r="J81" s="13" t="s">
        <v>991</v>
      </c>
      <c r="K81" s="25" t="s">
        <v>235</v>
      </c>
    </row>
    <row r="82" spans="1:11" s="13" customFormat="1" x14ac:dyDescent="0.25">
      <c r="A82" t="s">
        <v>259</v>
      </c>
      <c r="B82" s="32" t="str">
        <f t="shared" si="7"/>
        <v>6737</v>
      </c>
      <c r="C82" s="34" t="str">
        <f t="shared" si="10"/>
        <v>_6737</v>
      </c>
      <c r="D82" s="32" t="str">
        <f t="shared" si="8"/>
        <v>CINDEA KATIRA</v>
      </c>
      <c r="E82" s="32" t="str">
        <f t="shared" si="9"/>
        <v>00131</v>
      </c>
      <c r="F82" s="25" t="s">
        <v>235</v>
      </c>
      <c r="H82" s="13" t="s">
        <v>1366</v>
      </c>
      <c r="I82" s="13" t="s">
        <v>1291</v>
      </c>
      <c r="J82" s="13" t="s">
        <v>995</v>
      </c>
      <c r="K82" s="25" t="s">
        <v>235</v>
      </c>
    </row>
    <row r="83" spans="1:11" s="13" customFormat="1" x14ac:dyDescent="0.25">
      <c r="A83" t="s">
        <v>259</v>
      </c>
      <c r="B83" s="32" t="str">
        <f t="shared" si="7"/>
        <v>6741</v>
      </c>
      <c r="C83" s="34" t="str">
        <f t="shared" si="10"/>
        <v>_6741</v>
      </c>
      <c r="D83" s="32" t="str">
        <f t="shared" si="8"/>
        <v>CINDEA MONTES DE OCA</v>
      </c>
      <c r="E83" s="32" t="str">
        <f t="shared" si="9"/>
        <v>00072</v>
      </c>
      <c r="F83" s="25" t="s">
        <v>235</v>
      </c>
      <c r="H83" s="13" t="s">
        <v>1506</v>
      </c>
      <c r="I83" s="13" t="s">
        <v>1507</v>
      </c>
      <c r="J83" s="13" t="s">
        <v>1545</v>
      </c>
      <c r="K83" s="25" t="s">
        <v>235</v>
      </c>
    </row>
    <row r="84" spans="1:11" s="13" customFormat="1" x14ac:dyDescent="0.25">
      <c r="A84" t="s">
        <v>259</v>
      </c>
      <c r="B84" s="32" t="str">
        <f t="shared" si="7"/>
        <v>6797</v>
      </c>
      <c r="C84" s="34" t="str">
        <f t="shared" si="10"/>
        <v>_6797</v>
      </c>
      <c r="D84" s="32" t="str">
        <f t="shared" si="8"/>
        <v>CINDEA CORONADO</v>
      </c>
      <c r="E84" s="32" t="str">
        <f t="shared" si="9"/>
        <v>00070</v>
      </c>
      <c r="F84" s="25" t="s">
        <v>235</v>
      </c>
      <c r="H84" s="13" t="s">
        <v>1508</v>
      </c>
      <c r="I84" s="13" t="s">
        <v>1509</v>
      </c>
      <c r="J84" s="13" t="s">
        <v>1546</v>
      </c>
      <c r="K84" s="25" t="s">
        <v>235</v>
      </c>
    </row>
    <row r="85" spans="1:11" s="13" customFormat="1" x14ac:dyDescent="0.25">
      <c r="A85" t="s">
        <v>259</v>
      </c>
      <c r="B85" s="32" t="str">
        <f t="shared" si="7"/>
        <v>6798</v>
      </c>
      <c r="C85" s="34" t="str">
        <f t="shared" si="10"/>
        <v>_6798</v>
      </c>
      <c r="D85" s="32" t="str">
        <f t="shared" si="8"/>
        <v>CINDEA MORAVIA</v>
      </c>
      <c r="E85" s="32" t="str">
        <f t="shared" si="9"/>
        <v>00069</v>
      </c>
      <c r="F85" s="25" t="s">
        <v>235</v>
      </c>
      <c r="H85" s="13" t="s">
        <v>1510</v>
      </c>
      <c r="I85" s="13" t="s">
        <v>1511</v>
      </c>
      <c r="J85" s="13" t="s">
        <v>1547</v>
      </c>
      <c r="K85" s="25" t="s">
        <v>235</v>
      </c>
    </row>
    <row r="86" spans="1:11" s="13" customFormat="1" x14ac:dyDescent="0.25">
      <c r="A86" t="s">
        <v>259</v>
      </c>
      <c r="B86" s="32" t="str">
        <f t="shared" si="7"/>
        <v>6799</v>
      </c>
      <c r="C86" s="34" t="str">
        <f t="shared" si="10"/>
        <v>_6799</v>
      </c>
      <c r="D86" s="32" t="str">
        <f t="shared" si="8"/>
        <v>CINDEA HOJANCHA</v>
      </c>
      <c r="E86" s="32" t="str">
        <f t="shared" si="9"/>
        <v>00272</v>
      </c>
      <c r="F86" s="25" t="s">
        <v>235</v>
      </c>
      <c r="H86" s="13" t="s">
        <v>1512</v>
      </c>
      <c r="I86" s="13" t="s">
        <v>1513</v>
      </c>
      <c r="J86" s="13" t="s">
        <v>1038</v>
      </c>
      <c r="K86" s="25" t="s">
        <v>235</v>
      </c>
    </row>
    <row r="87" spans="1:11" s="13" customFormat="1" x14ac:dyDescent="0.25">
      <c r="A87" t="s">
        <v>259</v>
      </c>
      <c r="B87" s="32" t="str">
        <f t="shared" si="7"/>
        <v>6800</v>
      </c>
      <c r="C87" s="34" t="str">
        <f t="shared" si="10"/>
        <v>_6800</v>
      </c>
      <c r="D87" s="32" t="str">
        <f t="shared" si="8"/>
        <v>CINDEA NOSARA</v>
      </c>
      <c r="E87" s="32" t="str">
        <f t="shared" si="9"/>
        <v>00184</v>
      </c>
      <c r="F87" s="25" t="s">
        <v>235</v>
      </c>
      <c r="H87" s="13" t="s">
        <v>1514</v>
      </c>
      <c r="I87" s="13" t="s">
        <v>1515</v>
      </c>
      <c r="J87" s="13" t="s">
        <v>1011</v>
      </c>
      <c r="K87" s="25" t="s">
        <v>235</v>
      </c>
    </row>
    <row r="88" spans="1:11" s="13" customFormat="1" x14ac:dyDescent="0.25">
      <c r="A88" t="s">
        <v>259</v>
      </c>
      <c r="B88" s="32" t="str">
        <f t="shared" si="7"/>
        <v>6801</v>
      </c>
      <c r="C88" s="34" t="str">
        <f t="shared" si="10"/>
        <v>_6801</v>
      </c>
      <c r="D88" s="32" t="str">
        <f t="shared" si="8"/>
        <v>CINDEA SAMARA</v>
      </c>
      <c r="E88" s="32" t="str">
        <f t="shared" si="9"/>
        <v>00259</v>
      </c>
      <c r="F88" s="25" t="s">
        <v>235</v>
      </c>
      <c r="H88" s="13" t="s">
        <v>1516</v>
      </c>
      <c r="I88" s="13" t="s">
        <v>1517</v>
      </c>
      <c r="J88" s="13" t="s">
        <v>1031</v>
      </c>
      <c r="K88" s="25" t="s">
        <v>235</v>
      </c>
    </row>
    <row r="89" spans="1:11" s="13" customFormat="1" x14ac:dyDescent="0.25">
      <c r="A89" t="s">
        <v>259</v>
      </c>
      <c r="B89" s="32" t="str">
        <f t="shared" si="7"/>
        <v>6831</v>
      </c>
      <c r="C89" s="34" t="str">
        <f t="shared" si="10"/>
        <v>_6831</v>
      </c>
      <c r="D89" s="32" t="str">
        <f t="shared" si="8"/>
        <v>CINDEA NAKELKäLä</v>
      </c>
      <c r="E89" s="32" t="str">
        <f t="shared" si="9"/>
        <v>00067</v>
      </c>
      <c r="F89" s="25" t="s">
        <v>235</v>
      </c>
      <c r="H89" s="13" t="s">
        <v>1518</v>
      </c>
      <c r="I89" s="13" t="s">
        <v>1519</v>
      </c>
      <c r="J89" s="13" t="s">
        <v>1548</v>
      </c>
      <c r="K89" s="25" t="s">
        <v>235</v>
      </c>
    </row>
    <row r="90" spans="1:11" s="13" customFormat="1" x14ac:dyDescent="0.25">
      <c r="A90" t="s">
        <v>259</v>
      </c>
      <c r="B90" s="32" t="str">
        <f t="shared" si="7"/>
        <v>6832</v>
      </c>
      <c r="C90" s="34" t="str">
        <f t="shared" si="10"/>
        <v>_6832</v>
      </c>
      <c r="D90" s="32" t="str">
        <f t="shared" si="8"/>
        <v>CINDEA ALAJUELITA</v>
      </c>
      <c r="E90" s="32" t="str">
        <f t="shared" si="9"/>
        <v>00068</v>
      </c>
      <c r="F90" s="25" t="s">
        <v>235</v>
      </c>
      <c r="H90" s="13" t="s">
        <v>1520</v>
      </c>
      <c r="I90" s="13" t="s">
        <v>1521</v>
      </c>
      <c r="J90" s="13" t="s">
        <v>1549</v>
      </c>
      <c r="K90" s="25" t="s">
        <v>235</v>
      </c>
    </row>
    <row r="91" spans="1:11" s="13" customFormat="1" x14ac:dyDescent="0.25">
      <c r="A91" t="s">
        <v>259</v>
      </c>
      <c r="B91" s="32" t="str">
        <f t="shared" si="7"/>
        <v>6833</v>
      </c>
      <c r="C91" s="34" t="str">
        <f t="shared" si="10"/>
        <v>_6833</v>
      </c>
      <c r="D91" s="32" t="str">
        <f t="shared" si="8"/>
        <v>CINDEA EL COCAL</v>
      </c>
      <c r="E91" s="32" t="str">
        <f t="shared" si="9"/>
        <v>00064</v>
      </c>
      <c r="F91" s="25" t="s">
        <v>235</v>
      </c>
      <c r="H91" s="13" t="s">
        <v>1522</v>
      </c>
      <c r="I91" s="13" t="s">
        <v>1523</v>
      </c>
      <c r="J91" s="13" t="s">
        <v>1550</v>
      </c>
      <c r="K91" s="25" t="s">
        <v>235</v>
      </c>
    </row>
    <row r="92" spans="1:11" s="13" customFormat="1" x14ac:dyDescent="0.25">
      <c r="A92" t="s">
        <v>259</v>
      </c>
      <c r="B92" s="32" t="str">
        <f t="shared" si="7"/>
        <v>6843</v>
      </c>
      <c r="C92" s="34" t="str">
        <f t="shared" si="10"/>
        <v>_6843</v>
      </c>
      <c r="D92" s="32" t="str">
        <f t="shared" si="8"/>
        <v>CINDEA BOCA DE ARENAL</v>
      </c>
      <c r="E92" s="32" t="str">
        <f t="shared" si="9"/>
        <v>00116</v>
      </c>
      <c r="F92" s="25" t="s">
        <v>235</v>
      </c>
      <c r="H92" s="13" t="s">
        <v>1524</v>
      </c>
      <c r="I92" s="13" t="s">
        <v>1525</v>
      </c>
      <c r="J92" s="13" t="s">
        <v>980</v>
      </c>
      <c r="K92" s="25" t="s">
        <v>235</v>
      </c>
    </row>
    <row r="93" spans="1:11" s="13" customFormat="1" x14ac:dyDescent="0.25">
      <c r="A93" t="s">
        <v>259</v>
      </c>
      <c r="B93" s="32" t="str">
        <f t="shared" si="7"/>
        <v>6844</v>
      </c>
      <c r="C93" s="34" t="str">
        <f t="shared" si="10"/>
        <v>_6844</v>
      </c>
      <c r="D93" s="32" t="str">
        <f t="shared" si="8"/>
        <v>CINDEA KEKÖLDI</v>
      </c>
      <c r="E93" s="32" t="str">
        <f t="shared" si="9"/>
        <v>00060</v>
      </c>
      <c r="F93" s="25" t="s">
        <v>235</v>
      </c>
      <c r="H93" s="13" t="s">
        <v>1526</v>
      </c>
      <c r="I93" s="13" t="s">
        <v>1527</v>
      </c>
      <c r="J93" s="13" t="s">
        <v>1317</v>
      </c>
      <c r="K93" s="25" t="s">
        <v>235</v>
      </c>
    </row>
    <row r="94" spans="1:11" s="13" customFormat="1" x14ac:dyDescent="0.25">
      <c r="A94" t="s">
        <v>259</v>
      </c>
      <c r="B94" s="32" t="str">
        <f t="shared" si="7"/>
        <v>6845</v>
      </c>
      <c r="C94" s="34" t="str">
        <f t="shared" si="10"/>
        <v>_6845</v>
      </c>
      <c r="D94" s="32" t="str">
        <f t="shared" si="8"/>
        <v>CINDEA SEPECUE</v>
      </c>
      <c r="E94" s="32" t="str">
        <f t="shared" si="9"/>
        <v>00059</v>
      </c>
      <c r="F94" s="25" t="s">
        <v>235</v>
      </c>
      <c r="H94" s="13" t="s">
        <v>1528</v>
      </c>
      <c r="I94" s="13" t="s">
        <v>1529</v>
      </c>
      <c r="J94" s="13" t="s">
        <v>1318</v>
      </c>
      <c r="K94" s="25" t="s">
        <v>235</v>
      </c>
    </row>
    <row r="95" spans="1:11" s="13" customFormat="1" x14ac:dyDescent="0.25">
      <c r="A95" t="s">
        <v>259</v>
      </c>
      <c r="B95" s="32" t="str">
        <f t="shared" si="7"/>
        <v>6846</v>
      </c>
      <c r="C95" s="34" t="str">
        <f t="shared" si="10"/>
        <v>_6846</v>
      </c>
      <c r="D95" s="32" t="str">
        <f t="shared" si="8"/>
        <v>CINDEA MONTEVERDE</v>
      </c>
      <c r="E95" s="32" t="str">
        <f t="shared" si="9"/>
        <v>00089</v>
      </c>
      <c r="F95" s="25" t="s">
        <v>235</v>
      </c>
      <c r="H95" s="13" t="s">
        <v>1530</v>
      </c>
      <c r="I95" s="13" t="s">
        <v>1531</v>
      </c>
      <c r="J95" s="13" t="s">
        <v>1551</v>
      </c>
      <c r="K95" s="25" t="s">
        <v>235</v>
      </c>
    </row>
    <row r="96" spans="1:11" s="13" customFormat="1" x14ac:dyDescent="0.25">
      <c r="A96" t="s">
        <v>259</v>
      </c>
      <c r="B96" s="32" t="str">
        <f t="shared" si="7"/>
        <v>6847</v>
      </c>
      <c r="C96" s="34" t="str">
        <f t="shared" si="10"/>
        <v>_6847</v>
      </c>
      <c r="D96" s="32" t="str">
        <f t="shared" si="8"/>
        <v>CINDEA VALVERDE VEGA</v>
      </c>
      <c r="E96" s="32" t="str">
        <f t="shared" si="9"/>
        <v>00088</v>
      </c>
      <c r="F96" s="25" t="s">
        <v>235</v>
      </c>
      <c r="H96" s="13" t="s">
        <v>1532</v>
      </c>
      <c r="I96" s="13" t="s">
        <v>1533</v>
      </c>
      <c r="J96" s="13" t="s">
        <v>1552</v>
      </c>
      <c r="K96" s="25" t="s">
        <v>235</v>
      </c>
    </row>
    <row r="97" spans="1:11" s="13" customFormat="1" x14ac:dyDescent="0.25">
      <c r="A97" t="s">
        <v>259</v>
      </c>
      <c r="B97" s="32" t="str">
        <f t="shared" si="7"/>
        <v>6946</v>
      </c>
      <c r="C97" s="34" t="str">
        <f t="shared" si="10"/>
        <v>_6946</v>
      </c>
      <c r="D97" s="32" t="str">
        <f t="shared" si="8"/>
        <v>CINDEA KA BATA SIWA</v>
      </c>
      <c r="E97" s="32" t="str">
        <f t="shared" si="9"/>
        <v>00053</v>
      </c>
      <c r="F97" s="25" t="s">
        <v>235</v>
      </c>
      <c r="H97" s="13" t="s">
        <v>1739</v>
      </c>
      <c r="I97" s="13" t="s">
        <v>1731</v>
      </c>
      <c r="J97" s="13" t="s">
        <v>1331</v>
      </c>
      <c r="K97" s="25" t="s">
        <v>235</v>
      </c>
    </row>
  </sheetData>
  <sheetProtection algorithmName="SHA-512" hashValue="uoUeoxZOQA0W3qsbRRb3ZAbCYRMzRLmTptHbAw3mYT3GtSKw0cY5QKfBsH4QsxznH7v4bc2P8wCtH3bd4lusjQ==" saltValue="iWpTXW9bsH1FRCz5vLAcXQ==" spinCount="100000" sheet="1" objects="1" scenarios="1"/>
  <autoFilter ref="A2:K97"/>
  <sortState ref="H3:J97">
    <sortCondition ref="I3:I9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204"/>
  <sheetViews>
    <sheetView zoomScale="80" zoomScaleNormal="80" workbookViewId="0">
      <pane ySplit="1" topLeftCell="A98" activePane="bottomLeft" state="frozen"/>
      <selection activeCell="G11" sqref="G11:N11"/>
      <selection pane="bottomLeft" activeCell="E1" sqref="E1:F1048576"/>
    </sheetView>
  </sheetViews>
  <sheetFormatPr baseColWidth="10" defaultRowHeight="15" x14ac:dyDescent="0.25"/>
  <cols>
    <col min="1" max="1" width="10.5703125" bestFit="1" customWidth="1"/>
    <col min="2" max="2" width="47.42578125" bestFit="1" customWidth="1"/>
    <col min="3" max="3" width="13.5703125" customWidth="1"/>
    <col min="4" max="4" width="7.5703125" customWidth="1"/>
    <col min="5" max="5" width="8.28515625" customWidth="1"/>
    <col min="6" max="6" width="46.5703125" customWidth="1"/>
    <col min="7" max="7" width="8.5703125" customWidth="1"/>
    <col min="8" max="19" width="7.5703125" customWidth="1"/>
    <col min="20" max="20" width="8.140625" customWidth="1"/>
  </cols>
  <sheetData>
    <row r="1" spans="1:21" x14ac:dyDescent="0.25">
      <c r="A1" s="3" t="s">
        <v>210</v>
      </c>
      <c r="B1" s="3" t="s">
        <v>209</v>
      </c>
      <c r="C1" s="3" t="s">
        <v>217</v>
      </c>
      <c r="E1" s="2"/>
      <c r="G1" s="2"/>
      <c r="R1" s="31">
        <v>2018</v>
      </c>
      <c r="S1" s="31">
        <v>2019</v>
      </c>
      <c r="T1" s="31">
        <v>2020</v>
      </c>
      <c r="U1" s="31">
        <v>2021</v>
      </c>
    </row>
    <row r="2" spans="1:21" x14ac:dyDescent="0.25">
      <c r="A2" s="4" t="s">
        <v>1736</v>
      </c>
      <c r="B2" s="552" t="s">
        <v>1738</v>
      </c>
      <c r="C2" s="559" t="s">
        <v>1737</v>
      </c>
      <c r="E2" s="4" t="s">
        <v>1736</v>
      </c>
      <c r="F2" s="4" t="s">
        <v>1738</v>
      </c>
      <c r="G2" s="4" t="s">
        <v>1737</v>
      </c>
      <c r="H2" t="str">
        <f t="shared" ref="H2:H65" si="0">IF(C2=G2,"","XX")</f>
        <v/>
      </c>
      <c r="M2" s="1" t="s">
        <v>259</v>
      </c>
      <c r="N2" t="s">
        <v>1736</v>
      </c>
      <c r="O2" t="str">
        <f t="shared" ref="O2:O4" si="1">CONCATENATE(M2,N2)</f>
        <v>_0000</v>
      </c>
      <c r="R2" s="31"/>
      <c r="S2" s="31"/>
      <c r="T2" t="s">
        <v>1736</v>
      </c>
      <c r="U2" t="s">
        <v>1736</v>
      </c>
    </row>
    <row r="3" spans="1:21" x14ac:dyDescent="0.25">
      <c r="A3" s="22" t="s">
        <v>896</v>
      </c>
      <c r="B3" s="553" t="s">
        <v>800</v>
      </c>
      <c r="C3" s="553" t="s">
        <v>945</v>
      </c>
      <c r="E3" s="4" t="s">
        <v>896</v>
      </c>
      <c r="F3" s="4" t="s">
        <v>800</v>
      </c>
      <c r="G3" s="4" t="s">
        <v>945</v>
      </c>
      <c r="H3" t="str">
        <f t="shared" si="0"/>
        <v/>
      </c>
      <c r="M3" s="1" t="s">
        <v>259</v>
      </c>
      <c r="N3" s="9" t="s">
        <v>896</v>
      </c>
      <c r="O3" t="str">
        <f t="shared" si="1"/>
        <v>_4827</v>
      </c>
      <c r="Q3" s="4" t="s">
        <v>896</v>
      </c>
      <c r="R3" s="26" t="s">
        <v>896</v>
      </c>
      <c r="S3" t="s">
        <v>896</v>
      </c>
      <c r="T3" t="s">
        <v>896</v>
      </c>
      <c r="U3" t="s">
        <v>896</v>
      </c>
    </row>
    <row r="4" spans="1:21" x14ac:dyDescent="0.25">
      <c r="A4" s="22" t="s">
        <v>882</v>
      </c>
      <c r="B4" s="553" t="s">
        <v>788</v>
      </c>
      <c r="C4" s="553" t="s">
        <v>931</v>
      </c>
      <c r="E4" s="4" t="s">
        <v>882</v>
      </c>
      <c r="F4" s="4" t="s">
        <v>788</v>
      </c>
      <c r="G4" s="4" t="s">
        <v>931</v>
      </c>
      <c r="H4" t="str">
        <f t="shared" si="0"/>
        <v/>
      </c>
      <c r="M4" s="1" t="s">
        <v>259</v>
      </c>
      <c r="N4" s="9" t="s">
        <v>882</v>
      </c>
      <c r="O4" t="str">
        <f t="shared" si="1"/>
        <v>_4828</v>
      </c>
      <c r="Q4" s="4" t="s">
        <v>882</v>
      </c>
      <c r="R4" s="4" t="s">
        <v>882</v>
      </c>
      <c r="S4" t="s">
        <v>882</v>
      </c>
      <c r="T4" t="s">
        <v>882</v>
      </c>
      <c r="U4" t="s">
        <v>882</v>
      </c>
    </row>
    <row r="5" spans="1:21" x14ac:dyDescent="0.25">
      <c r="A5" s="36" t="s">
        <v>881</v>
      </c>
      <c r="B5" s="554" t="s">
        <v>787</v>
      </c>
      <c r="C5" s="554" t="s">
        <v>930</v>
      </c>
      <c r="E5" s="4" t="s">
        <v>881</v>
      </c>
      <c r="F5" s="4" t="s">
        <v>787</v>
      </c>
      <c r="G5" s="4" t="s">
        <v>930</v>
      </c>
      <c r="H5" t="str">
        <f t="shared" si="0"/>
        <v/>
      </c>
      <c r="M5" s="1" t="s">
        <v>259</v>
      </c>
      <c r="N5" s="9" t="s">
        <v>883</v>
      </c>
      <c r="O5" t="str">
        <f t="shared" ref="O5:O33" si="2">CONCATENATE(M6,N6)</f>
        <v>_4834</v>
      </c>
      <c r="Q5" s="4" t="s">
        <v>883</v>
      </c>
      <c r="R5" s="4"/>
    </row>
    <row r="6" spans="1:21" x14ac:dyDescent="0.25">
      <c r="A6" s="20" t="s">
        <v>885</v>
      </c>
      <c r="B6" s="555" t="s">
        <v>789</v>
      </c>
      <c r="C6" s="555" t="s">
        <v>933</v>
      </c>
      <c r="E6" s="4" t="s">
        <v>885</v>
      </c>
      <c r="F6" s="4" t="s">
        <v>789</v>
      </c>
      <c r="G6" s="4" t="s">
        <v>933</v>
      </c>
      <c r="H6" t="str">
        <f t="shared" si="0"/>
        <v/>
      </c>
      <c r="M6" s="1" t="s">
        <v>259</v>
      </c>
      <c r="N6" s="6" t="s">
        <v>881</v>
      </c>
      <c r="O6" t="str">
        <f t="shared" si="2"/>
        <v>_4852</v>
      </c>
      <c r="Q6" s="4" t="s">
        <v>881</v>
      </c>
      <c r="R6" s="26" t="s">
        <v>881</v>
      </c>
      <c r="S6" t="s">
        <v>881</v>
      </c>
      <c r="T6" t="s">
        <v>881</v>
      </c>
      <c r="U6" t="s">
        <v>881</v>
      </c>
    </row>
    <row r="7" spans="1:21" x14ac:dyDescent="0.25">
      <c r="A7" s="17" t="s">
        <v>885</v>
      </c>
      <c r="B7" s="556" t="s">
        <v>1774</v>
      </c>
      <c r="C7" s="556" t="s">
        <v>1060</v>
      </c>
      <c r="E7" s="4" t="s">
        <v>885</v>
      </c>
      <c r="F7" s="4" t="s">
        <v>1774</v>
      </c>
      <c r="G7" s="4" t="s">
        <v>1060</v>
      </c>
      <c r="H7" t="str">
        <f t="shared" si="0"/>
        <v/>
      </c>
      <c r="M7" s="1" t="s">
        <v>259</v>
      </c>
      <c r="N7" s="9" t="s">
        <v>885</v>
      </c>
      <c r="O7" t="str">
        <f t="shared" si="2"/>
        <v>_4873</v>
      </c>
      <c r="Q7" s="4" t="s">
        <v>885</v>
      </c>
      <c r="R7" s="4" t="s">
        <v>885</v>
      </c>
      <c r="S7" t="s">
        <v>885</v>
      </c>
      <c r="T7" t="s">
        <v>885</v>
      </c>
      <c r="U7" t="s">
        <v>885</v>
      </c>
    </row>
    <row r="8" spans="1:21" x14ac:dyDescent="0.25">
      <c r="A8" s="20" t="s">
        <v>888</v>
      </c>
      <c r="B8" s="555" t="s">
        <v>792</v>
      </c>
      <c r="C8" s="555" t="s">
        <v>936</v>
      </c>
      <c r="E8" s="4" t="s">
        <v>888</v>
      </c>
      <c r="F8" s="4" t="s">
        <v>792</v>
      </c>
      <c r="G8" s="4" t="s">
        <v>936</v>
      </c>
      <c r="H8" t="str">
        <f t="shared" si="0"/>
        <v/>
      </c>
      <c r="M8" s="1" t="s">
        <v>259</v>
      </c>
      <c r="N8" s="9" t="s">
        <v>888</v>
      </c>
      <c r="O8" t="str">
        <f t="shared" si="2"/>
        <v>_4885</v>
      </c>
      <c r="Q8" s="4" t="s">
        <v>888</v>
      </c>
      <c r="R8" s="26" t="s">
        <v>888</v>
      </c>
      <c r="S8" t="s">
        <v>888</v>
      </c>
      <c r="T8" t="s">
        <v>888</v>
      </c>
      <c r="U8" t="s">
        <v>888</v>
      </c>
    </row>
    <row r="9" spans="1:21" x14ac:dyDescent="0.25">
      <c r="A9" s="36" t="s">
        <v>889</v>
      </c>
      <c r="B9" s="554" t="s">
        <v>793</v>
      </c>
      <c r="C9" s="554" t="s">
        <v>937</v>
      </c>
      <c r="E9" s="4" t="s">
        <v>889</v>
      </c>
      <c r="F9" s="4" t="s">
        <v>793</v>
      </c>
      <c r="G9" s="4" t="s">
        <v>937</v>
      </c>
      <c r="H9" t="str">
        <f t="shared" si="0"/>
        <v/>
      </c>
      <c r="M9" s="1" t="s">
        <v>259</v>
      </c>
      <c r="N9" s="6" t="s">
        <v>889</v>
      </c>
      <c r="O9" t="str">
        <f t="shared" si="2"/>
        <v>_4895</v>
      </c>
      <c r="Q9" s="4" t="s">
        <v>889</v>
      </c>
      <c r="R9" s="4" t="s">
        <v>889</v>
      </c>
      <c r="S9" t="s">
        <v>889</v>
      </c>
      <c r="T9" t="s">
        <v>889</v>
      </c>
      <c r="U9" t="s">
        <v>889</v>
      </c>
    </row>
    <row r="10" spans="1:21" x14ac:dyDescent="0.25">
      <c r="A10" s="24" t="s">
        <v>890</v>
      </c>
      <c r="B10" s="557" t="s">
        <v>794</v>
      </c>
      <c r="C10" s="557" t="s">
        <v>938</v>
      </c>
      <c r="E10" s="4" t="s">
        <v>890</v>
      </c>
      <c r="F10" s="4" t="s">
        <v>794</v>
      </c>
      <c r="G10" s="4" t="s">
        <v>938</v>
      </c>
      <c r="H10" t="str">
        <f t="shared" si="0"/>
        <v/>
      </c>
      <c r="M10" s="1" t="s">
        <v>259</v>
      </c>
      <c r="N10" s="6" t="s">
        <v>890</v>
      </c>
      <c r="O10" t="str">
        <f t="shared" si="2"/>
        <v>_4897</v>
      </c>
      <c r="Q10" s="4" t="s">
        <v>890</v>
      </c>
      <c r="R10" s="26" t="s">
        <v>890</v>
      </c>
      <c r="S10" t="s">
        <v>890</v>
      </c>
      <c r="T10" t="s">
        <v>890</v>
      </c>
      <c r="U10" t="s">
        <v>890</v>
      </c>
    </row>
    <row r="11" spans="1:21" x14ac:dyDescent="0.25">
      <c r="A11" s="10" t="s">
        <v>890</v>
      </c>
      <c r="B11" s="558" t="s">
        <v>848</v>
      </c>
      <c r="C11" s="558" t="s">
        <v>1034</v>
      </c>
      <c r="E11" s="4" t="s">
        <v>890</v>
      </c>
      <c r="F11" s="4" t="s">
        <v>848</v>
      </c>
      <c r="G11" s="4" t="s">
        <v>1034</v>
      </c>
      <c r="H11" t="str">
        <f t="shared" si="0"/>
        <v/>
      </c>
      <c r="M11" s="1" t="s">
        <v>259</v>
      </c>
      <c r="N11" s="9" t="s">
        <v>886</v>
      </c>
      <c r="O11" t="str">
        <f t="shared" si="2"/>
        <v>_4911</v>
      </c>
      <c r="Q11" s="4" t="s">
        <v>886</v>
      </c>
      <c r="R11" s="4" t="s">
        <v>886</v>
      </c>
      <c r="S11" t="s">
        <v>886</v>
      </c>
      <c r="T11" t="s">
        <v>886</v>
      </c>
      <c r="U11" t="s">
        <v>886</v>
      </c>
    </row>
    <row r="12" spans="1:21" x14ac:dyDescent="0.25">
      <c r="A12" s="10" t="s">
        <v>890</v>
      </c>
      <c r="B12" s="558" t="s">
        <v>1300</v>
      </c>
      <c r="C12" s="558" t="s">
        <v>1301</v>
      </c>
      <c r="E12" s="4" t="s">
        <v>890</v>
      </c>
      <c r="F12" s="4" t="s">
        <v>1300</v>
      </c>
      <c r="G12" s="4" t="s">
        <v>1301</v>
      </c>
      <c r="H12" t="str">
        <f t="shared" si="0"/>
        <v/>
      </c>
      <c r="M12" s="1" t="s">
        <v>259</v>
      </c>
      <c r="N12" s="9" t="s">
        <v>892</v>
      </c>
      <c r="O12" t="str">
        <f t="shared" si="2"/>
        <v>_5101</v>
      </c>
      <c r="Q12" s="4" t="s">
        <v>892</v>
      </c>
      <c r="R12" s="26" t="s">
        <v>892</v>
      </c>
      <c r="S12" t="s">
        <v>892</v>
      </c>
      <c r="T12" t="s">
        <v>892</v>
      </c>
      <c r="U12" t="s">
        <v>892</v>
      </c>
    </row>
    <row r="13" spans="1:21" x14ac:dyDescent="0.25">
      <c r="A13" s="10" t="s">
        <v>890</v>
      </c>
      <c r="B13" s="559" t="s">
        <v>809</v>
      </c>
      <c r="C13" s="559" t="s">
        <v>957</v>
      </c>
      <c r="E13" s="4" t="s">
        <v>890</v>
      </c>
      <c r="F13" s="4" t="s">
        <v>809</v>
      </c>
      <c r="G13" s="4" t="s">
        <v>957</v>
      </c>
      <c r="H13" t="str">
        <f t="shared" si="0"/>
        <v/>
      </c>
      <c r="M13" s="1" t="s">
        <v>259</v>
      </c>
      <c r="N13" s="9" t="s">
        <v>887</v>
      </c>
      <c r="O13" t="str">
        <f t="shared" si="2"/>
        <v>_5280</v>
      </c>
      <c r="Q13" s="4" t="s">
        <v>887</v>
      </c>
      <c r="R13" s="4" t="s">
        <v>887</v>
      </c>
      <c r="S13" t="s">
        <v>887</v>
      </c>
      <c r="T13" t="s">
        <v>887</v>
      </c>
      <c r="U13" t="s">
        <v>887</v>
      </c>
    </row>
    <row r="14" spans="1:21" x14ac:dyDescent="0.25">
      <c r="A14" s="10" t="s">
        <v>890</v>
      </c>
      <c r="B14" s="559" t="s">
        <v>1495</v>
      </c>
      <c r="C14" s="559" t="s">
        <v>1534</v>
      </c>
      <c r="E14" s="4" t="s">
        <v>890</v>
      </c>
      <c r="F14" s="4" t="s">
        <v>1495</v>
      </c>
      <c r="G14" s="4" t="s">
        <v>1534</v>
      </c>
      <c r="H14" t="str">
        <f t="shared" si="0"/>
        <v/>
      </c>
      <c r="M14" s="1" t="s">
        <v>259</v>
      </c>
      <c r="N14" s="9" t="s">
        <v>895</v>
      </c>
      <c r="O14" t="str">
        <f t="shared" si="2"/>
        <v>_5281</v>
      </c>
      <c r="Q14" s="4" t="s">
        <v>895</v>
      </c>
      <c r="R14" s="26" t="s">
        <v>895</v>
      </c>
      <c r="S14" t="s">
        <v>895</v>
      </c>
      <c r="T14" t="s">
        <v>895</v>
      </c>
      <c r="U14" t="s">
        <v>895</v>
      </c>
    </row>
    <row r="15" spans="1:21" x14ac:dyDescent="0.25">
      <c r="A15" s="20" t="s">
        <v>886</v>
      </c>
      <c r="B15" s="555" t="s">
        <v>790</v>
      </c>
      <c r="C15" s="555" t="s">
        <v>934</v>
      </c>
      <c r="E15" s="4" t="s">
        <v>886</v>
      </c>
      <c r="F15" s="4" t="s">
        <v>790</v>
      </c>
      <c r="G15" s="4" t="s">
        <v>934</v>
      </c>
      <c r="H15" t="str">
        <f t="shared" si="0"/>
        <v/>
      </c>
      <c r="M15" s="1" t="s">
        <v>259</v>
      </c>
      <c r="N15" s="9" t="s">
        <v>893</v>
      </c>
      <c r="O15" t="str">
        <f t="shared" si="2"/>
        <v>_5282</v>
      </c>
      <c r="Q15" s="4" t="s">
        <v>893</v>
      </c>
      <c r="R15" s="4" t="s">
        <v>893</v>
      </c>
      <c r="S15" t="s">
        <v>893</v>
      </c>
      <c r="T15" t="s">
        <v>893</v>
      </c>
      <c r="U15" t="s">
        <v>893</v>
      </c>
    </row>
    <row r="16" spans="1:21" x14ac:dyDescent="0.25">
      <c r="A16" s="16" t="s">
        <v>886</v>
      </c>
      <c r="B16" s="560" t="s">
        <v>824</v>
      </c>
      <c r="C16" s="560" t="s">
        <v>989</v>
      </c>
      <c r="E16" s="4" t="s">
        <v>886</v>
      </c>
      <c r="F16" s="4" t="s">
        <v>824</v>
      </c>
      <c r="G16" s="4" t="s">
        <v>989</v>
      </c>
      <c r="H16" t="str">
        <f t="shared" si="0"/>
        <v/>
      </c>
      <c r="M16" s="1" t="s">
        <v>259</v>
      </c>
      <c r="N16" s="6" t="s">
        <v>884</v>
      </c>
      <c r="O16" t="str">
        <f t="shared" si="2"/>
        <v>_5283</v>
      </c>
      <c r="Q16" s="4" t="s">
        <v>884</v>
      </c>
      <c r="R16" s="26" t="s">
        <v>884</v>
      </c>
      <c r="S16" t="s">
        <v>884</v>
      </c>
      <c r="T16" t="s">
        <v>884</v>
      </c>
      <c r="U16" t="s">
        <v>884</v>
      </c>
    </row>
    <row r="17" spans="1:21" x14ac:dyDescent="0.25">
      <c r="A17" s="16" t="s">
        <v>886</v>
      </c>
      <c r="B17" s="560" t="s">
        <v>823</v>
      </c>
      <c r="C17" s="560" t="s">
        <v>987</v>
      </c>
      <c r="E17" s="4" t="s">
        <v>886</v>
      </c>
      <c r="F17" s="4" t="s">
        <v>823</v>
      </c>
      <c r="G17" s="4" t="s">
        <v>987</v>
      </c>
      <c r="H17" t="str">
        <f t="shared" si="0"/>
        <v/>
      </c>
      <c r="M17" s="1" t="s">
        <v>259</v>
      </c>
      <c r="N17" s="9" t="s">
        <v>894</v>
      </c>
      <c r="O17" t="str">
        <f t="shared" si="2"/>
        <v>_5676</v>
      </c>
      <c r="Q17" s="4" t="s">
        <v>894</v>
      </c>
      <c r="R17" s="4" t="s">
        <v>894</v>
      </c>
      <c r="S17" t="s">
        <v>894</v>
      </c>
      <c r="T17" t="s">
        <v>894</v>
      </c>
      <c r="U17" t="s">
        <v>894</v>
      </c>
    </row>
    <row r="18" spans="1:21" x14ac:dyDescent="0.25">
      <c r="A18" s="20" t="s">
        <v>892</v>
      </c>
      <c r="B18" s="555" t="s">
        <v>796</v>
      </c>
      <c r="C18" s="555" t="s">
        <v>941</v>
      </c>
      <c r="E18" s="4" t="s">
        <v>892</v>
      </c>
      <c r="F18" s="4" t="s">
        <v>796</v>
      </c>
      <c r="G18" s="4" t="s">
        <v>941</v>
      </c>
      <c r="H18" t="str">
        <f t="shared" si="0"/>
        <v/>
      </c>
      <c r="M18" s="1" t="s">
        <v>259</v>
      </c>
      <c r="N18" s="6" t="s">
        <v>900</v>
      </c>
      <c r="O18" t="str">
        <f t="shared" si="2"/>
        <v>_5686</v>
      </c>
      <c r="Q18" s="4" t="s">
        <v>900</v>
      </c>
      <c r="R18" s="26" t="s">
        <v>900</v>
      </c>
      <c r="S18" t="s">
        <v>900</v>
      </c>
      <c r="T18" t="s">
        <v>900</v>
      </c>
      <c r="U18" t="s">
        <v>900</v>
      </c>
    </row>
    <row r="19" spans="1:21" x14ac:dyDescent="0.25">
      <c r="A19" s="16" t="s">
        <v>892</v>
      </c>
      <c r="B19" s="559" t="s">
        <v>1775</v>
      </c>
      <c r="C19" s="559" t="s">
        <v>1044</v>
      </c>
      <c r="E19" s="4" t="s">
        <v>892</v>
      </c>
      <c r="F19" s="4" t="s">
        <v>1775</v>
      </c>
      <c r="G19" s="4" t="s">
        <v>1044</v>
      </c>
      <c r="H19" t="str">
        <f t="shared" si="0"/>
        <v/>
      </c>
      <c r="M19" s="1" t="s">
        <v>259</v>
      </c>
      <c r="N19" s="6" t="s">
        <v>898</v>
      </c>
      <c r="O19" t="str">
        <f t="shared" si="2"/>
        <v>_5687</v>
      </c>
      <c r="Q19" s="4" t="s">
        <v>898</v>
      </c>
      <c r="R19" s="4" t="s">
        <v>898</v>
      </c>
      <c r="S19" t="s">
        <v>898</v>
      </c>
      <c r="T19" t="s">
        <v>898</v>
      </c>
      <c r="U19" t="s">
        <v>898</v>
      </c>
    </row>
    <row r="20" spans="1:21" x14ac:dyDescent="0.25">
      <c r="A20" s="17" t="s">
        <v>892</v>
      </c>
      <c r="B20" s="4" t="s">
        <v>2382</v>
      </c>
      <c r="C20" s="559" t="s">
        <v>1535</v>
      </c>
      <c r="E20" s="4" t="s">
        <v>892</v>
      </c>
      <c r="F20" s="4" t="s">
        <v>2382</v>
      </c>
      <c r="G20" s="4" t="s">
        <v>1535</v>
      </c>
      <c r="H20" t="str">
        <f t="shared" si="0"/>
        <v/>
      </c>
      <c r="M20" s="1" t="s">
        <v>259</v>
      </c>
      <c r="N20" s="6" t="s">
        <v>902</v>
      </c>
      <c r="O20" t="str">
        <f t="shared" si="2"/>
        <v>_5688</v>
      </c>
      <c r="Q20" s="4" t="s">
        <v>902</v>
      </c>
      <c r="R20" s="26" t="s">
        <v>902</v>
      </c>
      <c r="S20" t="s">
        <v>902</v>
      </c>
      <c r="T20" t="s">
        <v>902</v>
      </c>
      <c r="U20" t="s">
        <v>902</v>
      </c>
    </row>
    <row r="21" spans="1:21" x14ac:dyDescent="0.25">
      <c r="A21" s="20" t="s">
        <v>887</v>
      </c>
      <c r="B21" s="555" t="s">
        <v>791</v>
      </c>
      <c r="C21" s="555" t="s">
        <v>935</v>
      </c>
      <c r="E21" s="4" t="s">
        <v>887</v>
      </c>
      <c r="F21" s="4" t="s">
        <v>791</v>
      </c>
      <c r="G21" s="4" t="s">
        <v>935</v>
      </c>
      <c r="H21" t="str">
        <f t="shared" si="0"/>
        <v/>
      </c>
      <c r="M21" s="1" t="s">
        <v>259</v>
      </c>
      <c r="N21" s="9" t="s">
        <v>899</v>
      </c>
      <c r="O21" t="str">
        <f t="shared" si="2"/>
        <v>_5746</v>
      </c>
      <c r="Q21" s="4" t="s">
        <v>899</v>
      </c>
      <c r="R21" s="4" t="s">
        <v>899</v>
      </c>
      <c r="S21" t="s">
        <v>899</v>
      </c>
      <c r="T21" t="s">
        <v>899</v>
      </c>
      <c r="U21" t="s">
        <v>899</v>
      </c>
    </row>
    <row r="22" spans="1:21" x14ac:dyDescent="0.25">
      <c r="A22" s="20" t="s">
        <v>895</v>
      </c>
      <c r="B22" s="555" t="s">
        <v>799</v>
      </c>
      <c r="C22" s="555" t="s">
        <v>944</v>
      </c>
      <c r="E22" s="4" t="s">
        <v>895</v>
      </c>
      <c r="F22" s="4" t="s">
        <v>799</v>
      </c>
      <c r="G22" s="4" t="s">
        <v>944</v>
      </c>
      <c r="H22" t="str">
        <f t="shared" si="0"/>
        <v/>
      </c>
      <c r="M22" s="1" t="s">
        <v>259</v>
      </c>
      <c r="N22" s="9" t="s">
        <v>901</v>
      </c>
      <c r="O22" t="str">
        <f t="shared" si="2"/>
        <v>_5835</v>
      </c>
      <c r="Q22" s="4" t="s">
        <v>901</v>
      </c>
      <c r="R22" s="26" t="s">
        <v>901</v>
      </c>
      <c r="S22" t="s">
        <v>901</v>
      </c>
      <c r="T22" t="s">
        <v>901</v>
      </c>
      <c r="U22" t="s">
        <v>901</v>
      </c>
    </row>
    <row r="23" spans="1:21" x14ac:dyDescent="0.25">
      <c r="A23" s="16" t="s">
        <v>895</v>
      </c>
      <c r="B23" s="561" t="s">
        <v>1772</v>
      </c>
      <c r="C23" s="560" t="s">
        <v>1043</v>
      </c>
      <c r="E23" s="4" t="s">
        <v>895</v>
      </c>
      <c r="F23" s="4" t="s">
        <v>1772</v>
      </c>
      <c r="G23" s="4" t="s">
        <v>1043</v>
      </c>
      <c r="H23" t="str">
        <f t="shared" si="0"/>
        <v/>
      </c>
      <c r="M23" s="1" t="s">
        <v>259</v>
      </c>
      <c r="N23" s="9" t="s">
        <v>891</v>
      </c>
      <c r="O23" t="str">
        <f t="shared" si="2"/>
        <v>_5888</v>
      </c>
      <c r="Q23" s="4" t="s">
        <v>891</v>
      </c>
      <c r="R23" s="4" t="s">
        <v>891</v>
      </c>
      <c r="S23" t="s">
        <v>891</v>
      </c>
      <c r="T23" t="s">
        <v>891</v>
      </c>
      <c r="U23" t="s">
        <v>891</v>
      </c>
    </row>
    <row r="24" spans="1:21" x14ac:dyDescent="0.25">
      <c r="A24" s="16" t="s">
        <v>895</v>
      </c>
      <c r="B24" s="560" t="s">
        <v>853</v>
      </c>
      <c r="C24" s="560" t="s">
        <v>1041</v>
      </c>
      <c r="E24" s="4" t="s">
        <v>895</v>
      </c>
      <c r="F24" s="4" t="s">
        <v>853</v>
      </c>
      <c r="G24" s="4" t="s">
        <v>1041</v>
      </c>
      <c r="H24" t="str">
        <f t="shared" si="0"/>
        <v/>
      </c>
      <c r="M24" s="1" t="s">
        <v>259</v>
      </c>
      <c r="N24" s="9" t="s">
        <v>903</v>
      </c>
      <c r="O24" t="str">
        <f t="shared" si="2"/>
        <v>_5889</v>
      </c>
      <c r="Q24" s="4" t="s">
        <v>903</v>
      </c>
      <c r="R24" s="26" t="s">
        <v>903</v>
      </c>
      <c r="S24" t="s">
        <v>903</v>
      </c>
      <c r="T24" t="s">
        <v>903</v>
      </c>
      <c r="U24" t="s">
        <v>903</v>
      </c>
    </row>
    <row r="25" spans="1:21" x14ac:dyDescent="0.25">
      <c r="A25" s="17" t="s">
        <v>895</v>
      </c>
      <c r="B25" s="556" t="s">
        <v>843</v>
      </c>
      <c r="C25" s="556" t="s">
        <v>1027</v>
      </c>
      <c r="E25" s="4" t="s">
        <v>895</v>
      </c>
      <c r="F25" s="4" t="s">
        <v>843</v>
      </c>
      <c r="G25" s="4" t="s">
        <v>1027</v>
      </c>
      <c r="H25" t="str">
        <f t="shared" si="0"/>
        <v/>
      </c>
      <c r="M25" s="1" t="s">
        <v>259</v>
      </c>
      <c r="N25" s="6" t="s">
        <v>904</v>
      </c>
      <c r="O25" t="str">
        <f t="shared" si="2"/>
        <v>_5980</v>
      </c>
      <c r="Q25" s="4" t="s">
        <v>904</v>
      </c>
      <c r="R25" s="4" t="s">
        <v>904</v>
      </c>
      <c r="S25" t="s">
        <v>904</v>
      </c>
      <c r="T25" t="s">
        <v>904</v>
      </c>
      <c r="U25" t="s">
        <v>904</v>
      </c>
    </row>
    <row r="26" spans="1:21" x14ac:dyDescent="0.25">
      <c r="A26" s="22" t="s">
        <v>893</v>
      </c>
      <c r="B26" s="553" t="s">
        <v>797</v>
      </c>
      <c r="C26" s="553" t="s">
        <v>942</v>
      </c>
      <c r="E26" s="4" t="s">
        <v>893</v>
      </c>
      <c r="F26" s="4" t="s">
        <v>797</v>
      </c>
      <c r="G26" s="4" t="s">
        <v>942</v>
      </c>
      <c r="H26" t="str">
        <f t="shared" si="0"/>
        <v/>
      </c>
      <c r="M26" s="1" t="s">
        <v>259</v>
      </c>
      <c r="N26" s="6" t="s">
        <v>914</v>
      </c>
      <c r="O26" t="str">
        <f t="shared" si="2"/>
        <v>_6015</v>
      </c>
      <c r="Q26" s="4" t="s">
        <v>914</v>
      </c>
      <c r="R26" s="26" t="s">
        <v>914</v>
      </c>
      <c r="S26" t="s">
        <v>914</v>
      </c>
      <c r="T26" t="s">
        <v>914</v>
      </c>
      <c r="U26" t="s">
        <v>914</v>
      </c>
    </row>
    <row r="27" spans="1:21" x14ac:dyDescent="0.25">
      <c r="A27" s="10" t="s">
        <v>884</v>
      </c>
      <c r="B27" s="558" t="s">
        <v>1777</v>
      </c>
      <c r="C27" s="558" t="s">
        <v>1008</v>
      </c>
      <c r="E27" s="4" t="s">
        <v>884</v>
      </c>
      <c r="F27" s="4" t="s">
        <v>1777</v>
      </c>
      <c r="G27" s="4" t="s">
        <v>1008</v>
      </c>
      <c r="H27" t="str">
        <f t="shared" si="0"/>
        <v/>
      </c>
      <c r="M27" s="1" t="s">
        <v>259</v>
      </c>
      <c r="N27" s="9" t="s">
        <v>897</v>
      </c>
      <c r="O27" t="str">
        <f t="shared" si="2"/>
        <v>_6221</v>
      </c>
      <c r="Q27" s="4" t="s">
        <v>897</v>
      </c>
      <c r="R27" s="4" t="s">
        <v>897</v>
      </c>
      <c r="S27" t="s">
        <v>897</v>
      </c>
      <c r="T27" t="s">
        <v>897</v>
      </c>
      <c r="U27" t="s">
        <v>897</v>
      </c>
    </row>
    <row r="28" spans="1:21" x14ac:dyDescent="0.25">
      <c r="A28" s="10" t="s">
        <v>884</v>
      </c>
      <c r="B28" s="558" t="s">
        <v>1778</v>
      </c>
      <c r="C28" s="558" t="s">
        <v>1002</v>
      </c>
      <c r="E28" s="4" t="s">
        <v>884</v>
      </c>
      <c r="F28" s="4" t="s">
        <v>1778</v>
      </c>
      <c r="G28" s="4" t="s">
        <v>1002</v>
      </c>
      <c r="H28" t="str">
        <f t="shared" si="0"/>
        <v/>
      </c>
      <c r="M28" s="1" t="s">
        <v>259</v>
      </c>
      <c r="N28" s="9" t="s">
        <v>917</v>
      </c>
      <c r="O28" t="str">
        <f t="shared" si="2"/>
        <v>_6268</v>
      </c>
      <c r="Q28" s="4" t="s">
        <v>917</v>
      </c>
      <c r="R28" s="26" t="s">
        <v>917</v>
      </c>
      <c r="S28" t="s">
        <v>917</v>
      </c>
      <c r="T28" t="s">
        <v>917</v>
      </c>
      <c r="U28" t="s">
        <v>917</v>
      </c>
    </row>
    <row r="29" spans="1:21" x14ac:dyDescent="0.25">
      <c r="A29" s="10" t="s">
        <v>884</v>
      </c>
      <c r="B29" s="561" t="s">
        <v>1808</v>
      </c>
      <c r="C29" s="558" t="s">
        <v>932</v>
      </c>
      <c r="E29" s="4" t="s">
        <v>884</v>
      </c>
      <c r="F29" s="4" t="s">
        <v>1808</v>
      </c>
      <c r="G29" s="4" t="s">
        <v>932</v>
      </c>
      <c r="H29" t="str">
        <f t="shared" si="0"/>
        <v/>
      </c>
      <c r="M29" s="1" t="s">
        <v>259</v>
      </c>
      <c r="N29" s="9" t="s">
        <v>912</v>
      </c>
      <c r="O29" t="str">
        <f t="shared" si="2"/>
        <v>_6499</v>
      </c>
      <c r="Q29" s="4" t="s">
        <v>912</v>
      </c>
      <c r="R29" s="4" t="s">
        <v>912</v>
      </c>
      <c r="S29" t="s">
        <v>912</v>
      </c>
      <c r="T29" t="s">
        <v>912</v>
      </c>
      <c r="U29" t="s">
        <v>912</v>
      </c>
    </row>
    <row r="30" spans="1:21" x14ac:dyDescent="0.25">
      <c r="A30" s="10" t="s">
        <v>884</v>
      </c>
      <c r="B30" s="558" t="s">
        <v>1776</v>
      </c>
      <c r="C30" s="558" t="s">
        <v>971</v>
      </c>
      <c r="E30" s="4" t="s">
        <v>884</v>
      </c>
      <c r="F30" s="4" t="s">
        <v>1776</v>
      </c>
      <c r="G30" s="4" t="s">
        <v>971</v>
      </c>
      <c r="H30" t="str">
        <f t="shared" si="0"/>
        <v/>
      </c>
      <c r="M30" s="1" t="s">
        <v>259</v>
      </c>
      <c r="N30" s="9" t="s">
        <v>921</v>
      </c>
      <c r="O30" t="str">
        <f t="shared" si="2"/>
        <v>_6511</v>
      </c>
      <c r="Q30" s="4" t="s">
        <v>921</v>
      </c>
      <c r="R30" s="26" t="s">
        <v>921</v>
      </c>
      <c r="S30" t="s">
        <v>921</v>
      </c>
      <c r="T30" t="s">
        <v>921</v>
      </c>
      <c r="U30" t="s">
        <v>921</v>
      </c>
    </row>
    <row r="31" spans="1:21" x14ac:dyDescent="0.25">
      <c r="A31" s="35" t="s">
        <v>884</v>
      </c>
      <c r="B31" s="562" t="s">
        <v>1779</v>
      </c>
      <c r="C31" s="562" t="s">
        <v>1001</v>
      </c>
      <c r="E31" s="4" t="s">
        <v>884</v>
      </c>
      <c r="F31" s="4" t="s">
        <v>1779</v>
      </c>
      <c r="G31" s="4" t="s">
        <v>1001</v>
      </c>
      <c r="H31" t="str">
        <f t="shared" si="0"/>
        <v/>
      </c>
      <c r="M31" s="1" t="s">
        <v>259</v>
      </c>
      <c r="N31" s="9" t="s">
        <v>906</v>
      </c>
      <c r="O31" t="str">
        <f t="shared" si="2"/>
        <v>_6513</v>
      </c>
      <c r="Q31" s="4" t="s">
        <v>906</v>
      </c>
      <c r="R31" s="4" t="s">
        <v>906</v>
      </c>
      <c r="S31" t="s">
        <v>906</v>
      </c>
      <c r="T31" t="s">
        <v>906</v>
      </c>
      <c r="U31" t="s">
        <v>906</v>
      </c>
    </row>
    <row r="32" spans="1:21" x14ac:dyDescent="0.25">
      <c r="A32" s="20" t="s">
        <v>894</v>
      </c>
      <c r="B32" s="555" t="s">
        <v>847</v>
      </c>
      <c r="C32" s="555" t="s">
        <v>1032</v>
      </c>
      <c r="E32" s="4" t="s">
        <v>894</v>
      </c>
      <c r="F32" s="4" t="s">
        <v>847</v>
      </c>
      <c r="G32" s="4" t="s">
        <v>1032</v>
      </c>
      <c r="H32" t="str">
        <f t="shared" si="0"/>
        <v/>
      </c>
      <c r="M32" s="1" t="s">
        <v>259</v>
      </c>
      <c r="N32" s="6" t="s">
        <v>916</v>
      </c>
      <c r="O32" t="str">
        <f t="shared" si="2"/>
        <v>_6515</v>
      </c>
      <c r="Q32" s="4" t="s">
        <v>916</v>
      </c>
      <c r="R32" s="26" t="s">
        <v>916</v>
      </c>
      <c r="S32" t="s">
        <v>916</v>
      </c>
      <c r="T32" t="s">
        <v>916</v>
      </c>
      <c r="U32" t="s">
        <v>916</v>
      </c>
    </row>
    <row r="33" spans="1:21" x14ac:dyDescent="0.25">
      <c r="A33" s="16" t="s">
        <v>894</v>
      </c>
      <c r="B33" s="560" t="s">
        <v>798</v>
      </c>
      <c r="C33" s="560" t="s">
        <v>943</v>
      </c>
      <c r="E33" s="4" t="s">
        <v>894</v>
      </c>
      <c r="F33" s="4" t="s">
        <v>798</v>
      </c>
      <c r="G33" s="4" t="s">
        <v>943</v>
      </c>
      <c r="H33" t="str">
        <f t="shared" si="0"/>
        <v/>
      </c>
      <c r="M33" s="1" t="s">
        <v>259</v>
      </c>
      <c r="N33" s="6" t="s">
        <v>913</v>
      </c>
      <c r="O33" t="str">
        <f t="shared" si="2"/>
        <v>_6516</v>
      </c>
      <c r="Q33" s="4" t="s">
        <v>913</v>
      </c>
      <c r="R33" s="4" t="s">
        <v>913</v>
      </c>
      <c r="S33" t="s">
        <v>913</v>
      </c>
      <c r="T33" t="s">
        <v>913</v>
      </c>
      <c r="U33" t="s">
        <v>913</v>
      </c>
    </row>
    <row r="34" spans="1:21" x14ac:dyDescent="0.25">
      <c r="A34" s="17" t="s">
        <v>894</v>
      </c>
      <c r="B34" s="556" t="s">
        <v>841</v>
      </c>
      <c r="C34" s="556" t="s">
        <v>1023</v>
      </c>
      <c r="E34" s="4" t="s">
        <v>894</v>
      </c>
      <c r="F34" s="4" t="s">
        <v>841</v>
      </c>
      <c r="G34" s="4" t="s">
        <v>1023</v>
      </c>
      <c r="H34" t="str">
        <f t="shared" si="0"/>
        <v/>
      </c>
      <c r="M34" s="1" t="s">
        <v>259</v>
      </c>
      <c r="N34" s="9" t="s">
        <v>908</v>
      </c>
      <c r="O34" t="str">
        <f t="shared" ref="O34:O91" si="3">CONCATENATE(M35,N35)</f>
        <v>_6517</v>
      </c>
      <c r="Q34" s="4" t="s">
        <v>908</v>
      </c>
      <c r="R34" s="26" t="s">
        <v>908</v>
      </c>
      <c r="S34" t="s">
        <v>908</v>
      </c>
      <c r="T34" t="s">
        <v>908</v>
      </c>
      <c r="U34" t="s">
        <v>908</v>
      </c>
    </row>
    <row r="35" spans="1:21" x14ac:dyDescent="0.25">
      <c r="A35" s="24" t="s">
        <v>900</v>
      </c>
      <c r="B35" s="557" t="s">
        <v>804</v>
      </c>
      <c r="C35" s="557" t="s">
        <v>949</v>
      </c>
      <c r="E35" s="4" t="s">
        <v>900</v>
      </c>
      <c r="F35" s="4" t="s">
        <v>804</v>
      </c>
      <c r="G35" s="4" t="s">
        <v>949</v>
      </c>
      <c r="H35" t="str">
        <f t="shared" si="0"/>
        <v/>
      </c>
      <c r="M35" s="1" t="s">
        <v>259</v>
      </c>
      <c r="N35" s="9" t="s">
        <v>925</v>
      </c>
      <c r="O35" t="str">
        <f t="shared" si="3"/>
        <v>_6518</v>
      </c>
      <c r="Q35" s="4" t="s">
        <v>925</v>
      </c>
      <c r="R35" s="4" t="s">
        <v>925</v>
      </c>
      <c r="S35" t="s">
        <v>925</v>
      </c>
      <c r="T35" t="s">
        <v>925</v>
      </c>
      <c r="U35" t="s">
        <v>925</v>
      </c>
    </row>
    <row r="36" spans="1:21" x14ac:dyDescent="0.25">
      <c r="A36" s="10" t="s">
        <v>900</v>
      </c>
      <c r="B36" s="558" t="s">
        <v>828</v>
      </c>
      <c r="C36" s="558" t="s">
        <v>1005</v>
      </c>
      <c r="E36" s="4" t="s">
        <v>900</v>
      </c>
      <c r="F36" s="4" t="s">
        <v>828</v>
      </c>
      <c r="G36" s="4" t="s">
        <v>1005</v>
      </c>
      <c r="H36" t="str">
        <f t="shared" si="0"/>
        <v/>
      </c>
      <c r="M36" s="1" t="s">
        <v>259</v>
      </c>
      <c r="N36" s="9" t="s">
        <v>915</v>
      </c>
      <c r="O36" t="str">
        <f t="shared" si="3"/>
        <v>_6519</v>
      </c>
      <c r="Q36" s="4" t="s">
        <v>915</v>
      </c>
      <c r="R36" s="26" t="s">
        <v>915</v>
      </c>
      <c r="S36" t="s">
        <v>915</v>
      </c>
      <c r="T36" t="s">
        <v>915</v>
      </c>
      <c r="U36" t="s">
        <v>915</v>
      </c>
    </row>
    <row r="37" spans="1:21" x14ac:dyDescent="0.25">
      <c r="A37" s="24" t="s">
        <v>898</v>
      </c>
      <c r="B37" s="557" t="s">
        <v>802</v>
      </c>
      <c r="C37" s="557" t="s">
        <v>947</v>
      </c>
      <c r="E37" s="4" t="s">
        <v>898</v>
      </c>
      <c r="F37" s="4" t="s">
        <v>802</v>
      </c>
      <c r="G37" s="4" t="s">
        <v>947</v>
      </c>
      <c r="H37" t="str">
        <f t="shared" si="0"/>
        <v/>
      </c>
      <c r="M37" s="1" t="s">
        <v>259</v>
      </c>
      <c r="N37" s="9" t="s">
        <v>923</v>
      </c>
      <c r="O37" t="str">
        <f t="shared" si="3"/>
        <v>_6520</v>
      </c>
      <c r="Q37" s="4" t="s">
        <v>923</v>
      </c>
      <c r="R37" s="4" t="s">
        <v>923</v>
      </c>
      <c r="S37" t="s">
        <v>923</v>
      </c>
      <c r="T37" t="s">
        <v>923</v>
      </c>
      <c r="U37" t="s">
        <v>923</v>
      </c>
    </row>
    <row r="38" spans="1:21" x14ac:dyDescent="0.25">
      <c r="A38" s="10" t="s">
        <v>898</v>
      </c>
      <c r="B38" s="558" t="s">
        <v>839</v>
      </c>
      <c r="C38" s="558" t="s">
        <v>1020</v>
      </c>
      <c r="E38" s="4" t="s">
        <v>898</v>
      </c>
      <c r="F38" s="4" t="s">
        <v>839</v>
      </c>
      <c r="G38" s="4" t="s">
        <v>1020</v>
      </c>
      <c r="H38" t="str">
        <f t="shared" si="0"/>
        <v/>
      </c>
      <c r="M38" s="1" t="s">
        <v>259</v>
      </c>
      <c r="N38" s="6" t="s">
        <v>924</v>
      </c>
      <c r="O38" t="str">
        <f t="shared" si="3"/>
        <v>_6521</v>
      </c>
      <c r="Q38" s="4" t="s">
        <v>924</v>
      </c>
      <c r="R38" s="26" t="s">
        <v>924</v>
      </c>
      <c r="S38" t="s">
        <v>924</v>
      </c>
      <c r="T38" t="s">
        <v>924</v>
      </c>
      <c r="U38" t="s">
        <v>924</v>
      </c>
    </row>
    <row r="39" spans="1:21" x14ac:dyDescent="0.25">
      <c r="A39" s="35" t="s">
        <v>898</v>
      </c>
      <c r="B39" s="562" t="s">
        <v>838</v>
      </c>
      <c r="C39" s="562" t="s">
        <v>1019</v>
      </c>
      <c r="E39" s="4" t="s">
        <v>898</v>
      </c>
      <c r="F39" s="4" t="s">
        <v>838</v>
      </c>
      <c r="G39" s="4" t="s">
        <v>1019</v>
      </c>
      <c r="H39" t="str">
        <f t="shared" si="0"/>
        <v/>
      </c>
      <c r="M39" s="1" t="s">
        <v>259</v>
      </c>
      <c r="N39" s="6" t="s">
        <v>909</v>
      </c>
      <c r="O39" t="str">
        <f t="shared" si="3"/>
        <v>_6522</v>
      </c>
      <c r="Q39" s="4" t="s">
        <v>909</v>
      </c>
      <c r="R39" s="4" t="s">
        <v>909</v>
      </c>
      <c r="S39" t="s">
        <v>909</v>
      </c>
      <c r="T39" t="s">
        <v>909</v>
      </c>
      <c r="U39" t="s">
        <v>909</v>
      </c>
    </row>
    <row r="40" spans="1:21" x14ac:dyDescent="0.25">
      <c r="A40" s="24" t="s">
        <v>902</v>
      </c>
      <c r="B40" s="557" t="s">
        <v>806</v>
      </c>
      <c r="C40" s="557" t="s">
        <v>951</v>
      </c>
      <c r="E40" s="4" t="s">
        <v>902</v>
      </c>
      <c r="F40" s="4" t="s">
        <v>806</v>
      </c>
      <c r="G40" s="4" t="s">
        <v>951</v>
      </c>
      <c r="H40" t="str">
        <f t="shared" si="0"/>
        <v/>
      </c>
      <c r="M40" s="1" t="s">
        <v>259</v>
      </c>
      <c r="N40" s="9" t="s">
        <v>907</v>
      </c>
      <c r="O40" t="str">
        <f t="shared" si="3"/>
        <v>_6539</v>
      </c>
      <c r="Q40" s="4" t="s">
        <v>907</v>
      </c>
      <c r="R40" s="26" t="s">
        <v>907</v>
      </c>
      <c r="S40" t="s">
        <v>907</v>
      </c>
      <c r="T40" t="s">
        <v>907</v>
      </c>
      <c r="U40" t="s">
        <v>907</v>
      </c>
    </row>
    <row r="41" spans="1:21" x14ac:dyDescent="0.25">
      <c r="A41" s="10" t="s">
        <v>902</v>
      </c>
      <c r="B41" s="558" t="s">
        <v>837</v>
      </c>
      <c r="C41" s="558" t="s">
        <v>1018</v>
      </c>
      <c r="E41" s="4" t="s">
        <v>902</v>
      </c>
      <c r="F41" s="4" t="s">
        <v>837</v>
      </c>
      <c r="G41" s="4" t="s">
        <v>1018</v>
      </c>
      <c r="H41" t="str">
        <f t="shared" si="0"/>
        <v/>
      </c>
      <c r="M41" s="1" t="s">
        <v>259</v>
      </c>
      <c r="N41" s="9" t="s">
        <v>911</v>
      </c>
      <c r="O41" t="str">
        <f t="shared" si="3"/>
        <v>_6541</v>
      </c>
      <c r="Q41" s="4" t="s">
        <v>911</v>
      </c>
      <c r="R41" s="4" t="s">
        <v>911</v>
      </c>
      <c r="S41" t="s">
        <v>911</v>
      </c>
      <c r="T41" t="s">
        <v>911</v>
      </c>
      <c r="U41" t="s">
        <v>911</v>
      </c>
    </row>
    <row r="42" spans="1:21" x14ac:dyDescent="0.25">
      <c r="A42" s="10" t="s">
        <v>902</v>
      </c>
      <c r="B42" s="558" t="s">
        <v>835</v>
      </c>
      <c r="C42" s="558" t="s">
        <v>1016</v>
      </c>
      <c r="E42" s="4" t="s">
        <v>902</v>
      </c>
      <c r="F42" s="4" t="s">
        <v>835</v>
      </c>
      <c r="G42" s="4" t="s">
        <v>1016</v>
      </c>
      <c r="H42" t="str">
        <f t="shared" si="0"/>
        <v/>
      </c>
      <c r="M42" s="1" t="s">
        <v>259</v>
      </c>
      <c r="N42" s="9" t="s">
        <v>910</v>
      </c>
      <c r="O42" t="str">
        <f t="shared" si="3"/>
        <v>_6552</v>
      </c>
      <c r="Q42" s="4" t="s">
        <v>910</v>
      </c>
      <c r="R42" s="26" t="s">
        <v>910</v>
      </c>
      <c r="S42" t="s">
        <v>910</v>
      </c>
      <c r="T42" t="s">
        <v>910</v>
      </c>
      <c r="U42" t="s">
        <v>910</v>
      </c>
    </row>
    <row r="43" spans="1:21" x14ac:dyDescent="0.25">
      <c r="A43" s="10" t="s">
        <v>902</v>
      </c>
      <c r="B43" s="558" t="s">
        <v>832</v>
      </c>
      <c r="C43" s="558" t="s">
        <v>1013</v>
      </c>
      <c r="E43" s="4" t="s">
        <v>902</v>
      </c>
      <c r="F43" s="4" t="s">
        <v>832</v>
      </c>
      <c r="G43" s="4" t="s">
        <v>1013</v>
      </c>
      <c r="H43" t="str">
        <f t="shared" si="0"/>
        <v/>
      </c>
      <c r="M43" s="1" t="s">
        <v>259</v>
      </c>
      <c r="N43" s="9" t="s">
        <v>918</v>
      </c>
      <c r="O43" t="str">
        <f t="shared" si="3"/>
        <v>_6572</v>
      </c>
      <c r="Q43" s="4" t="s">
        <v>918</v>
      </c>
      <c r="R43" s="4" t="s">
        <v>918</v>
      </c>
      <c r="S43" t="s">
        <v>918</v>
      </c>
      <c r="T43" t="s">
        <v>918</v>
      </c>
      <c r="U43" t="s">
        <v>918</v>
      </c>
    </row>
    <row r="44" spans="1:21" x14ac:dyDescent="0.25">
      <c r="A44" s="10" t="s">
        <v>902</v>
      </c>
      <c r="B44" s="558" t="s">
        <v>834</v>
      </c>
      <c r="C44" s="558" t="s">
        <v>1015</v>
      </c>
      <c r="E44" s="4" t="s">
        <v>902</v>
      </c>
      <c r="F44" s="4" t="s">
        <v>834</v>
      </c>
      <c r="G44" s="4" t="s">
        <v>1015</v>
      </c>
      <c r="H44" t="str">
        <f t="shared" si="0"/>
        <v/>
      </c>
      <c r="M44" s="1" t="s">
        <v>259</v>
      </c>
      <c r="N44" s="9" t="s">
        <v>927</v>
      </c>
      <c r="O44" t="str">
        <f t="shared" si="3"/>
        <v>_6573</v>
      </c>
      <c r="Q44" s="4" t="s">
        <v>927</v>
      </c>
      <c r="R44" s="26" t="s">
        <v>927</v>
      </c>
      <c r="S44" t="s">
        <v>927</v>
      </c>
      <c r="T44" t="s">
        <v>927</v>
      </c>
      <c r="U44" t="s">
        <v>927</v>
      </c>
    </row>
    <row r="45" spans="1:21" x14ac:dyDescent="0.25">
      <c r="A45" s="10" t="s">
        <v>902</v>
      </c>
      <c r="B45" s="558" t="s">
        <v>836</v>
      </c>
      <c r="C45" s="558" t="s">
        <v>1017</v>
      </c>
      <c r="E45" s="4" t="s">
        <v>902</v>
      </c>
      <c r="F45" s="4" t="s">
        <v>836</v>
      </c>
      <c r="G45" s="4" t="s">
        <v>1017</v>
      </c>
      <c r="H45" t="str">
        <f t="shared" si="0"/>
        <v/>
      </c>
      <c r="M45" s="1" t="s">
        <v>259</v>
      </c>
      <c r="N45" s="9" t="s">
        <v>926</v>
      </c>
      <c r="O45" t="str">
        <f t="shared" si="3"/>
        <v>_6585</v>
      </c>
      <c r="Q45" s="4" t="s">
        <v>926</v>
      </c>
      <c r="R45" s="4" t="s">
        <v>926</v>
      </c>
      <c r="S45" t="s">
        <v>926</v>
      </c>
      <c r="T45" t="s">
        <v>926</v>
      </c>
      <c r="U45" t="s">
        <v>926</v>
      </c>
    </row>
    <row r="46" spans="1:21" x14ac:dyDescent="0.25">
      <c r="A46" s="10" t="s">
        <v>902</v>
      </c>
      <c r="B46" s="558" t="s">
        <v>831</v>
      </c>
      <c r="C46" s="558" t="s">
        <v>1012</v>
      </c>
      <c r="E46" s="4" t="s">
        <v>902</v>
      </c>
      <c r="F46" s="4" t="s">
        <v>831</v>
      </c>
      <c r="G46" s="4" t="s">
        <v>1012</v>
      </c>
      <c r="H46" t="str">
        <f t="shared" si="0"/>
        <v/>
      </c>
      <c r="M46" s="1" t="s">
        <v>259</v>
      </c>
      <c r="N46" s="9" t="s">
        <v>922</v>
      </c>
      <c r="O46" t="str">
        <f t="shared" si="3"/>
        <v>_6586</v>
      </c>
      <c r="Q46" s="4" t="s">
        <v>922</v>
      </c>
      <c r="R46" s="26" t="s">
        <v>922</v>
      </c>
      <c r="S46" t="s">
        <v>922</v>
      </c>
      <c r="T46" t="s">
        <v>922</v>
      </c>
      <c r="U46" t="s">
        <v>922</v>
      </c>
    </row>
    <row r="47" spans="1:21" x14ac:dyDescent="0.25">
      <c r="A47" s="35" t="s">
        <v>902</v>
      </c>
      <c r="B47" s="562" t="s">
        <v>833</v>
      </c>
      <c r="C47" s="562" t="s">
        <v>1014</v>
      </c>
      <c r="E47" s="4" t="s">
        <v>902</v>
      </c>
      <c r="F47" s="4" t="s">
        <v>833</v>
      </c>
      <c r="G47" s="4" t="s">
        <v>1014</v>
      </c>
      <c r="H47" t="str">
        <f t="shared" si="0"/>
        <v/>
      </c>
      <c r="M47" s="1" t="s">
        <v>259</v>
      </c>
      <c r="N47" s="9" t="s">
        <v>905</v>
      </c>
      <c r="O47" t="str">
        <f t="shared" si="3"/>
        <v>_6587</v>
      </c>
      <c r="Q47" s="4" t="s">
        <v>905</v>
      </c>
      <c r="R47" s="4" t="s">
        <v>905</v>
      </c>
      <c r="S47" t="s">
        <v>905</v>
      </c>
      <c r="T47" t="s">
        <v>905</v>
      </c>
      <c r="U47" t="s">
        <v>905</v>
      </c>
    </row>
    <row r="48" spans="1:21" x14ac:dyDescent="0.25">
      <c r="A48" s="20" t="s">
        <v>899</v>
      </c>
      <c r="B48" s="555" t="s">
        <v>803</v>
      </c>
      <c r="C48" s="555" t="s">
        <v>948</v>
      </c>
      <c r="E48" s="4" t="s">
        <v>899</v>
      </c>
      <c r="F48" s="4" t="s">
        <v>803</v>
      </c>
      <c r="G48" s="4" t="s">
        <v>948</v>
      </c>
      <c r="H48" t="str">
        <f t="shared" si="0"/>
        <v/>
      </c>
      <c r="M48" s="1" t="s">
        <v>259</v>
      </c>
      <c r="N48" s="9" t="s">
        <v>919</v>
      </c>
      <c r="O48" t="str">
        <f t="shared" si="3"/>
        <v>_6626</v>
      </c>
      <c r="Q48" s="4" t="s">
        <v>919</v>
      </c>
      <c r="R48" s="26" t="s">
        <v>919</v>
      </c>
      <c r="S48" t="s">
        <v>919</v>
      </c>
      <c r="T48" t="s">
        <v>919</v>
      </c>
      <c r="U48" t="s">
        <v>919</v>
      </c>
    </row>
    <row r="49" spans="1:21" x14ac:dyDescent="0.25">
      <c r="A49" s="16" t="s">
        <v>899</v>
      </c>
      <c r="B49" s="560" t="s">
        <v>1780</v>
      </c>
      <c r="C49" s="560" t="s">
        <v>966</v>
      </c>
      <c r="E49" s="4" t="s">
        <v>899</v>
      </c>
      <c r="F49" s="4" t="s">
        <v>1780</v>
      </c>
      <c r="G49" s="4" t="s">
        <v>966</v>
      </c>
      <c r="H49" t="str">
        <f t="shared" si="0"/>
        <v/>
      </c>
      <c r="M49" s="1" t="s">
        <v>259</v>
      </c>
      <c r="N49" s="9" t="s">
        <v>879</v>
      </c>
      <c r="O49" t="str">
        <f t="shared" si="3"/>
        <v>_6627</v>
      </c>
      <c r="Q49" s="4" t="s">
        <v>879</v>
      </c>
      <c r="R49" s="4" t="s">
        <v>879</v>
      </c>
      <c r="S49" t="s">
        <v>879</v>
      </c>
      <c r="T49" t="s">
        <v>879</v>
      </c>
      <c r="U49" t="s">
        <v>879</v>
      </c>
    </row>
    <row r="50" spans="1:21" x14ac:dyDescent="0.25">
      <c r="A50" s="16" t="s">
        <v>899</v>
      </c>
      <c r="B50" s="560" t="s">
        <v>813</v>
      </c>
      <c r="C50" s="560" t="s">
        <v>970</v>
      </c>
      <c r="E50" s="4" t="s">
        <v>899</v>
      </c>
      <c r="F50" s="4" t="s">
        <v>813</v>
      </c>
      <c r="G50" s="4" t="s">
        <v>970</v>
      </c>
      <c r="H50" t="str">
        <f t="shared" si="0"/>
        <v/>
      </c>
      <c r="M50" s="1" t="s">
        <v>259</v>
      </c>
      <c r="N50" s="9" t="s">
        <v>880</v>
      </c>
      <c r="O50" t="str">
        <f t="shared" si="3"/>
        <v>_6628</v>
      </c>
      <c r="Q50" s="4" t="s">
        <v>880</v>
      </c>
      <c r="R50" s="26" t="s">
        <v>880</v>
      </c>
      <c r="S50" t="s">
        <v>880</v>
      </c>
      <c r="T50" t="s">
        <v>880</v>
      </c>
      <c r="U50" t="s">
        <v>880</v>
      </c>
    </row>
    <row r="51" spans="1:21" x14ac:dyDescent="0.25">
      <c r="A51" s="16" t="s">
        <v>899</v>
      </c>
      <c r="B51" s="560" t="s">
        <v>850</v>
      </c>
      <c r="C51" s="560" t="s">
        <v>1036</v>
      </c>
      <c r="E51" s="4" t="s">
        <v>899</v>
      </c>
      <c r="F51" s="4" t="s">
        <v>850</v>
      </c>
      <c r="G51" s="4" t="s">
        <v>1036</v>
      </c>
      <c r="H51" t="str">
        <f t="shared" si="0"/>
        <v/>
      </c>
      <c r="M51" s="1" t="s">
        <v>259</v>
      </c>
      <c r="N51" s="9" t="s">
        <v>920</v>
      </c>
      <c r="O51" t="str">
        <f t="shared" si="3"/>
        <v>_6629</v>
      </c>
      <c r="Q51" s="4" t="s">
        <v>920</v>
      </c>
      <c r="R51" s="4" t="s">
        <v>920</v>
      </c>
      <c r="S51" t="s">
        <v>920</v>
      </c>
      <c r="T51" t="s">
        <v>920</v>
      </c>
      <c r="U51" t="s">
        <v>920</v>
      </c>
    </row>
    <row r="52" spans="1:21" x14ac:dyDescent="0.25">
      <c r="A52" s="17" t="s">
        <v>899</v>
      </c>
      <c r="B52" s="556" t="s">
        <v>811</v>
      </c>
      <c r="C52" s="556" t="s">
        <v>968</v>
      </c>
      <c r="E52" s="4" t="s">
        <v>899</v>
      </c>
      <c r="F52" s="4" t="s">
        <v>811</v>
      </c>
      <c r="G52" s="4" t="s">
        <v>968</v>
      </c>
      <c r="H52" t="str">
        <f t="shared" si="0"/>
        <v/>
      </c>
      <c r="M52" s="1" t="s">
        <v>259</v>
      </c>
      <c r="N52" s="9" t="s">
        <v>878</v>
      </c>
      <c r="O52" s="13" t="str">
        <f t="shared" si="3"/>
        <v>_6668</v>
      </c>
      <c r="Q52" s="4" t="s">
        <v>878</v>
      </c>
      <c r="R52" s="26" t="s">
        <v>878</v>
      </c>
      <c r="S52" t="s">
        <v>878</v>
      </c>
      <c r="T52" t="s">
        <v>878</v>
      </c>
      <c r="U52" t="s">
        <v>878</v>
      </c>
    </row>
    <row r="53" spans="1:21" x14ac:dyDescent="0.25">
      <c r="A53" s="16" t="s">
        <v>901</v>
      </c>
      <c r="B53" s="560" t="s">
        <v>805</v>
      </c>
      <c r="C53" s="560" t="s">
        <v>950</v>
      </c>
      <c r="E53" s="4" t="s">
        <v>901</v>
      </c>
      <c r="F53" s="4" t="s">
        <v>805</v>
      </c>
      <c r="G53" s="4" t="s">
        <v>950</v>
      </c>
      <c r="H53" t="str">
        <f t="shared" si="0"/>
        <v/>
      </c>
      <c r="M53" s="11" t="s">
        <v>259</v>
      </c>
      <c r="N53" s="12" t="s">
        <v>1259</v>
      </c>
      <c r="O53" s="13" t="str">
        <f t="shared" si="3"/>
        <v>_6669</v>
      </c>
      <c r="P53" s="13"/>
      <c r="Q53" s="4" t="s">
        <v>1259</v>
      </c>
      <c r="R53" s="4" t="s">
        <v>1259</v>
      </c>
      <c r="S53" t="s">
        <v>1259</v>
      </c>
      <c r="T53" t="s">
        <v>1259</v>
      </c>
      <c r="U53" t="s">
        <v>1259</v>
      </c>
    </row>
    <row r="54" spans="1:21" x14ac:dyDescent="0.25">
      <c r="A54" s="16" t="s">
        <v>901</v>
      </c>
      <c r="B54" s="560" t="s">
        <v>829</v>
      </c>
      <c r="C54" s="560" t="s">
        <v>1007</v>
      </c>
      <c r="E54" s="4" t="s">
        <v>901</v>
      </c>
      <c r="F54" s="4" t="s">
        <v>829</v>
      </c>
      <c r="G54" s="4" t="s">
        <v>1007</v>
      </c>
      <c r="H54" t="str">
        <f t="shared" si="0"/>
        <v/>
      </c>
      <c r="M54" s="11" t="s">
        <v>259</v>
      </c>
      <c r="N54" s="12" t="s">
        <v>1248</v>
      </c>
      <c r="O54" s="13" t="str">
        <f t="shared" si="3"/>
        <v>_6670</v>
      </c>
      <c r="P54" s="13"/>
      <c r="Q54" s="4" t="s">
        <v>1248</v>
      </c>
      <c r="R54" s="26" t="s">
        <v>1248</v>
      </c>
      <c r="S54" t="s">
        <v>1248</v>
      </c>
      <c r="T54" t="s">
        <v>1248</v>
      </c>
      <c r="U54" t="s">
        <v>1248</v>
      </c>
    </row>
    <row r="55" spans="1:21" x14ac:dyDescent="0.25">
      <c r="A55" s="20" t="s">
        <v>891</v>
      </c>
      <c r="B55" s="555" t="s">
        <v>795</v>
      </c>
      <c r="C55" s="555" t="s">
        <v>939</v>
      </c>
      <c r="E55" s="4" t="s">
        <v>891</v>
      </c>
      <c r="F55" s="4" t="s">
        <v>795</v>
      </c>
      <c r="G55" s="4" t="s">
        <v>939</v>
      </c>
      <c r="H55" t="str">
        <f t="shared" si="0"/>
        <v/>
      </c>
      <c r="M55" s="11" t="s">
        <v>259</v>
      </c>
      <c r="N55" s="12" t="s">
        <v>1263</v>
      </c>
      <c r="O55" s="13" t="str">
        <f t="shared" si="3"/>
        <v>_6671</v>
      </c>
      <c r="P55" s="13"/>
      <c r="Q55" s="4" t="s">
        <v>1263</v>
      </c>
      <c r="R55" s="4" t="s">
        <v>1263</v>
      </c>
      <c r="S55" t="s">
        <v>1263</v>
      </c>
      <c r="T55" t="s">
        <v>1263</v>
      </c>
      <c r="U55" t="s">
        <v>1263</v>
      </c>
    </row>
    <row r="56" spans="1:21" x14ac:dyDescent="0.25">
      <c r="A56" s="35" t="s">
        <v>891</v>
      </c>
      <c r="B56" s="562" t="s">
        <v>1496</v>
      </c>
      <c r="C56" s="562" t="s">
        <v>1536</v>
      </c>
      <c r="E56" s="4" t="s">
        <v>891</v>
      </c>
      <c r="F56" s="4" t="s">
        <v>1496</v>
      </c>
      <c r="G56" s="4" t="s">
        <v>1536</v>
      </c>
      <c r="H56" t="str">
        <f t="shared" si="0"/>
        <v/>
      </c>
      <c r="M56" s="11" t="s">
        <v>259</v>
      </c>
      <c r="N56" s="12" t="s">
        <v>1267</v>
      </c>
      <c r="O56" s="13" t="str">
        <f t="shared" si="3"/>
        <v>_6672</v>
      </c>
      <c r="P56" s="13"/>
      <c r="Q56" s="4" t="s">
        <v>1267</v>
      </c>
      <c r="R56" s="26" t="s">
        <v>1267</v>
      </c>
      <c r="S56" t="s">
        <v>1267</v>
      </c>
      <c r="T56" t="s">
        <v>1267</v>
      </c>
      <c r="U56" t="s">
        <v>1267</v>
      </c>
    </row>
    <row r="57" spans="1:21" x14ac:dyDescent="0.25">
      <c r="A57" s="40" t="s">
        <v>903</v>
      </c>
      <c r="B57" s="588" t="s">
        <v>2383</v>
      </c>
      <c r="C57" s="589" t="s">
        <v>976</v>
      </c>
      <c r="D57" s="38"/>
      <c r="E57" s="4" t="s">
        <v>903</v>
      </c>
      <c r="F57" s="4" t="s">
        <v>1781</v>
      </c>
      <c r="G57" s="4" t="s">
        <v>952</v>
      </c>
      <c r="H57" t="str">
        <f t="shared" si="0"/>
        <v>XX</v>
      </c>
      <c r="M57" s="11" t="s">
        <v>259</v>
      </c>
      <c r="N57" s="12" t="s">
        <v>1256</v>
      </c>
      <c r="O57" s="13" t="str">
        <f t="shared" si="3"/>
        <v>_6673</v>
      </c>
      <c r="P57" s="13"/>
      <c r="Q57" s="4" t="s">
        <v>1256</v>
      </c>
      <c r="R57" s="4" t="s">
        <v>1256</v>
      </c>
      <c r="S57" t="s">
        <v>1256</v>
      </c>
      <c r="T57" t="s">
        <v>1256</v>
      </c>
      <c r="U57" t="s">
        <v>1256</v>
      </c>
    </row>
    <row r="58" spans="1:21" x14ac:dyDescent="0.25">
      <c r="A58" s="39" t="s">
        <v>903</v>
      </c>
      <c r="B58" s="588" t="s">
        <v>2384</v>
      </c>
      <c r="C58" s="589" t="s">
        <v>952</v>
      </c>
      <c r="E58" s="4" t="s">
        <v>903</v>
      </c>
      <c r="F58" s="4" t="s">
        <v>1782</v>
      </c>
      <c r="G58" s="4" t="s">
        <v>976</v>
      </c>
      <c r="H58" t="str">
        <f t="shared" si="0"/>
        <v>XX</v>
      </c>
      <c r="M58" s="11" t="s">
        <v>259</v>
      </c>
      <c r="N58" s="12" t="s">
        <v>1258</v>
      </c>
      <c r="O58" s="13" t="str">
        <f t="shared" si="3"/>
        <v>_6674</v>
      </c>
      <c r="P58" s="13"/>
      <c r="Q58" s="4" t="s">
        <v>1258</v>
      </c>
      <c r="R58" s="26" t="s">
        <v>1258</v>
      </c>
      <c r="S58" t="s">
        <v>1258</v>
      </c>
      <c r="T58" t="s">
        <v>1258</v>
      </c>
      <c r="U58" t="s">
        <v>1258</v>
      </c>
    </row>
    <row r="59" spans="1:21" x14ac:dyDescent="0.25">
      <c r="A59" s="24" t="s">
        <v>904</v>
      </c>
      <c r="B59" s="557" t="s">
        <v>807</v>
      </c>
      <c r="C59" s="557" t="s">
        <v>953</v>
      </c>
      <c r="E59" s="4" t="s">
        <v>904</v>
      </c>
      <c r="F59" s="4" t="s">
        <v>807</v>
      </c>
      <c r="G59" s="4" t="s">
        <v>953</v>
      </c>
      <c r="H59" t="str">
        <f t="shared" si="0"/>
        <v/>
      </c>
      <c r="M59" s="11" t="s">
        <v>259</v>
      </c>
      <c r="N59" s="12" t="s">
        <v>1272</v>
      </c>
      <c r="O59" s="13" t="str">
        <f t="shared" si="3"/>
        <v>_6675</v>
      </c>
      <c r="P59" s="13"/>
      <c r="Q59" s="4" t="s">
        <v>1272</v>
      </c>
      <c r="R59" s="4" t="s">
        <v>1272</v>
      </c>
      <c r="S59" t="s">
        <v>1272</v>
      </c>
      <c r="T59" t="s">
        <v>1272</v>
      </c>
      <c r="U59" t="s">
        <v>1272</v>
      </c>
    </row>
    <row r="60" spans="1:21" x14ac:dyDescent="0.25">
      <c r="A60" s="10" t="s">
        <v>904</v>
      </c>
      <c r="B60" s="558" t="s">
        <v>858</v>
      </c>
      <c r="C60" s="558" t="s">
        <v>1048</v>
      </c>
      <c r="E60" s="4" t="s">
        <v>904</v>
      </c>
      <c r="F60" s="4" t="s">
        <v>858</v>
      </c>
      <c r="G60" s="4" t="s">
        <v>1048</v>
      </c>
      <c r="H60" t="str">
        <f t="shared" si="0"/>
        <v/>
      </c>
      <c r="M60" s="11" t="s">
        <v>259</v>
      </c>
      <c r="N60" s="12" t="s">
        <v>1262</v>
      </c>
      <c r="O60" s="13" t="str">
        <f t="shared" si="3"/>
        <v>_6720</v>
      </c>
      <c r="P60" s="13"/>
      <c r="Q60" s="4" t="s">
        <v>1262</v>
      </c>
      <c r="R60" s="26" t="s">
        <v>1262</v>
      </c>
      <c r="S60" t="s">
        <v>1262</v>
      </c>
      <c r="T60" t="s">
        <v>1262</v>
      </c>
      <c r="U60" t="s">
        <v>1262</v>
      </c>
    </row>
    <row r="61" spans="1:21" x14ac:dyDescent="0.25">
      <c r="A61" s="16" t="s">
        <v>904</v>
      </c>
      <c r="B61" s="560" t="s">
        <v>870</v>
      </c>
      <c r="C61" s="560" t="s">
        <v>240</v>
      </c>
      <c r="E61" s="4" t="s">
        <v>904</v>
      </c>
      <c r="F61" s="4" t="s">
        <v>870</v>
      </c>
      <c r="G61" s="4" t="s">
        <v>240</v>
      </c>
      <c r="H61" t="str">
        <f t="shared" si="0"/>
        <v/>
      </c>
      <c r="M61" s="11" t="s">
        <v>259</v>
      </c>
      <c r="N61" s="14" t="s">
        <v>1288</v>
      </c>
      <c r="O61" s="13" t="str">
        <f t="shared" si="3"/>
        <v>_6721</v>
      </c>
      <c r="Q61" s="14" t="s">
        <v>1288</v>
      </c>
      <c r="R61" s="4" t="s">
        <v>1288</v>
      </c>
      <c r="S61" t="s">
        <v>1288</v>
      </c>
      <c r="T61" t="s">
        <v>1288</v>
      </c>
      <c r="U61" t="s">
        <v>1288</v>
      </c>
    </row>
    <row r="62" spans="1:21" x14ac:dyDescent="0.25">
      <c r="A62" s="17" t="s">
        <v>904</v>
      </c>
      <c r="B62" s="556" t="s">
        <v>871</v>
      </c>
      <c r="C62" s="556" t="s">
        <v>248</v>
      </c>
      <c r="E62" s="4" t="s">
        <v>904</v>
      </c>
      <c r="F62" s="4" t="s">
        <v>871</v>
      </c>
      <c r="G62" s="4" t="s">
        <v>248</v>
      </c>
      <c r="H62" t="str">
        <f t="shared" si="0"/>
        <v/>
      </c>
      <c r="M62" s="11" t="s">
        <v>259</v>
      </c>
      <c r="N62" s="14" t="s">
        <v>1290</v>
      </c>
      <c r="O62" s="13" t="str">
        <f t="shared" si="3"/>
        <v>_6722</v>
      </c>
      <c r="Q62" s="14" t="s">
        <v>1290</v>
      </c>
      <c r="R62" s="26" t="s">
        <v>1290</v>
      </c>
      <c r="S62" t="s">
        <v>1290</v>
      </c>
      <c r="T62" t="s">
        <v>1290</v>
      </c>
      <c r="U62" t="s">
        <v>1290</v>
      </c>
    </row>
    <row r="63" spans="1:21" x14ac:dyDescent="0.25">
      <c r="A63" s="24" t="s">
        <v>914</v>
      </c>
      <c r="B63" s="557" t="s">
        <v>825</v>
      </c>
      <c r="C63" s="557" t="s">
        <v>990</v>
      </c>
      <c r="E63" s="4" t="s">
        <v>914</v>
      </c>
      <c r="F63" s="4" t="s">
        <v>825</v>
      </c>
      <c r="G63" s="4" t="s">
        <v>990</v>
      </c>
      <c r="H63" t="str">
        <f t="shared" si="0"/>
        <v/>
      </c>
      <c r="M63" s="11" t="s">
        <v>259</v>
      </c>
      <c r="N63" s="14" t="s">
        <v>1287</v>
      </c>
      <c r="O63" s="13" t="str">
        <f t="shared" si="3"/>
        <v>_6723</v>
      </c>
      <c r="Q63" s="14" t="s">
        <v>1287</v>
      </c>
      <c r="R63" s="4" t="s">
        <v>1287</v>
      </c>
      <c r="S63" t="s">
        <v>1287</v>
      </c>
      <c r="T63" t="s">
        <v>1287</v>
      </c>
      <c r="U63" t="s">
        <v>1287</v>
      </c>
    </row>
    <row r="64" spans="1:21" x14ac:dyDescent="0.25">
      <c r="A64" s="20" t="s">
        <v>897</v>
      </c>
      <c r="B64" s="555" t="s">
        <v>801</v>
      </c>
      <c r="C64" s="555" t="s">
        <v>946</v>
      </c>
      <c r="E64" s="4" t="s">
        <v>897</v>
      </c>
      <c r="F64" s="4" t="s">
        <v>801</v>
      </c>
      <c r="G64" s="4" t="s">
        <v>946</v>
      </c>
      <c r="H64" t="str">
        <f t="shared" si="0"/>
        <v/>
      </c>
      <c r="I64" s="10"/>
      <c r="J64" s="10"/>
      <c r="K64" s="10"/>
      <c r="L64" s="10"/>
      <c r="M64" s="11" t="s">
        <v>259</v>
      </c>
      <c r="N64" s="14" t="s">
        <v>1293</v>
      </c>
      <c r="O64" s="13" t="str">
        <f t="shared" si="3"/>
        <v>_6724</v>
      </c>
      <c r="Q64" s="14" t="s">
        <v>1293</v>
      </c>
      <c r="R64" s="26" t="s">
        <v>1293</v>
      </c>
      <c r="S64" t="s">
        <v>1293</v>
      </c>
      <c r="T64" t="s">
        <v>1293</v>
      </c>
      <c r="U64" t="s">
        <v>1293</v>
      </c>
    </row>
    <row r="65" spans="1:21" x14ac:dyDescent="0.25">
      <c r="A65" s="16" t="s">
        <v>897</v>
      </c>
      <c r="B65" s="560" t="s">
        <v>854</v>
      </c>
      <c r="C65" s="560" t="s">
        <v>1042</v>
      </c>
      <c r="E65" s="4" t="s">
        <v>897</v>
      </c>
      <c r="F65" s="4" t="s">
        <v>854</v>
      </c>
      <c r="G65" s="4" t="s">
        <v>1042</v>
      </c>
      <c r="H65" t="str">
        <f t="shared" si="0"/>
        <v/>
      </c>
      <c r="I65" s="10"/>
      <c r="J65" s="10"/>
      <c r="K65" s="10"/>
      <c r="L65" s="10"/>
      <c r="M65" s="11" t="s">
        <v>259</v>
      </c>
      <c r="N65" s="14" t="s">
        <v>1294</v>
      </c>
      <c r="O65" s="13" t="str">
        <f t="shared" si="3"/>
        <v>_6725</v>
      </c>
      <c r="Q65" s="14" t="s">
        <v>1294</v>
      </c>
      <c r="R65" s="4" t="s">
        <v>1294</v>
      </c>
      <c r="S65" t="s">
        <v>1294</v>
      </c>
      <c r="T65" t="s">
        <v>1294</v>
      </c>
      <c r="U65" t="s">
        <v>1294</v>
      </c>
    </row>
    <row r="66" spans="1:21" x14ac:dyDescent="0.25">
      <c r="A66" s="20" t="s">
        <v>917</v>
      </c>
      <c r="B66" s="555" t="s">
        <v>845</v>
      </c>
      <c r="C66" s="555" t="s">
        <v>1029</v>
      </c>
      <c r="E66" s="4" t="s">
        <v>917</v>
      </c>
      <c r="F66" s="4" t="s">
        <v>845</v>
      </c>
      <c r="G66" s="4" t="s">
        <v>1029</v>
      </c>
      <c r="H66" t="str">
        <f t="shared" ref="H66:H129" si="4">IF(C66=G66,"","XX")</f>
        <v/>
      </c>
      <c r="M66" s="11" t="s">
        <v>259</v>
      </c>
      <c r="N66" s="14" t="s">
        <v>1297</v>
      </c>
      <c r="O66" s="13" t="str">
        <f t="shared" si="3"/>
        <v>_6726</v>
      </c>
      <c r="Q66" s="14" t="s">
        <v>1297</v>
      </c>
      <c r="R66" s="26" t="s">
        <v>1297</v>
      </c>
      <c r="S66" t="s">
        <v>1297</v>
      </c>
      <c r="T66" t="s">
        <v>1297</v>
      </c>
      <c r="U66" t="s">
        <v>1297</v>
      </c>
    </row>
    <row r="67" spans="1:21" x14ac:dyDescent="0.25">
      <c r="A67" s="16" t="s">
        <v>917</v>
      </c>
      <c r="B67" s="560" t="s">
        <v>876</v>
      </c>
      <c r="C67" s="560" t="s">
        <v>1057</v>
      </c>
      <c r="E67" s="4" t="s">
        <v>917</v>
      </c>
      <c r="F67" s="4" t="s">
        <v>876</v>
      </c>
      <c r="G67" s="4" t="s">
        <v>1057</v>
      </c>
      <c r="H67" t="str">
        <f t="shared" si="4"/>
        <v/>
      </c>
      <c r="M67" s="11" t="s">
        <v>259</v>
      </c>
      <c r="N67" s="14" t="s">
        <v>1284</v>
      </c>
      <c r="O67" s="13" t="str">
        <f t="shared" si="3"/>
        <v>_6727</v>
      </c>
      <c r="Q67" s="14" t="s">
        <v>1284</v>
      </c>
      <c r="R67" s="4" t="s">
        <v>1284</v>
      </c>
      <c r="S67" t="s">
        <v>1284</v>
      </c>
      <c r="T67" t="s">
        <v>1284</v>
      </c>
      <c r="U67" t="s">
        <v>1284</v>
      </c>
    </row>
    <row r="68" spans="1:21" x14ac:dyDescent="0.25">
      <c r="A68" s="16" t="s">
        <v>917</v>
      </c>
      <c r="B68" s="560" t="s">
        <v>874</v>
      </c>
      <c r="C68" s="560" t="s">
        <v>1055</v>
      </c>
      <c r="E68" s="4" t="s">
        <v>917</v>
      </c>
      <c r="F68" s="4" t="s">
        <v>874</v>
      </c>
      <c r="G68" s="4" t="s">
        <v>1055</v>
      </c>
      <c r="H68" t="str">
        <f t="shared" si="4"/>
        <v/>
      </c>
      <c r="M68" s="11" t="s">
        <v>259</v>
      </c>
      <c r="N68" s="14" t="s">
        <v>1283</v>
      </c>
      <c r="O68" s="13" t="str">
        <f t="shared" si="3"/>
        <v>_6728</v>
      </c>
      <c r="Q68" s="14" t="s">
        <v>1283</v>
      </c>
      <c r="R68" s="26" t="s">
        <v>1283</v>
      </c>
      <c r="S68" t="s">
        <v>1283</v>
      </c>
      <c r="T68" t="s">
        <v>1283</v>
      </c>
      <c r="U68" t="s">
        <v>1283</v>
      </c>
    </row>
    <row r="69" spans="1:21" x14ac:dyDescent="0.25">
      <c r="A69" s="17" t="s">
        <v>917</v>
      </c>
      <c r="B69" s="556" t="s">
        <v>875</v>
      </c>
      <c r="C69" s="556" t="s">
        <v>1056</v>
      </c>
      <c r="E69" s="4" t="s">
        <v>917</v>
      </c>
      <c r="F69" s="4" t="s">
        <v>875</v>
      </c>
      <c r="G69" s="4" t="s">
        <v>1056</v>
      </c>
      <c r="H69" t="str">
        <f t="shared" si="4"/>
        <v/>
      </c>
      <c r="M69" s="11" t="s">
        <v>259</v>
      </c>
      <c r="N69" s="14" t="s">
        <v>1299</v>
      </c>
      <c r="O69" s="13" t="str">
        <f t="shared" si="3"/>
        <v>_6729</v>
      </c>
      <c r="Q69" s="14" t="s">
        <v>1299</v>
      </c>
      <c r="R69" s="4" t="s">
        <v>1299</v>
      </c>
      <c r="S69" t="s">
        <v>1299</v>
      </c>
      <c r="T69" t="s">
        <v>1299</v>
      </c>
      <c r="U69" t="s">
        <v>1299</v>
      </c>
    </row>
    <row r="70" spans="1:21" x14ac:dyDescent="0.25">
      <c r="A70" s="20" t="s">
        <v>912</v>
      </c>
      <c r="B70" s="555" t="s">
        <v>819</v>
      </c>
      <c r="C70" s="555" t="s">
        <v>983</v>
      </c>
      <c r="E70" s="4" t="s">
        <v>912</v>
      </c>
      <c r="F70" s="4" t="s">
        <v>819</v>
      </c>
      <c r="G70" s="4" t="s">
        <v>983</v>
      </c>
      <c r="H70" t="str">
        <f t="shared" si="4"/>
        <v/>
      </c>
      <c r="M70" s="11" t="s">
        <v>259</v>
      </c>
      <c r="N70" s="14" t="s">
        <v>1292</v>
      </c>
      <c r="O70" s="13" t="str">
        <f t="shared" si="3"/>
        <v>_6730</v>
      </c>
      <c r="Q70" s="14" t="s">
        <v>1292</v>
      </c>
      <c r="R70" s="26" t="s">
        <v>1292</v>
      </c>
      <c r="S70" t="s">
        <v>1292</v>
      </c>
      <c r="T70" t="s">
        <v>1292</v>
      </c>
      <c r="U70" t="s">
        <v>1292</v>
      </c>
    </row>
    <row r="71" spans="1:21" x14ac:dyDescent="0.25">
      <c r="A71" s="16" t="s">
        <v>912</v>
      </c>
      <c r="B71" s="560" t="s">
        <v>844</v>
      </c>
      <c r="C71" s="560" t="s">
        <v>1028</v>
      </c>
      <c r="E71" s="4" t="s">
        <v>912</v>
      </c>
      <c r="F71" s="4" t="s">
        <v>844</v>
      </c>
      <c r="G71" s="4" t="s">
        <v>1028</v>
      </c>
      <c r="H71" t="str">
        <f t="shared" si="4"/>
        <v/>
      </c>
      <c r="M71" s="11" t="s">
        <v>259</v>
      </c>
      <c r="N71" s="14" t="s">
        <v>1289</v>
      </c>
      <c r="O71" s="13" t="str">
        <f t="shared" si="3"/>
        <v>_6731</v>
      </c>
      <c r="Q71" s="14" t="s">
        <v>1289</v>
      </c>
      <c r="R71" s="4" t="s">
        <v>1289</v>
      </c>
      <c r="S71" t="s">
        <v>1289</v>
      </c>
      <c r="T71" t="s">
        <v>1289</v>
      </c>
      <c r="U71" t="s">
        <v>1289</v>
      </c>
    </row>
    <row r="72" spans="1:21" x14ac:dyDescent="0.25">
      <c r="A72" s="20" t="s">
        <v>921</v>
      </c>
      <c r="B72" s="555" t="s">
        <v>855</v>
      </c>
      <c r="C72" s="555" t="s">
        <v>1045</v>
      </c>
      <c r="E72" s="4" t="s">
        <v>921</v>
      </c>
      <c r="F72" s="4" t="s">
        <v>855</v>
      </c>
      <c r="G72" s="4" t="s">
        <v>1045</v>
      </c>
      <c r="H72" t="str">
        <f t="shared" si="4"/>
        <v/>
      </c>
      <c r="M72" s="11" t="s">
        <v>259</v>
      </c>
      <c r="N72" s="14" t="s">
        <v>1298</v>
      </c>
      <c r="O72" s="13" t="str">
        <f t="shared" si="3"/>
        <v>_6732</v>
      </c>
      <c r="Q72" s="14" t="s">
        <v>1298</v>
      </c>
      <c r="R72" s="26" t="s">
        <v>1298</v>
      </c>
      <c r="S72" t="s">
        <v>1298</v>
      </c>
      <c r="T72" t="s">
        <v>1298</v>
      </c>
      <c r="U72" t="s">
        <v>1298</v>
      </c>
    </row>
    <row r="73" spans="1:21" x14ac:dyDescent="0.25">
      <c r="A73" s="16" t="s">
        <v>921</v>
      </c>
      <c r="B73" s="560" t="s">
        <v>856</v>
      </c>
      <c r="C73" s="560" t="s">
        <v>1046</v>
      </c>
      <c r="E73" s="4" t="s">
        <v>921</v>
      </c>
      <c r="F73" s="4" t="s">
        <v>856</v>
      </c>
      <c r="G73" s="4" t="s">
        <v>1046</v>
      </c>
      <c r="H73" t="str">
        <f t="shared" si="4"/>
        <v/>
      </c>
      <c r="M73" s="11" t="s">
        <v>259</v>
      </c>
      <c r="N73" s="14" t="s">
        <v>1295</v>
      </c>
      <c r="O73" s="13" t="str">
        <f t="shared" si="3"/>
        <v>_6733</v>
      </c>
      <c r="Q73" s="14" t="s">
        <v>1295</v>
      </c>
      <c r="R73" s="4" t="s">
        <v>1295</v>
      </c>
      <c r="S73" t="s">
        <v>1295</v>
      </c>
      <c r="T73" t="s">
        <v>1295</v>
      </c>
      <c r="U73" t="s">
        <v>1295</v>
      </c>
    </row>
    <row r="74" spans="1:21" x14ac:dyDescent="0.25">
      <c r="A74" s="16" t="s">
        <v>921</v>
      </c>
      <c r="B74" s="560" t="s">
        <v>873</v>
      </c>
      <c r="C74" s="560" t="s">
        <v>1054</v>
      </c>
      <c r="E74" s="4" t="s">
        <v>921</v>
      </c>
      <c r="F74" s="4" t="s">
        <v>873</v>
      </c>
      <c r="G74" s="4" t="s">
        <v>1054</v>
      </c>
      <c r="H74" t="str">
        <f t="shared" si="4"/>
        <v/>
      </c>
      <c r="M74" s="11" t="s">
        <v>259</v>
      </c>
      <c r="N74" s="14" t="s">
        <v>1296</v>
      </c>
      <c r="O74" s="13" t="str">
        <f t="shared" si="3"/>
        <v>_6734</v>
      </c>
      <c r="Q74" s="14" t="s">
        <v>1296</v>
      </c>
      <c r="R74" s="26" t="s">
        <v>1296</v>
      </c>
      <c r="S74" t="s">
        <v>1296</v>
      </c>
      <c r="T74" t="s">
        <v>1296</v>
      </c>
      <c r="U74" t="s">
        <v>1296</v>
      </c>
    </row>
    <row r="75" spans="1:21" x14ac:dyDescent="0.25">
      <c r="A75" s="16" t="s">
        <v>921</v>
      </c>
      <c r="B75" s="560" t="s">
        <v>872</v>
      </c>
      <c r="C75" s="560" t="s">
        <v>242</v>
      </c>
      <c r="E75" s="4" t="s">
        <v>921</v>
      </c>
      <c r="F75" s="4" t="s">
        <v>872</v>
      </c>
      <c r="G75" s="4" t="s">
        <v>242</v>
      </c>
      <c r="H75" t="str">
        <f t="shared" si="4"/>
        <v/>
      </c>
      <c r="M75" s="11" t="s">
        <v>259</v>
      </c>
      <c r="N75" s="14" t="s">
        <v>1282</v>
      </c>
      <c r="O75" s="13" t="str">
        <f t="shared" si="3"/>
        <v>_6735</v>
      </c>
      <c r="Q75" s="14" t="s">
        <v>1282</v>
      </c>
      <c r="R75" s="4" t="s">
        <v>1282</v>
      </c>
      <c r="S75" t="s">
        <v>1282</v>
      </c>
      <c r="T75" t="s">
        <v>1282</v>
      </c>
      <c r="U75" t="s">
        <v>1282</v>
      </c>
    </row>
    <row r="76" spans="1:21" x14ac:dyDescent="0.25">
      <c r="A76" s="16" t="s">
        <v>921</v>
      </c>
      <c r="B76" s="560" t="s">
        <v>1250</v>
      </c>
      <c r="C76" s="563" t="s">
        <v>1251</v>
      </c>
      <c r="E76" s="4" t="s">
        <v>921</v>
      </c>
      <c r="F76" s="4" t="s">
        <v>1250</v>
      </c>
      <c r="G76" s="4" t="s">
        <v>1251</v>
      </c>
      <c r="H76" t="str">
        <f t="shared" si="4"/>
        <v/>
      </c>
      <c r="M76" s="11" t="s">
        <v>259</v>
      </c>
      <c r="N76" s="14" t="s">
        <v>1286</v>
      </c>
      <c r="O76" s="13" t="str">
        <f t="shared" si="3"/>
        <v>_6736</v>
      </c>
      <c r="Q76" s="14" t="s">
        <v>1286</v>
      </c>
      <c r="R76" s="26" t="s">
        <v>1286</v>
      </c>
      <c r="S76" t="s">
        <v>1286</v>
      </c>
      <c r="T76" t="s">
        <v>1286</v>
      </c>
      <c r="U76" t="s">
        <v>1286</v>
      </c>
    </row>
    <row r="77" spans="1:21" x14ac:dyDescent="0.25">
      <c r="A77" s="20" t="s">
        <v>906</v>
      </c>
      <c r="B77" s="555" t="s">
        <v>812</v>
      </c>
      <c r="C77" s="555" t="s">
        <v>969</v>
      </c>
      <c r="E77" s="4" t="s">
        <v>906</v>
      </c>
      <c r="F77" s="4" t="s">
        <v>812</v>
      </c>
      <c r="G77" s="4" t="s">
        <v>969</v>
      </c>
      <c r="H77" t="str">
        <f t="shared" si="4"/>
        <v/>
      </c>
      <c r="M77" s="11" t="s">
        <v>259</v>
      </c>
      <c r="N77" s="14" t="s">
        <v>1285</v>
      </c>
      <c r="O77" s="13" t="str">
        <f t="shared" si="3"/>
        <v>_6737</v>
      </c>
      <c r="Q77" s="14" t="s">
        <v>1285</v>
      </c>
      <c r="R77" s="4" t="s">
        <v>1285</v>
      </c>
      <c r="S77" t="s">
        <v>1285</v>
      </c>
      <c r="T77" t="s">
        <v>1285</v>
      </c>
      <c r="U77" t="s">
        <v>1285</v>
      </c>
    </row>
    <row r="78" spans="1:21" x14ac:dyDescent="0.25">
      <c r="A78" s="16" t="s">
        <v>906</v>
      </c>
      <c r="B78" s="560" t="s">
        <v>810</v>
      </c>
      <c r="C78" s="560" t="s">
        <v>967</v>
      </c>
      <c r="E78" s="4" t="s">
        <v>906</v>
      </c>
      <c r="F78" s="4" t="s">
        <v>810</v>
      </c>
      <c r="G78" s="4" t="s">
        <v>967</v>
      </c>
      <c r="H78" t="str">
        <f t="shared" si="4"/>
        <v/>
      </c>
      <c r="M78" s="11" t="s">
        <v>259</v>
      </c>
      <c r="N78" s="14" t="s">
        <v>1291</v>
      </c>
      <c r="O78" s="13" t="str">
        <f t="shared" si="3"/>
        <v>_6741</v>
      </c>
      <c r="Q78" s="14" t="s">
        <v>1291</v>
      </c>
      <c r="R78" s="26" t="s">
        <v>1291</v>
      </c>
      <c r="S78" t="s">
        <v>1291</v>
      </c>
      <c r="T78" t="s">
        <v>1291</v>
      </c>
      <c r="U78" t="s">
        <v>1291</v>
      </c>
    </row>
    <row r="79" spans="1:21" x14ac:dyDescent="0.25">
      <c r="A79" s="16" t="s">
        <v>906</v>
      </c>
      <c r="B79" s="560" t="s">
        <v>857</v>
      </c>
      <c r="C79" s="560" t="s">
        <v>1047</v>
      </c>
      <c r="E79" s="4" t="s">
        <v>906</v>
      </c>
      <c r="F79" s="4" t="s">
        <v>857</v>
      </c>
      <c r="G79" s="4" t="s">
        <v>1047</v>
      </c>
      <c r="H79" t="str">
        <f t="shared" si="4"/>
        <v/>
      </c>
      <c r="M79" s="11" t="s">
        <v>259</v>
      </c>
      <c r="N79" s="29" t="s">
        <v>1507</v>
      </c>
      <c r="O79" s="13" t="str">
        <f t="shared" si="3"/>
        <v>_6797</v>
      </c>
      <c r="R79" s="30" t="s">
        <v>1507</v>
      </c>
      <c r="S79" t="s">
        <v>1507</v>
      </c>
      <c r="T79" t="s">
        <v>1507</v>
      </c>
      <c r="U79" t="s">
        <v>1507</v>
      </c>
    </row>
    <row r="80" spans="1:21" x14ac:dyDescent="0.25">
      <c r="A80" s="16" t="s">
        <v>906</v>
      </c>
      <c r="B80" s="560" t="s">
        <v>849</v>
      </c>
      <c r="C80" s="560" t="s">
        <v>1035</v>
      </c>
      <c r="E80" s="4" t="s">
        <v>906</v>
      </c>
      <c r="F80" s="4" t="s">
        <v>849</v>
      </c>
      <c r="G80" s="4" t="s">
        <v>1035</v>
      </c>
      <c r="H80" t="str">
        <f t="shared" si="4"/>
        <v/>
      </c>
      <c r="M80" s="11" t="s">
        <v>259</v>
      </c>
      <c r="N80" s="29" t="s">
        <v>1509</v>
      </c>
      <c r="O80" s="13" t="str">
        <f t="shared" si="3"/>
        <v>_6798</v>
      </c>
      <c r="R80" s="30" t="s">
        <v>1509</v>
      </c>
      <c r="S80" t="s">
        <v>1509</v>
      </c>
      <c r="T80" t="s">
        <v>1509</v>
      </c>
      <c r="U80" t="s">
        <v>1509</v>
      </c>
    </row>
    <row r="81" spans="1:21" x14ac:dyDescent="0.25">
      <c r="A81" s="17" t="s">
        <v>906</v>
      </c>
      <c r="B81" s="556" t="s">
        <v>840</v>
      </c>
      <c r="C81" s="556" t="s">
        <v>1022</v>
      </c>
      <c r="E81" s="4" t="s">
        <v>906</v>
      </c>
      <c r="F81" s="4" t="s">
        <v>840</v>
      </c>
      <c r="G81" s="4" t="s">
        <v>1022</v>
      </c>
      <c r="H81" t="str">
        <f t="shared" si="4"/>
        <v/>
      </c>
      <c r="M81" s="11" t="s">
        <v>259</v>
      </c>
      <c r="N81" s="29" t="s">
        <v>1511</v>
      </c>
      <c r="O81" s="13" t="str">
        <f t="shared" si="3"/>
        <v>_6799</v>
      </c>
      <c r="R81" s="30" t="s">
        <v>1511</v>
      </c>
      <c r="S81" t="s">
        <v>1511</v>
      </c>
      <c r="T81" t="s">
        <v>1511</v>
      </c>
      <c r="U81" t="s">
        <v>1511</v>
      </c>
    </row>
    <row r="82" spans="1:21" x14ac:dyDescent="0.25">
      <c r="A82" s="36" t="s">
        <v>916</v>
      </c>
      <c r="B82" s="554" t="s">
        <v>830</v>
      </c>
      <c r="C82" s="554" t="s">
        <v>1009</v>
      </c>
      <c r="E82" s="4" t="s">
        <v>916</v>
      </c>
      <c r="F82" s="4" t="s">
        <v>830</v>
      </c>
      <c r="G82" s="4" t="s">
        <v>1009</v>
      </c>
      <c r="H82" t="str">
        <f t="shared" si="4"/>
        <v/>
      </c>
      <c r="M82" s="11" t="s">
        <v>259</v>
      </c>
      <c r="N82" s="29" t="s">
        <v>1513</v>
      </c>
      <c r="O82" s="13" t="str">
        <f t="shared" si="3"/>
        <v>_6800</v>
      </c>
      <c r="R82" s="30" t="s">
        <v>1513</v>
      </c>
      <c r="S82" t="s">
        <v>1513</v>
      </c>
      <c r="T82" t="s">
        <v>1513</v>
      </c>
      <c r="U82" t="s">
        <v>1513</v>
      </c>
    </row>
    <row r="83" spans="1:21" x14ac:dyDescent="0.25">
      <c r="A83" s="36" t="s">
        <v>913</v>
      </c>
      <c r="B83" s="554" t="s">
        <v>820</v>
      </c>
      <c r="C83" s="554" t="s">
        <v>984</v>
      </c>
      <c r="E83" s="4" t="s">
        <v>913</v>
      </c>
      <c r="F83" s="4" t="s">
        <v>820</v>
      </c>
      <c r="G83" s="4" t="s">
        <v>984</v>
      </c>
      <c r="H83" t="str">
        <f t="shared" si="4"/>
        <v/>
      </c>
      <c r="M83" s="11" t="s">
        <v>259</v>
      </c>
      <c r="N83" s="29" t="s">
        <v>1515</v>
      </c>
      <c r="O83" s="13" t="str">
        <f t="shared" si="3"/>
        <v>_6801</v>
      </c>
      <c r="R83" s="30" t="s">
        <v>1515</v>
      </c>
      <c r="S83" t="s">
        <v>1515</v>
      </c>
      <c r="T83" t="s">
        <v>1515</v>
      </c>
      <c r="U83" t="s">
        <v>1515</v>
      </c>
    </row>
    <row r="84" spans="1:21" x14ac:dyDescent="0.25">
      <c r="A84" s="22" t="s">
        <v>908</v>
      </c>
      <c r="B84" s="553" t="s">
        <v>815</v>
      </c>
      <c r="C84" s="553" t="s">
        <v>977</v>
      </c>
      <c r="E84" s="4" t="s">
        <v>908</v>
      </c>
      <c r="F84" s="4" t="s">
        <v>815</v>
      </c>
      <c r="G84" s="4" t="s">
        <v>977</v>
      </c>
      <c r="H84" t="str">
        <f t="shared" si="4"/>
        <v/>
      </c>
      <c r="M84" s="11" t="s">
        <v>259</v>
      </c>
      <c r="N84" s="29" t="s">
        <v>1517</v>
      </c>
      <c r="O84" s="13" t="str">
        <f t="shared" si="3"/>
        <v>_6831</v>
      </c>
      <c r="R84" s="30" t="s">
        <v>1517</v>
      </c>
      <c r="S84" t="s">
        <v>1517</v>
      </c>
      <c r="T84" t="s">
        <v>1517</v>
      </c>
      <c r="U84" t="s">
        <v>1517</v>
      </c>
    </row>
    <row r="85" spans="1:21" x14ac:dyDescent="0.25">
      <c r="A85" s="20" t="s">
        <v>925</v>
      </c>
      <c r="B85" s="555" t="s">
        <v>865</v>
      </c>
      <c r="C85" s="555" t="s">
        <v>251</v>
      </c>
      <c r="E85" s="4" t="s">
        <v>925</v>
      </c>
      <c r="F85" s="4" t="s">
        <v>865</v>
      </c>
      <c r="G85" s="4" t="s">
        <v>251</v>
      </c>
      <c r="H85" t="str">
        <f t="shared" si="4"/>
        <v/>
      </c>
      <c r="M85" s="11" t="s">
        <v>259</v>
      </c>
      <c r="N85" s="29" t="s">
        <v>1519</v>
      </c>
      <c r="O85" s="13" t="str">
        <f t="shared" si="3"/>
        <v>_6832</v>
      </c>
      <c r="R85" s="30" t="s">
        <v>1519</v>
      </c>
      <c r="S85" t="s">
        <v>1519</v>
      </c>
      <c r="T85" t="s">
        <v>1519</v>
      </c>
      <c r="U85" t="s">
        <v>1519</v>
      </c>
    </row>
    <row r="86" spans="1:21" x14ac:dyDescent="0.25">
      <c r="A86" s="16" t="s">
        <v>925</v>
      </c>
      <c r="B86" s="560" t="s">
        <v>866</v>
      </c>
      <c r="C86" s="560" t="s">
        <v>253</v>
      </c>
      <c r="E86" s="4" t="s">
        <v>925</v>
      </c>
      <c r="F86" s="4" t="s">
        <v>866</v>
      </c>
      <c r="G86" s="4" t="s">
        <v>253</v>
      </c>
      <c r="H86" t="str">
        <f t="shared" si="4"/>
        <v/>
      </c>
      <c r="M86" s="11" t="s">
        <v>259</v>
      </c>
      <c r="N86" s="29" t="s">
        <v>1521</v>
      </c>
      <c r="O86" s="13" t="str">
        <f t="shared" si="3"/>
        <v>_6833</v>
      </c>
      <c r="R86" s="30" t="s">
        <v>1521</v>
      </c>
      <c r="S86" t="s">
        <v>1521</v>
      </c>
      <c r="T86" t="s">
        <v>1521</v>
      </c>
      <c r="U86" t="s">
        <v>1521</v>
      </c>
    </row>
    <row r="87" spans="1:21" x14ac:dyDescent="0.25">
      <c r="A87" s="17" t="s">
        <v>925</v>
      </c>
      <c r="B87" s="556" t="s">
        <v>867</v>
      </c>
      <c r="C87" s="556" t="s">
        <v>249</v>
      </c>
      <c r="E87" s="4" t="s">
        <v>925</v>
      </c>
      <c r="F87" s="4" t="s">
        <v>867</v>
      </c>
      <c r="G87" s="4" t="s">
        <v>249</v>
      </c>
      <c r="H87" t="str">
        <f t="shared" si="4"/>
        <v/>
      </c>
      <c r="M87" s="11" t="s">
        <v>259</v>
      </c>
      <c r="N87" s="29" t="s">
        <v>1523</v>
      </c>
      <c r="O87" s="13" t="str">
        <f t="shared" si="3"/>
        <v>_6843</v>
      </c>
      <c r="R87" s="30" t="s">
        <v>1523</v>
      </c>
      <c r="S87" t="s">
        <v>1523</v>
      </c>
      <c r="T87" t="s">
        <v>1523</v>
      </c>
      <c r="U87" t="s">
        <v>1523</v>
      </c>
    </row>
    <row r="88" spans="1:21" x14ac:dyDescent="0.25">
      <c r="A88" s="16" t="s">
        <v>915</v>
      </c>
      <c r="B88" s="560" t="s">
        <v>860</v>
      </c>
      <c r="C88" s="560" t="s">
        <v>1051</v>
      </c>
      <c r="E88" s="4" t="s">
        <v>915</v>
      </c>
      <c r="F88" s="4" t="s">
        <v>860</v>
      </c>
      <c r="G88" s="4" t="s">
        <v>1051</v>
      </c>
      <c r="H88" t="str">
        <f t="shared" si="4"/>
        <v/>
      </c>
      <c r="M88" s="11" t="s">
        <v>259</v>
      </c>
      <c r="N88" s="29" t="s">
        <v>1525</v>
      </c>
      <c r="O88" s="13" t="str">
        <f t="shared" si="3"/>
        <v>_6844</v>
      </c>
      <c r="R88" s="30" t="s">
        <v>1525</v>
      </c>
      <c r="S88" t="s">
        <v>1525</v>
      </c>
      <c r="T88" t="s">
        <v>1525</v>
      </c>
      <c r="U88" t="s">
        <v>1525</v>
      </c>
    </row>
    <row r="89" spans="1:21" x14ac:dyDescent="0.25">
      <c r="A89" s="16" t="s">
        <v>915</v>
      </c>
      <c r="B89" s="560" t="s">
        <v>1773</v>
      </c>
      <c r="C89" s="560" t="s">
        <v>1006</v>
      </c>
      <c r="E89" s="4" t="s">
        <v>915</v>
      </c>
      <c r="F89" s="4" t="s">
        <v>1773</v>
      </c>
      <c r="G89" s="4" t="s">
        <v>1006</v>
      </c>
      <c r="H89" t="str">
        <f t="shared" si="4"/>
        <v/>
      </c>
      <c r="M89" s="11" t="s">
        <v>259</v>
      </c>
      <c r="N89" s="29" t="s">
        <v>1527</v>
      </c>
      <c r="O89" s="13" t="str">
        <f t="shared" si="3"/>
        <v>_6845</v>
      </c>
      <c r="R89" s="30" t="s">
        <v>1527</v>
      </c>
      <c r="S89" t="s">
        <v>1527</v>
      </c>
      <c r="T89" t="s">
        <v>1527</v>
      </c>
      <c r="U89" t="s">
        <v>1527</v>
      </c>
    </row>
    <row r="90" spans="1:21" x14ac:dyDescent="0.25">
      <c r="A90" s="20" t="s">
        <v>923</v>
      </c>
      <c r="B90" s="555" t="s">
        <v>861</v>
      </c>
      <c r="C90" s="555" t="s">
        <v>1052</v>
      </c>
      <c r="E90" s="4" t="s">
        <v>923</v>
      </c>
      <c r="F90" s="4" t="s">
        <v>861</v>
      </c>
      <c r="G90" s="4" t="s">
        <v>1052</v>
      </c>
      <c r="H90" t="str">
        <f t="shared" si="4"/>
        <v/>
      </c>
      <c r="M90" s="11" t="s">
        <v>259</v>
      </c>
      <c r="N90" s="29" t="s">
        <v>1529</v>
      </c>
      <c r="O90" s="13" t="str">
        <f t="shared" si="3"/>
        <v>_6846</v>
      </c>
      <c r="R90" s="30" t="s">
        <v>1529</v>
      </c>
      <c r="S90" t="s">
        <v>1529</v>
      </c>
      <c r="T90" t="s">
        <v>1529</v>
      </c>
      <c r="U90" t="s">
        <v>1529</v>
      </c>
    </row>
    <row r="91" spans="1:21" x14ac:dyDescent="0.25">
      <c r="A91" s="16" t="s">
        <v>923</v>
      </c>
      <c r="B91" s="560" t="s">
        <v>862</v>
      </c>
      <c r="C91" s="560" t="s">
        <v>1053</v>
      </c>
      <c r="E91" s="4" t="s">
        <v>923</v>
      </c>
      <c r="F91" s="4" t="s">
        <v>862</v>
      </c>
      <c r="G91" s="4" t="s">
        <v>1053</v>
      </c>
      <c r="H91" t="str">
        <f t="shared" si="4"/>
        <v/>
      </c>
      <c r="M91" s="11" t="s">
        <v>259</v>
      </c>
      <c r="N91" s="29" t="s">
        <v>1531</v>
      </c>
      <c r="O91" s="13" t="str">
        <f t="shared" si="3"/>
        <v>_6847</v>
      </c>
      <c r="R91" s="30" t="s">
        <v>1531</v>
      </c>
      <c r="S91" t="s">
        <v>1531</v>
      </c>
      <c r="T91" t="s">
        <v>1531</v>
      </c>
      <c r="U91" t="s">
        <v>1531</v>
      </c>
    </row>
    <row r="92" spans="1:21" x14ac:dyDescent="0.25">
      <c r="A92" s="17" t="s">
        <v>923</v>
      </c>
      <c r="B92" s="556" t="s">
        <v>863</v>
      </c>
      <c r="C92" s="556" t="s">
        <v>244</v>
      </c>
      <c r="E92" s="4" t="s">
        <v>923</v>
      </c>
      <c r="F92" s="4" t="s">
        <v>863</v>
      </c>
      <c r="G92" s="4" t="s">
        <v>244</v>
      </c>
      <c r="H92" t="str">
        <f t="shared" si="4"/>
        <v/>
      </c>
      <c r="M92" s="11" t="s">
        <v>259</v>
      </c>
      <c r="N92" s="29" t="s">
        <v>1533</v>
      </c>
      <c r="O92" s="13" t="s">
        <v>1732</v>
      </c>
      <c r="R92" s="30" t="s">
        <v>1533</v>
      </c>
      <c r="S92" t="s">
        <v>1533</v>
      </c>
      <c r="T92" t="s">
        <v>1533</v>
      </c>
      <c r="U92" t="s">
        <v>1533</v>
      </c>
    </row>
    <row r="93" spans="1:21" x14ac:dyDescent="0.25">
      <c r="A93" s="24" t="s">
        <v>924</v>
      </c>
      <c r="B93" s="557" t="s">
        <v>864</v>
      </c>
      <c r="C93" s="557" t="s">
        <v>252</v>
      </c>
      <c r="E93" s="4" t="s">
        <v>924</v>
      </c>
      <c r="F93" s="4" t="s">
        <v>864</v>
      </c>
      <c r="G93" s="4" t="s">
        <v>252</v>
      </c>
      <c r="H93" t="str">
        <f t="shared" si="4"/>
        <v/>
      </c>
      <c r="T93" t="s">
        <v>1731</v>
      </c>
      <c r="U93" t="s">
        <v>1731</v>
      </c>
    </row>
    <row r="94" spans="1:21" x14ac:dyDescent="0.25">
      <c r="A94" s="35" t="s">
        <v>924</v>
      </c>
      <c r="B94" s="562" t="s">
        <v>1497</v>
      </c>
      <c r="C94" s="562" t="s">
        <v>1537</v>
      </c>
      <c r="E94" s="4" t="s">
        <v>924</v>
      </c>
      <c r="F94" s="4" t="s">
        <v>1497</v>
      </c>
      <c r="G94" s="4" t="s">
        <v>1537</v>
      </c>
      <c r="H94" t="str">
        <f t="shared" si="4"/>
        <v/>
      </c>
    </row>
    <row r="95" spans="1:21" x14ac:dyDescent="0.25">
      <c r="A95" s="24" t="s">
        <v>909</v>
      </c>
      <c r="B95" s="557" t="s">
        <v>817</v>
      </c>
      <c r="C95" s="557" t="s">
        <v>979</v>
      </c>
      <c r="E95" s="4" t="s">
        <v>909</v>
      </c>
      <c r="F95" s="4" t="s">
        <v>817</v>
      </c>
      <c r="G95" s="4" t="s">
        <v>979</v>
      </c>
      <c r="H95" t="str">
        <f t="shared" si="4"/>
        <v/>
      </c>
    </row>
    <row r="96" spans="1:21" x14ac:dyDescent="0.25">
      <c r="A96" s="10" t="s">
        <v>909</v>
      </c>
      <c r="B96" s="558" t="s">
        <v>821</v>
      </c>
      <c r="C96" s="558" t="s">
        <v>985</v>
      </c>
      <c r="E96" s="4" t="s">
        <v>909</v>
      </c>
      <c r="F96" s="4" t="s">
        <v>821</v>
      </c>
      <c r="G96" s="4" t="s">
        <v>985</v>
      </c>
      <c r="H96" t="str">
        <f t="shared" si="4"/>
        <v/>
      </c>
    </row>
    <row r="97" spans="1:8" x14ac:dyDescent="0.25">
      <c r="A97" s="35" t="s">
        <v>909</v>
      </c>
      <c r="B97" s="562" t="s">
        <v>816</v>
      </c>
      <c r="C97" s="562" t="s">
        <v>978</v>
      </c>
      <c r="E97" s="4" t="s">
        <v>909</v>
      </c>
      <c r="F97" s="4" t="s">
        <v>816</v>
      </c>
      <c r="G97" s="4" t="s">
        <v>978</v>
      </c>
      <c r="H97" t="str">
        <f t="shared" si="4"/>
        <v/>
      </c>
    </row>
    <row r="98" spans="1:8" x14ac:dyDescent="0.25">
      <c r="A98" s="16" t="s">
        <v>907</v>
      </c>
      <c r="B98" s="560" t="s">
        <v>814</v>
      </c>
      <c r="C98" s="560" t="s">
        <v>975</v>
      </c>
      <c r="E98" s="4" t="s">
        <v>907</v>
      </c>
      <c r="F98" s="4" t="s">
        <v>814</v>
      </c>
      <c r="G98" s="4" t="s">
        <v>975</v>
      </c>
      <c r="H98" t="str">
        <f t="shared" si="4"/>
        <v/>
      </c>
    </row>
    <row r="99" spans="1:8" x14ac:dyDescent="0.25">
      <c r="A99" s="20" t="s">
        <v>911</v>
      </c>
      <c r="B99" s="555" t="s">
        <v>822</v>
      </c>
      <c r="C99" s="555" t="s">
        <v>986</v>
      </c>
      <c r="E99" s="4" t="s">
        <v>911</v>
      </c>
      <c r="F99" s="4" t="s">
        <v>822</v>
      </c>
      <c r="G99" s="4" t="s">
        <v>986</v>
      </c>
      <c r="H99" t="str">
        <f t="shared" si="4"/>
        <v/>
      </c>
    </row>
    <row r="100" spans="1:8" x14ac:dyDescent="0.25">
      <c r="A100" s="20" t="s">
        <v>910</v>
      </c>
      <c r="B100" s="555" t="s">
        <v>818</v>
      </c>
      <c r="C100" s="555" t="s">
        <v>981</v>
      </c>
      <c r="E100" s="4" t="s">
        <v>910</v>
      </c>
      <c r="F100" s="4" t="s">
        <v>818</v>
      </c>
      <c r="G100" s="4" t="s">
        <v>981</v>
      </c>
      <c r="H100" t="str">
        <f t="shared" si="4"/>
        <v/>
      </c>
    </row>
    <row r="101" spans="1:8" x14ac:dyDescent="0.25">
      <c r="A101" s="20" t="s">
        <v>918</v>
      </c>
      <c r="B101" s="555" t="s">
        <v>846</v>
      </c>
      <c r="C101" s="555" t="s">
        <v>1030</v>
      </c>
      <c r="E101" s="4" t="s">
        <v>918</v>
      </c>
      <c r="F101" s="4" t="s">
        <v>846</v>
      </c>
      <c r="G101" s="4" t="s">
        <v>1030</v>
      </c>
      <c r="H101" t="str">
        <f t="shared" si="4"/>
        <v/>
      </c>
    </row>
    <row r="102" spans="1:8" x14ac:dyDescent="0.25">
      <c r="A102" s="16" t="s">
        <v>918</v>
      </c>
      <c r="B102" s="560" t="s">
        <v>1302</v>
      </c>
      <c r="C102" s="560" t="s">
        <v>1303</v>
      </c>
      <c r="E102" s="4" t="s">
        <v>918</v>
      </c>
      <c r="F102" s="4" t="s">
        <v>1302</v>
      </c>
      <c r="G102" s="4" t="s">
        <v>1303</v>
      </c>
      <c r="H102" t="str">
        <f t="shared" si="4"/>
        <v/>
      </c>
    </row>
    <row r="103" spans="1:8" x14ac:dyDescent="0.25">
      <c r="A103" s="20" t="s">
        <v>927</v>
      </c>
      <c r="B103" s="555" t="s">
        <v>869</v>
      </c>
      <c r="C103" s="555" t="s">
        <v>239</v>
      </c>
      <c r="E103" s="4" t="s">
        <v>927</v>
      </c>
      <c r="F103" s="4" t="s">
        <v>869</v>
      </c>
      <c r="G103" s="4" t="s">
        <v>239</v>
      </c>
      <c r="H103" t="str">
        <f t="shared" si="4"/>
        <v/>
      </c>
    </row>
    <row r="104" spans="1:8" x14ac:dyDescent="0.25">
      <c r="A104" s="18" t="s">
        <v>927</v>
      </c>
      <c r="B104" s="556" t="s">
        <v>1264</v>
      </c>
      <c r="C104" s="564" t="s">
        <v>1265</v>
      </c>
      <c r="E104" s="4" t="s">
        <v>927</v>
      </c>
      <c r="F104" s="4" t="s">
        <v>1264</v>
      </c>
      <c r="G104" s="4" t="s">
        <v>1265</v>
      </c>
      <c r="H104" t="str">
        <f t="shared" si="4"/>
        <v/>
      </c>
    </row>
    <row r="105" spans="1:8" x14ac:dyDescent="0.25">
      <c r="A105" s="16" t="s">
        <v>926</v>
      </c>
      <c r="B105" s="560" t="s">
        <v>868</v>
      </c>
      <c r="C105" s="555" t="s">
        <v>250</v>
      </c>
      <c r="E105" s="4" t="s">
        <v>926</v>
      </c>
      <c r="F105" s="4" t="s">
        <v>868</v>
      </c>
      <c r="G105" s="4" t="s">
        <v>250</v>
      </c>
      <c r="H105" t="str">
        <f t="shared" si="4"/>
        <v/>
      </c>
    </row>
    <row r="106" spans="1:8" x14ac:dyDescent="0.25">
      <c r="A106" s="35" t="s">
        <v>926</v>
      </c>
      <c r="B106" s="562" t="s">
        <v>1498</v>
      </c>
      <c r="C106" s="562" t="s">
        <v>1538</v>
      </c>
      <c r="E106" s="4" t="s">
        <v>926</v>
      </c>
      <c r="F106" s="4" t="s">
        <v>1498</v>
      </c>
      <c r="G106" s="4" t="s">
        <v>1538</v>
      </c>
      <c r="H106" t="str">
        <f t="shared" si="4"/>
        <v/>
      </c>
    </row>
    <row r="107" spans="1:8" x14ac:dyDescent="0.25">
      <c r="A107" s="16" t="s">
        <v>922</v>
      </c>
      <c r="B107" s="560" t="s">
        <v>859</v>
      </c>
      <c r="C107" s="560" t="s">
        <v>1050</v>
      </c>
      <c r="E107" s="4" t="s">
        <v>922</v>
      </c>
      <c r="F107" s="4" t="s">
        <v>859</v>
      </c>
      <c r="G107" s="4" t="s">
        <v>1050</v>
      </c>
      <c r="H107" t="str">
        <f t="shared" si="4"/>
        <v/>
      </c>
    </row>
    <row r="108" spans="1:8" x14ac:dyDescent="0.25">
      <c r="A108" s="25" t="s">
        <v>922</v>
      </c>
      <c r="B108" s="559" t="s">
        <v>1499</v>
      </c>
      <c r="C108" s="559" t="s">
        <v>1539</v>
      </c>
      <c r="E108" s="4" t="s">
        <v>922</v>
      </c>
      <c r="F108" s="4" t="s">
        <v>1499</v>
      </c>
      <c r="G108" s="4" t="s">
        <v>1539</v>
      </c>
      <c r="H108" t="str">
        <f t="shared" si="4"/>
        <v/>
      </c>
    </row>
    <row r="109" spans="1:8" x14ac:dyDescent="0.25">
      <c r="A109" s="25" t="s">
        <v>922</v>
      </c>
      <c r="B109" s="559" t="s">
        <v>877</v>
      </c>
      <c r="C109" s="559" t="s">
        <v>1058</v>
      </c>
      <c r="E109" s="4" t="s">
        <v>922</v>
      </c>
      <c r="F109" s="4" t="s">
        <v>877</v>
      </c>
      <c r="G109" s="4" t="s">
        <v>1058</v>
      </c>
      <c r="H109" t="str">
        <f t="shared" si="4"/>
        <v/>
      </c>
    </row>
    <row r="110" spans="1:8" x14ac:dyDescent="0.25">
      <c r="A110" s="20" t="s">
        <v>905</v>
      </c>
      <c r="B110" s="555" t="s">
        <v>808</v>
      </c>
      <c r="C110" s="555" t="s">
        <v>956</v>
      </c>
      <c r="E110" s="4" t="s">
        <v>905</v>
      </c>
      <c r="F110" s="4" t="s">
        <v>808</v>
      </c>
      <c r="G110" s="4" t="s">
        <v>956</v>
      </c>
      <c r="H110" t="str">
        <f t="shared" si="4"/>
        <v/>
      </c>
    </row>
    <row r="111" spans="1:8" x14ac:dyDescent="0.25">
      <c r="A111" s="16" t="s">
        <v>905</v>
      </c>
      <c r="B111" s="560" t="s">
        <v>1252</v>
      </c>
      <c r="C111" s="563" t="s">
        <v>1253</v>
      </c>
      <c r="E111" s="4" t="s">
        <v>905</v>
      </c>
      <c r="F111" s="4" t="s">
        <v>1252</v>
      </c>
      <c r="G111" s="4" t="s">
        <v>1253</v>
      </c>
      <c r="H111" t="str">
        <f t="shared" si="4"/>
        <v/>
      </c>
    </row>
    <row r="112" spans="1:8" ht="15.75" customHeight="1" x14ac:dyDescent="0.25">
      <c r="A112" s="16" t="s">
        <v>905</v>
      </c>
      <c r="B112" s="560" t="s">
        <v>1247</v>
      </c>
      <c r="C112" s="563" t="s">
        <v>1246</v>
      </c>
      <c r="E112" s="4" t="s">
        <v>905</v>
      </c>
      <c r="F112" s="4" t="s">
        <v>1247</v>
      </c>
      <c r="G112" s="4" t="s">
        <v>1246</v>
      </c>
      <c r="H112" t="str">
        <f t="shared" si="4"/>
        <v/>
      </c>
    </row>
    <row r="113" spans="1:8" x14ac:dyDescent="0.25">
      <c r="A113" s="16" t="s">
        <v>905</v>
      </c>
      <c r="B113" s="556" t="s">
        <v>1254</v>
      </c>
      <c r="C113" s="564" t="s">
        <v>1255</v>
      </c>
      <c r="E113" s="4" t="s">
        <v>905</v>
      </c>
      <c r="F113" s="4" t="s">
        <v>1254</v>
      </c>
      <c r="G113" s="4" t="s">
        <v>1255</v>
      </c>
      <c r="H113" t="str">
        <f t="shared" si="4"/>
        <v/>
      </c>
    </row>
    <row r="114" spans="1:8" x14ac:dyDescent="0.25">
      <c r="A114" s="17" t="s">
        <v>919</v>
      </c>
      <c r="B114" s="553" t="s">
        <v>851</v>
      </c>
      <c r="C114" s="553" t="s">
        <v>1037</v>
      </c>
      <c r="E114" s="4" t="s">
        <v>919</v>
      </c>
      <c r="F114" s="4" t="s">
        <v>851</v>
      </c>
      <c r="G114" s="4" t="s">
        <v>1037</v>
      </c>
      <c r="H114" t="str">
        <f t="shared" si="4"/>
        <v/>
      </c>
    </row>
    <row r="115" spans="1:8" x14ac:dyDescent="0.25">
      <c r="A115" s="20" t="s">
        <v>879</v>
      </c>
      <c r="B115" s="560" t="s">
        <v>785</v>
      </c>
      <c r="C115" s="560" t="s">
        <v>928</v>
      </c>
      <c r="E115" s="4" t="s">
        <v>879</v>
      </c>
      <c r="F115" s="4" t="s">
        <v>785</v>
      </c>
      <c r="G115" s="4" t="s">
        <v>928</v>
      </c>
      <c r="H115" t="str">
        <f t="shared" si="4"/>
        <v/>
      </c>
    </row>
    <row r="116" spans="1:8" x14ac:dyDescent="0.25">
      <c r="A116" s="20" t="s">
        <v>880</v>
      </c>
      <c r="B116" s="555" t="s">
        <v>786</v>
      </c>
      <c r="C116" s="555" t="s">
        <v>929</v>
      </c>
      <c r="E116" s="4" t="s">
        <v>880</v>
      </c>
      <c r="F116" s="4" t="s">
        <v>786</v>
      </c>
      <c r="G116" s="4" t="s">
        <v>929</v>
      </c>
      <c r="H116" t="str">
        <f t="shared" si="4"/>
        <v/>
      </c>
    </row>
    <row r="117" spans="1:8" x14ac:dyDescent="0.25">
      <c r="A117" s="18" t="s">
        <v>880</v>
      </c>
      <c r="B117" s="556" t="s">
        <v>1266</v>
      </c>
      <c r="C117" s="556" t="s">
        <v>1039</v>
      </c>
      <c r="E117" s="4" t="s">
        <v>880</v>
      </c>
      <c r="F117" s="4" t="s">
        <v>1266</v>
      </c>
      <c r="G117" s="4" t="s">
        <v>1039</v>
      </c>
      <c r="H117" t="str">
        <f t="shared" si="4"/>
        <v/>
      </c>
    </row>
    <row r="118" spans="1:8" x14ac:dyDescent="0.25">
      <c r="A118" s="22" t="s">
        <v>920</v>
      </c>
      <c r="B118" s="553" t="s">
        <v>852</v>
      </c>
      <c r="C118" s="553" t="s">
        <v>1040</v>
      </c>
      <c r="E118" s="4" t="s">
        <v>920</v>
      </c>
      <c r="F118" s="4" t="s">
        <v>852</v>
      </c>
      <c r="G118" s="4" t="s">
        <v>1040</v>
      </c>
      <c r="H118" t="str">
        <f t="shared" si="4"/>
        <v/>
      </c>
    </row>
    <row r="119" spans="1:8" x14ac:dyDescent="0.25">
      <c r="A119" s="20" t="s">
        <v>878</v>
      </c>
      <c r="B119" s="555" t="s">
        <v>784</v>
      </c>
      <c r="C119" s="555" t="s">
        <v>246</v>
      </c>
      <c r="E119" s="4" t="s">
        <v>878</v>
      </c>
      <c r="F119" s="4" t="s">
        <v>784</v>
      </c>
      <c r="G119" s="4" t="s">
        <v>246</v>
      </c>
      <c r="H119" t="str">
        <f t="shared" si="4"/>
        <v/>
      </c>
    </row>
    <row r="120" spans="1:8" x14ac:dyDescent="0.25">
      <c r="A120" s="16" t="s">
        <v>878</v>
      </c>
      <c r="B120" s="560" t="s">
        <v>842</v>
      </c>
      <c r="C120" s="560" t="s">
        <v>1026</v>
      </c>
      <c r="E120" s="4" t="s">
        <v>878</v>
      </c>
      <c r="F120" s="4" t="s">
        <v>842</v>
      </c>
      <c r="G120" s="4" t="s">
        <v>1026</v>
      </c>
      <c r="H120" t="str">
        <f t="shared" si="4"/>
        <v/>
      </c>
    </row>
    <row r="121" spans="1:8" x14ac:dyDescent="0.25">
      <c r="A121" s="16" t="s">
        <v>878</v>
      </c>
      <c r="B121" s="560" t="s">
        <v>826</v>
      </c>
      <c r="C121" s="560" t="s">
        <v>999</v>
      </c>
      <c r="E121" s="4" t="s">
        <v>878</v>
      </c>
      <c r="F121" s="4" t="s">
        <v>826</v>
      </c>
      <c r="G121" s="4" t="s">
        <v>999</v>
      </c>
      <c r="H121" t="str">
        <f t="shared" si="4"/>
        <v/>
      </c>
    </row>
    <row r="122" spans="1:8" x14ac:dyDescent="0.25">
      <c r="A122" s="16" t="s">
        <v>878</v>
      </c>
      <c r="B122" s="560" t="s">
        <v>827</v>
      </c>
      <c r="C122" s="560" t="s">
        <v>1000</v>
      </c>
      <c r="E122" s="4" t="s">
        <v>878</v>
      </c>
      <c r="F122" s="4" t="s">
        <v>827</v>
      </c>
      <c r="G122" s="4" t="s">
        <v>1000</v>
      </c>
      <c r="H122" t="str">
        <f t="shared" si="4"/>
        <v/>
      </c>
    </row>
    <row r="123" spans="1:8" x14ac:dyDescent="0.25">
      <c r="A123" s="17" t="s">
        <v>878</v>
      </c>
      <c r="B123" s="556" t="s">
        <v>1270</v>
      </c>
      <c r="C123" s="564" t="s">
        <v>1271</v>
      </c>
      <c r="E123" s="4" t="s">
        <v>878</v>
      </c>
      <c r="F123" s="4" t="s">
        <v>1270</v>
      </c>
      <c r="G123" s="4" t="s">
        <v>1271</v>
      </c>
      <c r="H123" t="str">
        <f t="shared" si="4"/>
        <v/>
      </c>
    </row>
    <row r="124" spans="1:8" x14ac:dyDescent="0.25">
      <c r="A124" s="19" t="s">
        <v>1259</v>
      </c>
      <c r="B124" s="555" t="s">
        <v>1260</v>
      </c>
      <c r="C124" s="570" t="s">
        <v>1274</v>
      </c>
      <c r="E124" s="4" t="s">
        <v>1259</v>
      </c>
      <c r="F124" s="4" t="s">
        <v>1260</v>
      </c>
      <c r="G124" s="4" t="s">
        <v>1274</v>
      </c>
      <c r="H124" t="str">
        <f t="shared" si="4"/>
        <v/>
      </c>
    </row>
    <row r="125" spans="1:8" x14ac:dyDescent="0.25">
      <c r="A125" s="12" t="s">
        <v>1259</v>
      </c>
      <c r="B125" s="560" t="s">
        <v>1304</v>
      </c>
      <c r="C125" s="563" t="s">
        <v>1305</v>
      </c>
      <c r="E125" s="4" t="s">
        <v>1259</v>
      </c>
      <c r="F125" s="4" t="s">
        <v>1304</v>
      </c>
      <c r="G125" s="4" t="s">
        <v>1305</v>
      </c>
      <c r="H125" t="str">
        <f t="shared" si="4"/>
        <v/>
      </c>
    </row>
    <row r="126" spans="1:8" x14ac:dyDescent="0.25">
      <c r="A126" s="18" t="s">
        <v>1259</v>
      </c>
      <c r="B126" s="556" t="s">
        <v>1306</v>
      </c>
      <c r="C126" s="564" t="s">
        <v>1307</v>
      </c>
      <c r="E126" s="4" t="s">
        <v>1259</v>
      </c>
      <c r="F126" s="4" t="s">
        <v>1306</v>
      </c>
      <c r="G126" s="4" t="s">
        <v>1307</v>
      </c>
      <c r="H126" t="str">
        <f t="shared" si="4"/>
        <v/>
      </c>
    </row>
    <row r="127" spans="1:8" x14ac:dyDescent="0.25">
      <c r="A127" s="12" t="s">
        <v>1248</v>
      </c>
      <c r="B127" s="560" t="s">
        <v>1249</v>
      </c>
      <c r="C127" s="563" t="s">
        <v>1319</v>
      </c>
      <c r="E127" s="4" t="s">
        <v>1248</v>
      </c>
      <c r="F127" s="4" t="s">
        <v>1249</v>
      </c>
      <c r="G127" s="4" t="s">
        <v>1319</v>
      </c>
      <c r="H127" t="str">
        <f t="shared" si="4"/>
        <v/>
      </c>
    </row>
    <row r="128" spans="1:8" x14ac:dyDescent="0.25">
      <c r="A128" s="35" t="s">
        <v>1248</v>
      </c>
      <c r="B128" s="562" t="s">
        <v>1500</v>
      </c>
      <c r="C128" s="562" t="s">
        <v>1540</v>
      </c>
      <c r="E128" s="4" t="s">
        <v>1248</v>
      </c>
      <c r="F128" s="4" t="s">
        <v>1500</v>
      </c>
      <c r="G128" s="4" t="s">
        <v>1540</v>
      </c>
      <c r="H128" t="str">
        <f t="shared" si="4"/>
        <v/>
      </c>
    </row>
    <row r="129" spans="1:8" x14ac:dyDescent="0.25">
      <c r="A129" s="25" t="s">
        <v>1263</v>
      </c>
      <c r="B129" s="559" t="s">
        <v>1367</v>
      </c>
      <c r="C129" s="559" t="s">
        <v>1320</v>
      </c>
      <c r="E129" s="4" t="s">
        <v>1263</v>
      </c>
      <c r="F129" s="4" t="s">
        <v>1367</v>
      </c>
      <c r="G129" s="4" t="s">
        <v>1320</v>
      </c>
      <c r="H129" t="str">
        <f t="shared" si="4"/>
        <v/>
      </c>
    </row>
    <row r="130" spans="1:8" x14ac:dyDescent="0.25">
      <c r="A130" s="25" t="s">
        <v>1263</v>
      </c>
      <c r="B130" s="559" t="s">
        <v>1783</v>
      </c>
      <c r="C130" s="559" t="s">
        <v>1059</v>
      </c>
      <c r="E130" s="4" t="s">
        <v>1263</v>
      </c>
      <c r="F130" s="4" t="s">
        <v>1783</v>
      </c>
      <c r="G130" s="4" t="s">
        <v>1059</v>
      </c>
      <c r="H130" t="str">
        <f t="shared" ref="H130:H193" si="5">IF(C130=G130,"","XX")</f>
        <v/>
      </c>
    </row>
    <row r="131" spans="1:8" x14ac:dyDescent="0.25">
      <c r="A131" s="25" t="s">
        <v>1263</v>
      </c>
      <c r="B131" s="559" t="s">
        <v>1308</v>
      </c>
      <c r="C131" s="559" t="s">
        <v>954</v>
      </c>
      <c r="E131" s="4" t="s">
        <v>1263</v>
      </c>
      <c r="F131" s="4" t="s">
        <v>1308</v>
      </c>
      <c r="G131" s="4" t="s">
        <v>954</v>
      </c>
      <c r="H131" t="str">
        <f t="shared" si="5"/>
        <v/>
      </c>
    </row>
    <row r="132" spans="1:8" x14ac:dyDescent="0.25">
      <c r="A132" s="25" t="s">
        <v>1263</v>
      </c>
      <c r="B132" s="559" t="s">
        <v>1501</v>
      </c>
      <c r="C132" s="559" t="s">
        <v>1541</v>
      </c>
      <c r="E132" s="4" t="s">
        <v>1263</v>
      </c>
      <c r="F132" s="4" t="s">
        <v>1501</v>
      </c>
      <c r="G132" s="4" t="s">
        <v>1541</v>
      </c>
      <c r="H132" t="str">
        <f t="shared" si="5"/>
        <v/>
      </c>
    </row>
    <row r="133" spans="1:8" x14ac:dyDescent="0.25">
      <c r="A133" s="25" t="s">
        <v>1263</v>
      </c>
      <c r="B133" s="559" t="s">
        <v>1502</v>
      </c>
      <c r="C133" s="559" t="s">
        <v>1542</v>
      </c>
      <c r="E133" s="4" t="s">
        <v>1263</v>
      </c>
      <c r="F133" s="4" t="s">
        <v>1502</v>
      </c>
      <c r="G133" s="4" t="s">
        <v>1542</v>
      </c>
      <c r="H133" t="str">
        <f t="shared" si="5"/>
        <v/>
      </c>
    </row>
    <row r="134" spans="1:8" x14ac:dyDescent="0.25">
      <c r="A134" s="25" t="s">
        <v>1263</v>
      </c>
      <c r="B134" s="559" t="s">
        <v>1503</v>
      </c>
      <c r="C134" s="559" t="s">
        <v>1543</v>
      </c>
      <c r="E134" s="4" t="s">
        <v>1263</v>
      </c>
      <c r="F134" s="4" t="s">
        <v>1503</v>
      </c>
      <c r="G134" s="4" t="s">
        <v>1543</v>
      </c>
      <c r="H134" t="str">
        <f t="shared" si="5"/>
        <v/>
      </c>
    </row>
    <row r="135" spans="1:8" x14ac:dyDescent="0.25">
      <c r="A135" s="19" t="s">
        <v>1267</v>
      </c>
      <c r="B135" s="555" t="s">
        <v>1268</v>
      </c>
      <c r="C135" s="555" t="s">
        <v>1024</v>
      </c>
      <c r="E135" s="4" t="s">
        <v>1267</v>
      </c>
      <c r="F135" s="4" t="s">
        <v>1268</v>
      </c>
      <c r="G135" s="4" t="s">
        <v>1024</v>
      </c>
      <c r="H135" t="str">
        <f t="shared" si="5"/>
        <v/>
      </c>
    </row>
    <row r="136" spans="1:8" x14ac:dyDescent="0.25">
      <c r="A136" s="10" t="s">
        <v>1267</v>
      </c>
      <c r="B136" s="558" t="s">
        <v>1309</v>
      </c>
      <c r="C136" s="558" t="s">
        <v>1310</v>
      </c>
      <c r="E136" s="4" t="s">
        <v>1267</v>
      </c>
      <c r="F136" s="4" t="s">
        <v>1309</v>
      </c>
      <c r="G136" s="4" t="s">
        <v>1310</v>
      </c>
      <c r="H136" t="str">
        <f t="shared" si="5"/>
        <v/>
      </c>
    </row>
    <row r="137" spans="1:8" x14ac:dyDescent="0.25">
      <c r="A137" s="25" t="s">
        <v>1267</v>
      </c>
      <c r="B137" s="559" t="s">
        <v>1311</v>
      </c>
      <c r="C137" s="559" t="s">
        <v>955</v>
      </c>
      <c r="E137" s="4" t="s">
        <v>1267</v>
      </c>
      <c r="F137" s="4" t="s">
        <v>1311</v>
      </c>
      <c r="G137" s="4" t="s">
        <v>955</v>
      </c>
      <c r="H137" t="str">
        <f t="shared" si="5"/>
        <v/>
      </c>
    </row>
    <row r="138" spans="1:8" x14ac:dyDescent="0.25">
      <c r="A138" s="25" t="s">
        <v>1267</v>
      </c>
      <c r="B138" s="559" t="s">
        <v>1312</v>
      </c>
      <c r="C138" s="559" t="s">
        <v>1033</v>
      </c>
      <c r="E138" s="4" t="s">
        <v>1267</v>
      </c>
      <c r="F138" s="4" t="s">
        <v>1312</v>
      </c>
      <c r="G138" s="4" t="s">
        <v>1033</v>
      </c>
      <c r="H138" t="str">
        <f t="shared" si="5"/>
        <v/>
      </c>
    </row>
    <row r="139" spans="1:8" x14ac:dyDescent="0.25">
      <c r="A139" s="21" t="s">
        <v>1256</v>
      </c>
      <c r="B139" s="553" t="s">
        <v>1257</v>
      </c>
      <c r="C139" s="553" t="s">
        <v>1010</v>
      </c>
      <c r="E139" s="4" t="s">
        <v>1256</v>
      </c>
      <c r="F139" s="4" t="s">
        <v>1257</v>
      </c>
      <c r="G139" s="4" t="s">
        <v>1010</v>
      </c>
      <c r="H139" t="str">
        <f t="shared" si="5"/>
        <v/>
      </c>
    </row>
    <row r="140" spans="1:8" x14ac:dyDescent="0.25">
      <c r="A140" s="21" t="s">
        <v>1258</v>
      </c>
      <c r="B140" s="553" t="s">
        <v>1269</v>
      </c>
      <c r="C140" s="553" t="s">
        <v>1049</v>
      </c>
      <c r="E140" s="4" t="s">
        <v>1258</v>
      </c>
      <c r="F140" s="4" t="s">
        <v>1269</v>
      </c>
      <c r="G140" s="4" t="s">
        <v>1049</v>
      </c>
      <c r="H140" t="str">
        <f t="shared" si="5"/>
        <v/>
      </c>
    </row>
    <row r="141" spans="1:8" x14ac:dyDescent="0.25">
      <c r="A141" s="23" t="s">
        <v>1272</v>
      </c>
      <c r="B141" s="557" t="s">
        <v>1273</v>
      </c>
      <c r="C141" s="557" t="s">
        <v>1021</v>
      </c>
      <c r="E141" s="4" t="s">
        <v>1272</v>
      </c>
      <c r="F141" s="4" t="s">
        <v>1273</v>
      </c>
      <c r="G141" s="4" t="s">
        <v>1021</v>
      </c>
      <c r="H141" t="str">
        <f t="shared" si="5"/>
        <v/>
      </c>
    </row>
    <row r="142" spans="1:8" x14ac:dyDescent="0.25">
      <c r="A142" s="25" t="s">
        <v>1272</v>
      </c>
      <c r="B142" s="559" t="s">
        <v>1313</v>
      </c>
      <c r="C142" s="559" t="s">
        <v>1314</v>
      </c>
      <c r="E142" s="4" t="s">
        <v>1272</v>
      </c>
      <c r="F142" s="4" t="s">
        <v>1313</v>
      </c>
      <c r="G142" s="4" t="s">
        <v>1314</v>
      </c>
      <c r="H142" t="str">
        <f t="shared" si="5"/>
        <v/>
      </c>
    </row>
    <row r="143" spans="1:8" x14ac:dyDescent="0.25">
      <c r="A143" s="25" t="s">
        <v>1272</v>
      </c>
      <c r="B143" s="559" t="s">
        <v>1315</v>
      </c>
      <c r="C143" s="559" t="s">
        <v>1316</v>
      </c>
      <c r="E143" s="4" t="s">
        <v>1272</v>
      </c>
      <c r="F143" s="4" t="s">
        <v>1315</v>
      </c>
      <c r="G143" s="4" t="s">
        <v>1316</v>
      </c>
      <c r="H143" t="str">
        <f t="shared" si="5"/>
        <v/>
      </c>
    </row>
    <row r="144" spans="1:8" x14ac:dyDescent="0.25">
      <c r="A144" s="21" t="s">
        <v>1262</v>
      </c>
      <c r="B144" s="553" t="s">
        <v>1261</v>
      </c>
      <c r="C144" s="553" t="s">
        <v>940</v>
      </c>
      <c r="E144" s="4" t="s">
        <v>1262</v>
      </c>
      <c r="F144" s="4" t="s">
        <v>1261</v>
      </c>
      <c r="G144" s="4" t="s">
        <v>940</v>
      </c>
      <c r="H144" t="str">
        <f t="shared" si="5"/>
        <v/>
      </c>
    </row>
    <row r="145" spans="1:8" x14ac:dyDescent="0.25">
      <c r="A145" s="24" t="s">
        <v>1288</v>
      </c>
      <c r="B145" s="557" t="s">
        <v>1321</v>
      </c>
      <c r="C145" s="557" t="s">
        <v>1322</v>
      </c>
      <c r="E145" s="4" t="s">
        <v>1288</v>
      </c>
      <c r="F145" s="4" t="s">
        <v>1321</v>
      </c>
      <c r="G145" s="4" t="s">
        <v>1322</v>
      </c>
      <c r="H145" t="str">
        <f t="shared" si="5"/>
        <v/>
      </c>
    </row>
    <row r="146" spans="1:8" x14ac:dyDescent="0.25">
      <c r="A146" s="37" t="s">
        <v>1288</v>
      </c>
      <c r="B146" s="565" t="s">
        <v>1610</v>
      </c>
      <c r="C146" s="558" t="s">
        <v>1614</v>
      </c>
      <c r="E146" s="4" t="s">
        <v>1288</v>
      </c>
      <c r="F146" s="4" t="s">
        <v>1610</v>
      </c>
      <c r="G146" s="4" t="s">
        <v>1614</v>
      </c>
      <c r="H146" t="str">
        <f t="shared" si="5"/>
        <v/>
      </c>
    </row>
    <row r="147" spans="1:8" x14ac:dyDescent="0.25">
      <c r="A147" s="35" t="s">
        <v>1288</v>
      </c>
      <c r="B147" s="562" t="s">
        <v>1323</v>
      </c>
      <c r="C147" s="562" t="s">
        <v>1324</v>
      </c>
      <c r="E147" s="4" t="s">
        <v>1288</v>
      </c>
      <c r="F147" s="4" t="s">
        <v>1323</v>
      </c>
      <c r="G147" s="4" t="s">
        <v>1324</v>
      </c>
      <c r="H147" t="str">
        <f t="shared" si="5"/>
        <v/>
      </c>
    </row>
    <row r="148" spans="1:8" x14ac:dyDescent="0.25">
      <c r="A148" s="5" t="s">
        <v>1290</v>
      </c>
      <c r="B148" s="566" t="s">
        <v>1325</v>
      </c>
      <c r="C148" s="557" t="s">
        <v>1326</v>
      </c>
      <c r="E148" s="4" t="s">
        <v>1290</v>
      </c>
      <c r="F148" s="4" t="s">
        <v>1325</v>
      </c>
      <c r="G148" s="4" t="s">
        <v>1326</v>
      </c>
      <c r="H148" t="str">
        <f t="shared" si="5"/>
        <v/>
      </c>
    </row>
    <row r="149" spans="1:8" x14ac:dyDescent="0.25">
      <c r="A149" s="6" t="s">
        <v>1290</v>
      </c>
      <c r="B149" s="567" t="s">
        <v>1327</v>
      </c>
      <c r="C149" s="558" t="s">
        <v>1328</v>
      </c>
      <c r="E149" s="4" t="s">
        <v>1290</v>
      </c>
      <c r="F149" s="4" t="s">
        <v>1327</v>
      </c>
      <c r="G149" s="4" t="s">
        <v>1328</v>
      </c>
      <c r="H149" t="str">
        <f t="shared" si="5"/>
        <v/>
      </c>
    </row>
    <row r="150" spans="1:8" x14ac:dyDescent="0.25">
      <c r="A150" s="6" t="s">
        <v>1290</v>
      </c>
      <c r="B150" s="567" t="s">
        <v>1329</v>
      </c>
      <c r="C150" s="558" t="s">
        <v>1330</v>
      </c>
      <c r="E150" s="4" t="s">
        <v>1290</v>
      </c>
      <c r="F150" s="4" t="s">
        <v>1329</v>
      </c>
      <c r="G150" s="4" t="s">
        <v>1330</v>
      </c>
      <c r="H150" t="str">
        <f t="shared" si="5"/>
        <v/>
      </c>
    </row>
    <row r="151" spans="1:8" x14ac:dyDescent="0.25">
      <c r="A151" s="24" t="s">
        <v>1287</v>
      </c>
      <c r="B151" s="557" t="s">
        <v>1332</v>
      </c>
      <c r="C151" s="557" t="s">
        <v>1333</v>
      </c>
      <c r="E151" s="4" t="s">
        <v>1287</v>
      </c>
      <c r="F151" s="4" t="s">
        <v>1332</v>
      </c>
      <c r="G151" s="4" t="s">
        <v>1333</v>
      </c>
      <c r="H151" t="str">
        <f t="shared" si="5"/>
        <v/>
      </c>
    </row>
    <row r="152" spans="1:8" x14ac:dyDescent="0.25">
      <c r="A152" s="10" t="s">
        <v>1287</v>
      </c>
      <c r="B152" s="558" t="s">
        <v>1334</v>
      </c>
      <c r="C152" s="558" t="s">
        <v>1335</v>
      </c>
      <c r="E152" s="4" t="s">
        <v>1287</v>
      </c>
      <c r="F152" s="4" t="s">
        <v>1334</v>
      </c>
      <c r="G152" s="4" t="s">
        <v>1335</v>
      </c>
      <c r="H152" t="str">
        <f t="shared" si="5"/>
        <v/>
      </c>
    </row>
    <row r="153" spans="1:8" x14ac:dyDescent="0.25">
      <c r="A153" s="10" t="s">
        <v>1287</v>
      </c>
      <c r="B153" s="558" t="s">
        <v>1336</v>
      </c>
      <c r="C153" s="558" t="s">
        <v>1337</v>
      </c>
      <c r="E153" s="4" t="s">
        <v>1287</v>
      </c>
      <c r="F153" s="4" t="s">
        <v>1336</v>
      </c>
      <c r="G153" s="4" t="s">
        <v>1337</v>
      </c>
      <c r="H153" t="str">
        <f t="shared" si="5"/>
        <v/>
      </c>
    </row>
    <row r="154" spans="1:8" x14ac:dyDescent="0.25">
      <c r="A154" s="10" t="s">
        <v>1287</v>
      </c>
      <c r="B154" s="558" t="s">
        <v>1339</v>
      </c>
      <c r="C154" s="558" t="s">
        <v>1340</v>
      </c>
      <c r="E154" s="4" t="s">
        <v>1287</v>
      </c>
      <c r="F154" s="4" t="s">
        <v>1339</v>
      </c>
      <c r="G154" s="4" t="s">
        <v>1340</v>
      </c>
      <c r="H154" t="str">
        <f t="shared" si="5"/>
        <v/>
      </c>
    </row>
    <row r="155" spans="1:8" x14ac:dyDescent="0.25">
      <c r="A155" s="10" t="s">
        <v>1287</v>
      </c>
      <c r="B155" s="558" t="s">
        <v>1341</v>
      </c>
      <c r="C155" s="558" t="s">
        <v>1342</v>
      </c>
      <c r="E155" s="4" t="s">
        <v>1287</v>
      </c>
      <c r="F155" s="4" t="s">
        <v>1341</v>
      </c>
      <c r="G155" s="4" t="s">
        <v>1342</v>
      </c>
      <c r="H155" t="str">
        <f t="shared" si="5"/>
        <v/>
      </c>
    </row>
    <row r="156" spans="1:8" x14ac:dyDescent="0.25">
      <c r="A156" s="35" t="s">
        <v>1287</v>
      </c>
      <c r="B156" s="562" t="s">
        <v>1784</v>
      </c>
      <c r="C156" s="562" t="s">
        <v>1338</v>
      </c>
      <c r="E156" s="4" t="s">
        <v>1287</v>
      </c>
      <c r="F156" s="4" t="s">
        <v>1784</v>
      </c>
      <c r="G156" s="4" t="s">
        <v>1338</v>
      </c>
      <c r="H156" t="str">
        <f t="shared" si="5"/>
        <v/>
      </c>
    </row>
    <row r="157" spans="1:8" x14ac:dyDescent="0.25">
      <c r="A157" s="36" t="s">
        <v>1293</v>
      </c>
      <c r="B157" s="554" t="s">
        <v>1343</v>
      </c>
      <c r="C157" s="554" t="s">
        <v>982</v>
      </c>
      <c r="E157" s="4" t="s">
        <v>1293</v>
      </c>
      <c r="F157" s="4" t="s">
        <v>1343</v>
      </c>
      <c r="G157" s="4" t="s">
        <v>982</v>
      </c>
      <c r="H157" t="str">
        <f t="shared" si="5"/>
        <v/>
      </c>
    </row>
    <row r="158" spans="1:8" x14ac:dyDescent="0.25">
      <c r="A158" s="36" t="s">
        <v>1294</v>
      </c>
      <c r="B158" s="554" t="s">
        <v>1344</v>
      </c>
      <c r="C158" s="554" t="s">
        <v>1025</v>
      </c>
      <c r="E158" s="4" t="s">
        <v>1294</v>
      </c>
      <c r="F158" s="4" t="s">
        <v>1344</v>
      </c>
      <c r="G158" s="4" t="s">
        <v>1025</v>
      </c>
      <c r="H158" t="str">
        <f t="shared" si="5"/>
        <v/>
      </c>
    </row>
    <row r="159" spans="1:8" x14ac:dyDescent="0.25">
      <c r="A159" s="24" t="s">
        <v>1297</v>
      </c>
      <c r="B159" s="557" t="s">
        <v>1345</v>
      </c>
      <c r="C159" s="557" t="s">
        <v>972</v>
      </c>
      <c r="E159" s="4" t="s">
        <v>1297</v>
      </c>
      <c r="F159" s="4" t="s">
        <v>1345</v>
      </c>
      <c r="G159" s="4" t="s">
        <v>972</v>
      </c>
      <c r="H159" t="str">
        <f t="shared" si="5"/>
        <v/>
      </c>
    </row>
    <row r="160" spans="1:8" x14ac:dyDescent="0.25">
      <c r="A160" s="35" t="s">
        <v>1297</v>
      </c>
      <c r="B160" s="562" t="s">
        <v>1771</v>
      </c>
      <c r="C160" s="562" t="s">
        <v>974</v>
      </c>
      <c r="E160" s="4" t="s">
        <v>1297</v>
      </c>
      <c r="F160" s="4" t="s">
        <v>1771</v>
      </c>
      <c r="G160" s="4" t="s">
        <v>974</v>
      </c>
      <c r="H160" t="str">
        <f t="shared" si="5"/>
        <v/>
      </c>
    </row>
    <row r="161" spans="1:8" x14ac:dyDescent="0.25">
      <c r="A161" s="36" t="s">
        <v>1284</v>
      </c>
      <c r="B161" s="554" t="s">
        <v>1346</v>
      </c>
      <c r="C161" s="554" t="s">
        <v>973</v>
      </c>
      <c r="E161" s="4" t="s">
        <v>1284</v>
      </c>
      <c r="F161" s="4" t="s">
        <v>1346</v>
      </c>
      <c r="G161" s="4" t="s">
        <v>973</v>
      </c>
      <c r="H161" t="str">
        <f t="shared" si="5"/>
        <v/>
      </c>
    </row>
    <row r="162" spans="1:8" x14ac:dyDescent="0.25">
      <c r="A162" s="5" t="s">
        <v>1283</v>
      </c>
      <c r="B162" s="566" t="s">
        <v>1347</v>
      </c>
      <c r="C162" s="557" t="s">
        <v>1348</v>
      </c>
      <c r="E162" s="4" t="s">
        <v>1283</v>
      </c>
      <c r="F162" s="4" t="s">
        <v>1347</v>
      </c>
      <c r="G162" s="4" t="s">
        <v>1348</v>
      </c>
      <c r="H162" t="str">
        <f t="shared" si="5"/>
        <v/>
      </c>
    </row>
    <row r="163" spans="1:8" x14ac:dyDescent="0.25">
      <c r="A163" s="24" t="s">
        <v>1299</v>
      </c>
      <c r="B163" s="557" t="s">
        <v>1349</v>
      </c>
      <c r="C163" s="557" t="s">
        <v>1350</v>
      </c>
      <c r="E163" s="4" t="s">
        <v>1299</v>
      </c>
      <c r="F163" s="4" t="s">
        <v>1349</v>
      </c>
      <c r="G163" s="4" t="s">
        <v>1350</v>
      </c>
      <c r="H163" t="str">
        <f t="shared" si="5"/>
        <v/>
      </c>
    </row>
    <row r="164" spans="1:8" x14ac:dyDescent="0.25">
      <c r="A164" s="35" t="s">
        <v>1299</v>
      </c>
      <c r="B164" s="562" t="s">
        <v>1504</v>
      </c>
      <c r="C164" s="562" t="s">
        <v>1544</v>
      </c>
      <c r="E164" s="4" t="s">
        <v>1299</v>
      </c>
      <c r="F164" s="4" t="s">
        <v>1504</v>
      </c>
      <c r="G164" s="4" t="s">
        <v>1544</v>
      </c>
      <c r="H164" t="str">
        <f t="shared" si="5"/>
        <v/>
      </c>
    </row>
    <row r="165" spans="1:8" x14ac:dyDescent="0.25">
      <c r="A165" s="4" t="s">
        <v>1292</v>
      </c>
      <c r="B165" s="552" t="s">
        <v>1351</v>
      </c>
      <c r="C165" s="559" t="s">
        <v>1352</v>
      </c>
      <c r="E165" s="4" t="s">
        <v>1292</v>
      </c>
      <c r="F165" s="4" t="s">
        <v>1351</v>
      </c>
      <c r="G165" s="4" t="s">
        <v>1352</v>
      </c>
      <c r="H165" t="str">
        <f t="shared" si="5"/>
        <v/>
      </c>
    </row>
    <row r="166" spans="1:8" x14ac:dyDescent="0.25">
      <c r="A166" s="4" t="s">
        <v>1292</v>
      </c>
      <c r="B166" s="552" t="s">
        <v>1353</v>
      </c>
      <c r="C166" s="559" t="s">
        <v>1003</v>
      </c>
      <c r="E166" s="4" t="s">
        <v>1292</v>
      </c>
      <c r="F166" s="4" t="s">
        <v>1353</v>
      </c>
      <c r="G166" s="4" t="s">
        <v>1003</v>
      </c>
      <c r="H166" t="str">
        <f t="shared" si="5"/>
        <v/>
      </c>
    </row>
    <row r="167" spans="1:8" x14ac:dyDescent="0.25">
      <c r="A167" s="4" t="s">
        <v>1292</v>
      </c>
      <c r="B167" s="552" t="s">
        <v>1354</v>
      </c>
      <c r="C167" s="559" t="s">
        <v>1004</v>
      </c>
      <c r="E167" s="4" t="s">
        <v>1292</v>
      </c>
      <c r="F167" s="4" t="s">
        <v>1354</v>
      </c>
      <c r="G167" s="4" t="s">
        <v>1004</v>
      </c>
      <c r="H167" t="str">
        <f t="shared" si="5"/>
        <v/>
      </c>
    </row>
    <row r="168" spans="1:8" x14ac:dyDescent="0.25">
      <c r="A168" s="24" t="s">
        <v>1289</v>
      </c>
      <c r="B168" s="557" t="s">
        <v>1611</v>
      </c>
      <c r="C168" s="557" t="s">
        <v>958</v>
      </c>
      <c r="E168" s="4" t="s">
        <v>1289</v>
      </c>
      <c r="F168" s="4" t="s">
        <v>1611</v>
      </c>
      <c r="G168" s="4" t="s">
        <v>958</v>
      </c>
      <c r="H168" t="str">
        <f t="shared" si="5"/>
        <v/>
      </c>
    </row>
    <row r="169" spans="1:8" x14ac:dyDescent="0.25">
      <c r="A169" s="10" t="s">
        <v>1289</v>
      </c>
      <c r="B169" s="558" t="s">
        <v>1612</v>
      </c>
      <c r="C169" s="558" t="s">
        <v>960</v>
      </c>
      <c r="E169" s="4" t="s">
        <v>1289</v>
      </c>
      <c r="F169" s="4" t="s">
        <v>1612</v>
      </c>
      <c r="G169" s="4" t="s">
        <v>960</v>
      </c>
      <c r="H169" t="str">
        <f t="shared" si="5"/>
        <v/>
      </c>
    </row>
    <row r="170" spans="1:8" x14ac:dyDescent="0.25">
      <c r="A170" s="35" t="s">
        <v>1289</v>
      </c>
      <c r="B170" s="562" t="s">
        <v>1613</v>
      </c>
      <c r="C170" s="562" t="s">
        <v>965</v>
      </c>
      <c r="E170" s="4" t="s">
        <v>1289</v>
      </c>
      <c r="F170" s="4" t="s">
        <v>1613</v>
      </c>
      <c r="G170" s="4" t="s">
        <v>965</v>
      </c>
      <c r="H170" t="str">
        <f t="shared" si="5"/>
        <v/>
      </c>
    </row>
    <row r="171" spans="1:8" x14ac:dyDescent="0.25">
      <c r="A171" s="5" t="s">
        <v>1298</v>
      </c>
      <c r="B171" s="566" t="s">
        <v>1355</v>
      </c>
      <c r="C171" s="557" t="s">
        <v>963</v>
      </c>
      <c r="E171" s="4" t="s">
        <v>1298</v>
      </c>
      <c r="F171" s="4" t="s">
        <v>1355</v>
      </c>
      <c r="G171" s="4" t="s">
        <v>963</v>
      </c>
      <c r="H171" t="str">
        <f t="shared" si="5"/>
        <v/>
      </c>
    </row>
    <row r="172" spans="1:8" x14ac:dyDescent="0.25">
      <c r="A172" s="6" t="s">
        <v>1298</v>
      </c>
      <c r="B172" s="567" t="s">
        <v>1356</v>
      </c>
      <c r="C172" s="558" t="s">
        <v>961</v>
      </c>
      <c r="E172" s="4" t="s">
        <v>1298</v>
      </c>
      <c r="F172" s="4" t="s">
        <v>1356</v>
      </c>
      <c r="G172" s="4" t="s">
        <v>961</v>
      </c>
      <c r="H172" t="str">
        <f t="shared" si="5"/>
        <v/>
      </c>
    </row>
    <row r="173" spans="1:8" x14ac:dyDescent="0.25">
      <c r="A173" s="7" t="s">
        <v>1298</v>
      </c>
      <c r="B173" s="568" t="s">
        <v>1357</v>
      </c>
      <c r="C173" s="562" t="s">
        <v>962</v>
      </c>
      <c r="E173" s="4" t="s">
        <v>1298</v>
      </c>
      <c r="F173" s="4" t="s">
        <v>1357</v>
      </c>
      <c r="G173" s="4" t="s">
        <v>962</v>
      </c>
      <c r="H173" t="str">
        <f t="shared" si="5"/>
        <v/>
      </c>
    </row>
    <row r="174" spans="1:8" x14ac:dyDescent="0.25">
      <c r="A174" s="24" t="s">
        <v>1295</v>
      </c>
      <c r="B174" s="557" t="s">
        <v>815</v>
      </c>
      <c r="C174" s="557" t="s">
        <v>964</v>
      </c>
      <c r="E174" s="4" t="s">
        <v>1295</v>
      </c>
      <c r="F174" s="4" t="s">
        <v>815</v>
      </c>
      <c r="G174" s="4" t="s">
        <v>964</v>
      </c>
      <c r="H174" t="str">
        <f t="shared" si="5"/>
        <v/>
      </c>
    </row>
    <row r="175" spans="1:8" x14ac:dyDescent="0.25">
      <c r="A175" s="35" t="s">
        <v>1295</v>
      </c>
      <c r="B175" s="562" t="s">
        <v>1358</v>
      </c>
      <c r="C175" s="562" t="s">
        <v>959</v>
      </c>
      <c r="E175" s="4" t="s">
        <v>1295</v>
      </c>
      <c r="F175" s="4" t="s">
        <v>1358</v>
      </c>
      <c r="G175" s="4" t="s">
        <v>959</v>
      </c>
      <c r="H175" t="str">
        <f t="shared" si="5"/>
        <v/>
      </c>
    </row>
    <row r="176" spans="1:8" x14ac:dyDescent="0.25">
      <c r="A176" s="36" t="s">
        <v>1296</v>
      </c>
      <c r="B176" s="554" t="s">
        <v>1359</v>
      </c>
      <c r="C176" s="554" t="s">
        <v>994</v>
      </c>
      <c r="E176" s="4" t="s">
        <v>1296</v>
      </c>
      <c r="F176" s="4" t="s">
        <v>1359</v>
      </c>
      <c r="G176" s="4" t="s">
        <v>994</v>
      </c>
      <c r="H176" t="str">
        <f t="shared" si="5"/>
        <v/>
      </c>
    </row>
    <row r="177" spans="1:8" x14ac:dyDescent="0.25">
      <c r="A177" s="36" t="s">
        <v>1282</v>
      </c>
      <c r="B177" s="554" t="s">
        <v>1360</v>
      </c>
      <c r="C177" s="554" t="s">
        <v>993</v>
      </c>
      <c r="E177" s="4" t="s">
        <v>1282</v>
      </c>
      <c r="F177" s="4" t="s">
        <v>1360</v>
      </c>
      <c r="G177" s="4" t="s">
        <v>993</v>
      </c>
      <c r="H177" t="str">
        <f t="shared" si="5"/>
        <v/>
      </c>
    </row>
    <row r="178" spans="1:8" x14ac:dyDescent="0.25">
      <c r="A178" s="36" t="s">
        <v>1286</v>
      </c>
      <c r="B178" s="554" t="s">
        <v>1361</v>
      </c>
      <c r="C178" s="554" t="s">
        <v>992</v>
      </c>
      <c r="E178" s="4" t="s">
        <v>1286</v>
      </c>
      <c r="F178" s="4" t="s">
        <v>1361</v>
      </c>
      <c r="G178" s="4" t="s">
        <v>992</v>
      </c>
      <c r="H178" t="str">
        <f t="shared" si="5"/>
        <v/>
      </c>
    </row>
    <row r="179" spans="1:8" x14ac:dyDescent="0.25">
      <c r="A179" s="24" t="s">
        <v>1285</v>
      </c>
      <c r="B179" s="557" t="s">
        <v>1362</v>
      </c>
      <c r="C179" s="557" t="s">
        <v>991</v>
      </c>
      <c r="E179" s="4" t="s">
        <v>1285</v>
      </c>
      <c r="F179" s="4" t="s">
        <v>1362</v>
      </c>
      <c r="G179" s="4" t="s">
        <v>991</v>
      </c>
      <c r="H179" t="str">
        <f t="shared" si="5"/>
        <v/>
      </c>
    </row>
    <row r="180" spans="1:8" x14ac:dyDescent="0.25">
      <c r="A180" s="35" t="s">
        <v>1285</v>
      </c>
      <c r="B180" s="562" t="s">
        <v>1363</v>
      </c>
      <c r="C180" s="562" t="s">
        <v>988</v>
      </c>
      <c r="E180" s="4" t="s">
        <v>1285</v>
      </c>
      <c r="F180" s="4" t="s">
        <v>1363</v>
      </c>
      <c r="G180" s="4" t="s">
        <v>988</v>
      </c>
      <c r="H180" t="str">
        <f t="shared" si="5"/>
        <v/>
      </c>
    </row>
    <row r="181" spans="1:8" x14ac:dyDescent="0.25">
      <c r="A181" s="24" t="s">
        <v>1291</v>
      </c>
      <c r="B181" s="557" t="s">
        <v>1366</v>
      </c>
      <c r="C181" s="557" t="s">
        <v>995</v>
      </c>
      <c r="E181" s="4" t="s">
        <v>1291</v>
      </c>
      <c r="F181" s="4" t="s">
        <v>1366</v>
      </c>
      <c r="G181" s="4" t="s">
        <v>995</v>
      </c>
      <c r="H181" t="str">
        <f t="shared" si="5"/>
        <v/>
      </c>
    </row>
    <row r="182" spans="1:8" x14ac:dyDescent="0.25">
      <c r="A182" s="6" t="s">
        <v>1291</v>
      </c>
      <c r="B182" s="567" t="s">
        <v>1364</v>
      </c>
      <c r="C182" s="558" t="s">
        <v>997</v>
      </c>
      <c r="E182" s="4" t="s">
        <v>1291</v>
      </c>
      <c r="F182" s="4" t="s">
        <v>1364</v>
      </c>
      <c r="G182" s="4" t="s">
        <v>997</v>
      </c>
      <c r="H182" t="str">
        <f t="shared" si="5"/>
        <v/>
      </c>
    </row>
    <row r="183" spans="1:8" x14ac:dyDescent="0.25">
      <c r="A183" s="10" t="s">
        <v>1291</v>
      </c>
      <c r="B183" s="558" t="s">
        <v>1505</v>
      </c>
      <c r="C183" s="558" t="s">
        <v>996</v>
      </c>
      <c r="E183" s="4" t="s">
        <v>1291</v>
      </c>
      <c r="F183" s="4" t="s">
        <v>1505</v>
      </c>
      <c r="G183" s="4" t="s">
        <v>996</v>
      </c>
      <c r="H183" t="str">
        <f t="shared" si="5"/>
        <v/>
      </c>
    </row>
    <row r="184" spans="1:8" x14ac:dyDescent="0.25">
      <c r="A184" s="35" t="s">
        <v>1291</v>
      </c>
      <c r="B184" s="562" t="s">
        <v>1365</v>
      </c>
      <c r="C184" s="562" t="s">
        <v>998</v>
      </c>
      <c r="E184" s="4" t="s">
        <v>1291</v>
      </c>
      <c r="F184" s="4" t="s">
        <v>1365</v>
      </c>
      <c r="G184" s="4" t="s">
        <v>998</v>
      </c>
      <c r="H184" t="str">
        <f t="shared" si="5"/>
        <v/>
      </c>
    </row>
    <row r="185" spans="1:8" x14ac:dyDescent="0.25">
      <c r="A185" s="36" t="s">
        <v>1507</v>
      </c>
      <c r="B185" s="554" t="s">
        <v>1506</v>
      </c>
      <c r="C185" s="554" t="s">
        <v>1545</v>
      </c>
      <c r="E185" s="4" t="s">
        <v>1507</v>
      </c>
      <c r="F185" s="4" t="s">
        <v>1506</v>
      </c>
      <c r="G185" s="4" t="s">
        <v>1545</v>
      </c>
      <c r="H185" t="str">
        <f t="shared" si="5"/>
        <v/>
      </c>
    </row>
    <row r="186" spans="1:8" x14ac:dyDescent="0.25">
      <c r="A186" s="36" t="s">
        <v>1509</v>
      </c>
      <c r="B186" s="554" t="s">
        <v>1508</v>
      </c>
      <c r="C186" s="554" t="s">
        <v>1546</v>
      </c>
      <c r="E186" s="4" t="s">
        <v>1509</v>
      </c>
      <c r="F186" s="4" t="s">
        <v>1508</v>
      </c>
      <c r="G186" s="4" t="s">
        <v>1546</v>
      </c>
      <c r="H186" t="str">
        <f t="shared" si="5"/>
        <v/>
      </c>
    </row>
    <row r="187" spans="1:8" x14ac:dyDescent="0.25">
      <c r="A187" s="36" t="s">
        <v>1511</v>
      </c>
      <c r="B187" s="554" t="s">
        <v>1510</v>
      </c>
      <c r="C187" s="554" t="s">
        <v>1547</v>
      </c>
      <c r="E187" s="4" t="s">
        <v>1511</v>
      </c>
      <c r="F187" s="4" t="s">
        <v>1510</v>
      </c>
      <c r="G187" s="4" t="s">
        <v>1547</v>
      </c>
      <c r="H187" t="str">
        <f t="shared" si="5"/>
        <v/>
      </c>
    </row>
    <row r="188" spans="1:8" x14ac:dyDescent="0.25">
      <c r="A188" s="36" t="s">
        <v>1513</v>
      </c>
      <c r="B188" s="554" t="s">
        <v>1512</v>
      </c>
      <c r="C188" s="554" t="s">
        <v>1038</v>
      </c>
      <c r="E188" s="4" t="s">
        <v>1513</v>
      </c>
      <c r="F188" s="4" t="s">
        <v>1512</v>
      </c>
      <c r="G188" s="4" t="s">
        <v>1038</v>
      </c>
      <c r="H188" t="str">
        <f t="shared" si="5"/>
        <v/>
      </c>
    </row>
    <row r="189" spans="1:8" x14ac:dyDescent="0.25">
      <c r="A189" s="36" t="s">
        <v>1515</v>
      </c>
      <c r="B189" s="554" t="s">
        <v>1514</v>
      </c>
      <c r="C189" s="554" t="s">
        <v>1011</v>
      </c>
      <c r="E189" s="4" t="s">
        <v>1515</v>
      </c>
      <c r="F189" s="4" t="s">
        <v>1514</v>
      </c>
      <c r="G189" s="4" t="s">
        <v>1011</v>
      </c>
      <c r="H189" t="str">
        <f t="shared" si="5"/>
        <v/>
      </c>
    </row>
    <row r="190" spans="1:8" x14ac:dyDescent="0.25">
      <c r="A190" s="36" t="s">
        <v>1517</v>
      </c>
      <c r="B190" s="554" t="s">
        <v>1516</v>
      </c>
      <c r="C190" s="554" t="s">
        <v>1031</v>
      </c>
      <c r="E190" s="4" t="s">
        <v>1517</v>
      </c>
      <c r="F190" s="4" t="s">
        <v>1516</v>
      </c>
      <c r="G190" s="4" t="s">
        <v>1031</v>
      </c>
      <c r="H190" t="str">
        <f t="shared" si="5"/>
        <v/>
      </c>
    </row>
    <row r="191" spans="1:8" x14ac:dyDescent="0.25">
      <c r="A191" s="36" t="s">
        <v>1519</v>
      </c>
      <c r="B191" s="554" t="s">
        <v>1518</v>
      </c>
      <c r="C191" s="554" t="s">
        <v>1548</v>
      </c>
      <c r="E191" s="4" t="s">
        <v>1519</v>
      </c>
      <c r="F191" s="4" t="s">
        <v>1518</v>
      </c>
      <c r="G191" s="4" t="s">
        <v>1548</v>
      </c>
      <c r="H191" t="str">
        <f t="shared" si="5"/>
        <v/>
      </c>
    </row>
    <row r="192" spans="1:8" x14ac:dyDescent="0.25">
      <c r="A192" s="36" t="s">
        <v>1521</v>
      </c>
      <c r="B192" s="554" t="s">
        <v>1520</v>
      </c>
      <c r="C192" s="554" t="s">
        <v>1549</v>
      </c>
      <c r="E192" s="4" t="s">
        <v>1521</v>
      </c>
      <c r="F192" s="4" t="s">
        <v>1520</v>
      </c>
      <c r="G192" s="4" t="s">
        <v>1549</v>
      </c>
      <c r="H192" t="str">
        <f t="shared" si="5"/>
        <v/>
      </c>
    </row>
    <row r="193" spans="1:8" x14ac:dyDescent="0.25">
      <c r="A193" s="36" t="s">
        <v>1523</v>
      </c>
      <c r="B193" s="554" t="s">
        <v>1522</v>
      </c>
      <c r="C193" s="554" t="s">
        <v>1550</v>
      </c>
      <c r="E193" s="4" t="s">
        <v>1523</v>
      </c>
      <c r="F193" s="4" t="s">
        <v>1522</v>
      </c>
      <c r="G193" s="4" t="s">
        <v>1550</v>
      </c>
      <c r="H193" t="str">
        <f t="shared" si="5"/>
        <v/>
      </c>
    </row>
    <row r="194" spans="1:8" x14ac:dyDescent="0.25">
      <c r="A194" s="36" t="s">
        <v>1525</v>
      </c>
      <c r="B194" s="554" t="s">
        <v>1524</v>
      </c>
      <c r="C194" s="554" t="s">
        <v>980</v>
      </c>
      <c r="E194" s="4" t="s">
        <v>1525</v>
      </c>
      <c r="F194" s="4" t="s">
        <v>1524</v>
      </c>
      <c r="G194" s="4" t="s">
        <v>980</v>
      </c>
      <c r="H194" t="str">
        <f t="shared" ref="H194:H257" si="6">IF(C194=G194,"","XX")</f>
        <v/>
      </c>
    </row>
    <row r="195" spans="1:8" x14ac:dyDescent="0.25">
      <c r="A195" s="36" t="s">
        <v>1527</v>
      </c>
      <c r="B195" s="554" t="s">
        <v>1526</v>
      </c>
      <c r="C195" s="554" t="s">
        <v>1317</v>
      </c>
      <c r="E195" s="4" t="s">
        <v>1527</v>
      </c>
      <c r="F195" s="4" t="s">
        <v>1526</v>
      </c>
      <c r="G195" s="4" t="s">
        <v>1317</v>
      </c>
      <c r="H195" t="str">
        <f t="shared" si="6"/>
        <v/>
      </c>
    </row>
    <row r="196" spans="1:8" x14ac:dyDescent="0.25">
      <c r="A196" s="36" t="s">
        <v>1529</v>
      </c>
      <c r="B196" s="554" t="s">
        <v>1528</v>
      </c>
      <c r="C196" s="554" t="s">
        <v>1318</v>
      </c>
      <c r="E196" s="4" t="s">
        <v>1529</v>
      </c>
      <c r="F196" s="4" t="s">
        <v>1528</v>
      </c>
      <c r="G196" s="4" t="s">
        <v>1318</v>
      </c>
      <c r="H196" t="str">
        <f t="shared" si="6"/>
        <v/>
      </c>
    </row>
    <row r="197" spans="1:8" x14ac:dyDescent="0.25">
      <c r="A197" s="36" t="s">
        <v>1531</v>
      </c>
      <c r="B197" s="554" t="s">
        <v>1530</v>
      </c>
      <c r="C197" s="554" t="s">
        <v>1551</v>
      </c>
      <c r="E197" s="4" t="s">
        <v>1531</v>
      </c>
      <c r="F197" s="4" t="s">
        <v>1530</v>
      </c>
      <c r="G197" s="4" t="s">
        <v>1551</v>
      </c>
      <c r="H197" t="str">
        <f t="shared" si="6"/>
        <v/>
      </c>
    </row>
    <row r="198" spans="1:8" x14ac:dyDescent="0.25">
      <c r="A198" s="36" t="s">
        <v>1533</v>
      </c>
      <c r="B198" s="554" t="s">
        <v>1532</v>
      </c>
      <c r="C198" s="554" t="s">
        <v>1552</v>
      </c>
      <c r="E198" s="4" t="s">
        <v>1533</v>
      </c>
      <c r="F198" s="4" t="s">
        <v>1532</v>
      </c>
      <c r="G198" s="4" t="s">
        <v>1552</v>
      </c>
      <c r="H198" t="str">
        <f t="shared" si="6"/>
        <v/>
      </c>
    </row>
    <row r="199" spans="1:8" x14ac:dyDescent="0.25">
      <c r="A199" s="15" t="s">
        <v>1731</v>
      </c>
      <c r="B199" s="569" t="s">
        <v>1739</v>
      </c>
      <c r="C199" s="571" t="s">
        <v>1331</v>
      </c>
      <c r="E199" s="4" t="s">
        <v>1731</v>
      </c>
      <c r="F199" s="4" t="s">
        <v>1739</v>
      </c>
      <c r="G199" s="4" t="s">
        <v>1331</v>
      </c>
      <c r="H199" t="str">
        <f t="shared" si="6"/>
        <v/>
      </c>
    </row>
    <row r="200" spans="1:8" x14ac:dyDescent="0.25">
      <c r="E200" s="4"/>
      <c r="G200" s="4"/>
      <c r="H200" t="str">
        <f t="shared" si="6"/>
        <v/>
      </c>
    </row>
    <row r="201" spans="1:8" x14ac:dyDescent="0.25">
      <c r="E201" s="4"/>
      <c r="G201" s="4"/>
      <c r="H201" t="str">
        <f t="shared" si="6"/>
        <v/>
      </c>
    </row>
    <row r="202" spans="1:8" x14ac:dyDescent="0.25">
      <c r="E202" s="4"/>
      <c r="G202" s="4"/>
      <c r="H202" t="str">
        <f t="shared" si="6"/>
        <v/>
      </c>
    </row>
    <row r="203" spans="1:8" x14ac:dyDescent="0.25">
      <c r="E203" s="25"/>
      <c r="G203" s="25"/>
    </row>
    <row r="204" spans="1:8" x14ac:dyDescent="0.25">
      <c r="E204" s="25"/>
      <c r="G204" s="25"/>
    </row>
  </sheetData>
  <sheetProtection algorithmName="SHA-512" hashValue="eVYi5TDY/mhKCSlVDCnXvXOLWSm0GMAF9zHNyT2AW7MYkhWmafI/G0ts8Tv3M4/+xhKlmGZVr+QFGhdKF52khQ==" saltValue="gPjRDA1iPdzVsw0iViEFJA==" spinCount="100000" sheet="1" objects="1" scenarios="1"/>
  <autoFilter ref="A1:T202"/>
  <sortState ref="A155:C160">
    <sortCondition ref="B155:B160"/>
  </sortState>
  <pageMargins left="0.17" right="0.7" top="0.75" bottom="0.75" header="0.3" footer="0.3"/>
  <pageSetup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E489"/>
  <sheetViews>
    <sheetView zoomScale="90" zoomScaleNormal="90" workbookViewId="0">
      <selection sqref="A1:E1048576"/>
    </sheetView>
  </sheetViews>
  <sheetFormatPr baseColWidth="10" defaultRowHeight="14.25" x14ac:dyDescent="0.2"/>
  <cols>
    <col min="1" max="1" width="7.7109375" style="613" customWidth="1"/>
    <col min="2" max="2" width="38.7109375" style="613" customWidth="1"/>
    <col min="3" max="3" width="7.5703125" style="1" customWidth="1"/>
    <col min="4" max="4" width="50" style="613" bestFit="1" customWidth="1"/>
    <col min="5" max="5" width="11.42578125" style="613"/>
    <col min="6" max="16384" width="11.42578125" style="8"/>
  </cols>
  <sheetData>
    <row r="1" spans="1:5" x14ac:dyDescent="0.2">
      <c r="A1" s="609" t="s">
        <v>260</v>
      </c>
      <c r="B1" s="609" t="s">
        <v>2391</v>
      </c>
      <c r="C1" s="610"/>
      <c r="D1" s="609" t="s">
        <v>2391</v>
      </c>
      <c r="E1" s="609" t="s">
        <v>260</v>
      </c>
    </row>
    <row r="2" spans="1:5" x14ac:dyDescent="0.2">
      <c r="A2" s="611" t="s">
        <v>261</v>
      </c>
      <c r="B2" s="611" t="s">
        <v>1862</v>
      </c>
      <c r="D2" s="611" t="s">
        <v>1862</v>
      </c>
      <c r="E2" s="611" t="s">
        <v>261</v>
      </c>
    </row>
    <row r="3" spans="1:5" x14ac:dyDescent="0.2">
      <c r="A3" s="611" t="s">
        <v>394</v>
      </c>
      <c r="B3" s="611" t="s">
        <v>1985</v>
      </c>
      <c r="D3" s="611" t="s">
        <v>1863</v>
      </c>
      <c r="E3" s="611" t="s">
        <v>262</v>
      </c>
    </row>
    <row r="4" spans="1:5" x14ac:dyDescent="0.2">
      <c r="A4" s="611" t="s">
        <v>512</v>
      </c>
      <c r="B4" s="611" t="s">
        <v>2101</v>
      </c>
      <c r="D4" s="611" t="s">
        <v>1864</v>
      </c>
      <c r="E4" s="611" t="s">
        <v>263</v>
      </c>
    </row>
    <row r="5" spans="1:5" x14ac:dyDescent="0.2">
      <c r="A5" s="611" t="s">
        <v>567</v>
      </c>
      <c r="B5" s="611" t="s">
        <v>2152</v>
      </c>
      <c r="D5" s="611" t="s">
        <v>1865</v>
      </c>
      <c r="E5" s="611" t="s">
        <v>264</v>
      </c>
    </row>
    <row r="6" spans="1:5" x14ac:dyDescent="0.2">
      <c r="A6" s="611" t="s">
        <v>615</v>
      </c>
      <c r="B6" s="611" t="s">
        <v>2199</v>
      </c>
      <c r="D6" s="611" t="s">
        <v>1866</v>
      </c>
      <c r="E6" s="611" t="s">
        <v>265</v>
      </c>
    </row>
    <row r="7" spans="1:5" x14ac:dyDescent="0.2">
      <c r="A7" s="611" t="s">
        <v>680</v>
      </c>
      <c r="B7" s="611" t="s">
        <v>2261</v>
      </c>
      <c r="D7" s="611" t="s">
        <v>1867</v>
      </c>
      <c r="E7" s="611" t="s">
        <v>266</v>
      </c>
    </row>
    <row r="8" spans="1:5" x14ac:dyDescent="0.2">
      <c r="A8" s="611" t="s">
        <v>746</v>
      </c>
      <c r="B8" s="611" t="s">
        <v>2321</v>
      </c>
      <c r="D8" s="611" t="s">
        <v>1868</v>
      </c>
      <c r="E8" s="611" t="s">
        <v>267</v>
      </c>
    </row>
    <row r="9" spans="1:5" x14ac:dyDescent="0.2">
      <c r="A9" s="611" t="s">
        <v>273</v>
      </c>
      <c r="B9" s="611" t="s">
        <v>1873</v>
      </c>
      <c r="D9" s="611" t="s">
        <v>1869</v>
      </c>
      <c r="E9" s="611" t="s">
        <v>268</v>
      </c>
    </row>
    <row r="10" spans="1:5" x14ac:dyDescent="0.2">
      <c r="A10" s="611" t="s">
        <v>408</v>
      </c>
      <c r="B10" s="611" t="s">
        <v>1999</v>
      </c>
      <c r="D10" s="611" t="s">
        <v>1870</v>
      </c>
      <c r="E10" s="611" t="s">
        <v>269</v>
      </c>
    </row>
    <row r="11" spans="1:5" x14ac:dyDescent="0.2">
      <c r="A11" s="611" t="s">
        <v>523</v>
      </c>
      <c r="B11" s="611" t="s">
        <v>2112</v>
      </c>
      <c r="D11" s="611" t="s">
        <v>1871</v>
      </c>
      <c r="E11" s="611" t="s">
        <v>270</v>
      </c>
    </row>
    <row r="12" spans="1:5" x14ac:dyDescent="0.2">
      <c r="A12" s="611" t="s">
        <v>572</v>
      </c>
      <c r="B12" s="611" t="s">
        <v>2157</v>
      </c>
      <c r="D12" s="611" t="s">
        <v>1872</v>
      </c>
      <c r="E12" s="611" t="s">
        <v>272</v>
      </c>
    </row>
    <row r="13" spans="1:5" x14ac:dyDescent="0.2">
      <c r="A13" s="611" t="s">
        <v>620</v>
      </c>
      <c r="B13" s="611" t="s">
        <v>2204</v>
      </c>
      <c r="D13" s="611" t="s">
        <v>1873</v>
      </c>
      <c r="E13" s="611" t="s">
        <v>273</v>
      </c>
    </row>
    <row r="14" spans="1:5" x14ac:dyDescent="0.2">
      <c r="A14" s="611" t="s">
        <v>701</v>
      </c>
      <c r="B14" s="611" t="s">
        <v>2277</v>
      </c>
      <c r="D14" s="611" t="s">
        <v>1874</v>
      </c>
      <c r="E14" s="611" t="s">
        <v>275</v>
      </c>
    </row>
    <row r="15" spans="1:5" x14ac:dyDescent="0.2">
      <c r="A15" s="611" t="s">
        <v>752</v>
      </c>
      <c r="B15" s="611" t="s">
        <v>2325</v>
      </c>
      <c r="D15" s="611" t="s">
        <v>1875</v>
      </c>
      <c r="E15" s="611" t="s">
        <v>277</v>
      </c>
    </row>
    <row r="16" spans="1:5" x14ac:dyDescent="0.2">
      <c r="A16" s="611" t="s">
        <v>278</v>
      </c>
      <c r="B16" s="611" t="s">
        <v>1876</v>
      </c>
      <c r="D16" s="611" t="s">
        <v>1876</v>
      </c>
      <c r="E16" s="611" t="s">
        <v>278</v>
      </c>
    </row>
    <row r="17" spans="1:5" x14ac:dyDescent="0.2">
      <c r="A17" s="611" t="s">
        <v>422</v>
      </c>
      <c r="B17" s="611" t="s">
        <v>2013</v>
      </c>
      <c r="D17" s="611" t="s">
        <v>1877</v>
      </c>
      <c r="E17" s="611" t="s">
        <v>279</v>
      </c>
    </row>
    <row r="18" spans="1:5" x14ac:dyDescent="0.2">
      <c r="A18" s="611" t="s">
        <v>529</v>
      </c>
      <c r="B18" s="611" t="s">
        <v>2117</v>
      </c>
      <c r="D18" s="611" t="s">
        <v>1878</v>
      </c>
      <c r="E18" s="611" t="s">
        <v>281</v>
      </c>
    </row>
    <row r="19" spans="1:5" x14ac:dyDescent="0.2">
      <c r="A19" s="611" t="s">
        <v>578</v>
      </c>
      <c r="B19" s="611" t="s">
        <v>2163</v>
      </c>
      <c r="D19" s="611" t="s">
        <v>1879</v>
      </c>
      <c r="E19" s="611" t="s">
        <v>282</v>
      </c>
    </row>
    <row r="20" spans="1:5" x14ac:dyDescent="0.2">
      <c r="A20" s="611" t="s">
        <v>628</v>
      </c>
      <c r="B20" s="611" t="s">
        <v>2211</v>
      </c>
      <c r="D20" s="611" t="s">
        <v>1880</v>
      </c>
      <c r="E20" s="611" t="s">
        <v>283</v>
      </c>
    </row>
    <row r="21" spans="1:5" x14ac:dyDescent="0.2">
      <c r="A21" s="611" t="s">
        <v>706</v>
      </c>
      <c r="B21" s="611" t="s">
        <v>2283</v>
      </c>
      <c r="D21" s="611" t="s">
        <v>1881</v>
      </c>
      <c r="E21" s="611" t="s">
        <v>284</v>
      </c>
    </row>
    <row r="22" spans="1:5" x14ac:dyDescent="0.2">
      <c r="A22" s="611" t="s">
        <v>760</v>
      </c>
      <c r="B22" s="611" t="s">
        <v>2332</v>
      </c>
      <c r="D22" s="611" t="s">
        <v>1882</v>
      </c>
      <c r="E22" s="611" t="s">
        <v>285</v>
      </c>
    </row>
    <row r="23" spans="1:5" x14ac:dyDescent="0.2">
      <c r="A23" s="611" t="s">
        <v>293</v>
      </c>
      <c r="B23" s="611" t="s">
        <v>1889</v>
      </c>
      <c r="D23" s="611" t="s">
        <v>1883</v>
      </c>
      <c r="E23" s="611" t="s">
        <v>286</v>
      </c>
    </row>
    <row r="24" spans="1:5" x14ac:dyDescent="0.2">
      <c r="A24" s="611" t="s">
        <v>430</v>
      </c>
      <c r="B24" s="611" t="s">
        <v>2020</v>
      </c>
      <c r="D24" s="611" t="s">
        <v>1884</v>
      </c>
      <c r="E24" s="611" t="s">
        <v>287</v>
      </c>
    </row>
    <row r="25" spans="1:5" x14ac:dyDescent="0.2">
      <c r="A25" s="611" t="s">
        <v>537</v>
      </c>
      <c r="B25" s="611" t="s">
        <v>2125</v>
      </c>
      <c r="D25" s="611" t="s">
        <v>1885</v>
      </c>
      <c r="E25" s="611" t="s">
        <v>288</v>
      </c>
    </row>
    <row r="26" spans="1:5" x14ac:dyDescent="0.2">
      <c r="A26" s="611" t="s">
        <v>586</v>
      </c>
      <c r="B26" s="611" t="s">
        <v>2171</v>
      </c>
      <c r="D26" s="611" t="s">
        <v>1886</v>
      </c>
      <c r="E26" s="611" t="s">
        <v>290</v>
      </c>
    </row>
    <row r="27" spans="1:5" x14ac:dyDescent="0.2">
      <c r="A27" s="611" t="s">
        <v>637</v>
      </c>
      <c r="B27" s="611" t="s">
        <v>2220</v>
      </c>
      <c r="D27" s="611" t="s">
        <v>1887</v>
      </c>
      <c r="E27" s="611" t="s">
        <v>291</v>
      </c>
    </row>
    <row r="28" spans="1:5" x14ac:dyDescent="0.2">
      <c r="A28" s="611" t="s">
        <v>717</v>
      </c>
      <c r="B28" s="611" t="s">
        <v>2292</v>
      </c>
      <c r="D28" s="611" t="s">
        <v>1888</v>
      </c>
      <c r="E28" s="611" t="s">
        <v>292</v>
      </c>
    </row>
    <row r="29" spans="1:5" x14ac:dyDescent="0.2">
      <c r="A29" s="611" t="s">
        <v>768</v>
      </c>
      <c r="B29" s="611" t="s">
        <v>2339</v>
      </c>
      <c r="D29" s="611" t="s">
        <v>1889</v>
      </c>
      <c r="E29" s="611" t="s">
        <v>293</v>
      </c>
    </row>
    <row r="30" spans="1:5" x14ac:dyDescent="0.2">
      <c r="A30" s="611" t="s">
        <v>302</v>
      </c>
      <c r="B30" s="611" t="s">
        <v>1898</v>
      </c>
      <c r="D30" s="611" t="s">
        <v>1890</v>
      </c>
      <c r="E30" s="611" t="s">
        <v>294</v>
      </c>
    </row>
    <row r="31" spans="1:5" x14ac:dyDescent="0.2">
      <c r="A31" s="611" t="s">
        <v>434</v>
      </c>
      <c r="B31" s="611" t="s">
        <v>2024</v>
      </c>
      <c r="D31" s="611" t="s">
        <v>1891</v>
      </c>
      <c r="E31" s="611" t="s">
        <v>295</v>
      </c>
    </row>
    <row r="32" spans="1:5" x14ac:dyDescent="0.2">
      <c r="A32" s="611" t="s">
        <v>540</v>
      </c>
      <c r="B32" s="611" t="s">
        <v>2128</v>
      </c>
      <c r="D32" s="611" t="s">
        <v>1892</v>
      </c>
      <c r="E32" s="611" t="s">
        <v>296</v>
      </c>
    </row>
    <row r="33" spans="1:5" x14ac:dyDescent="0.2">
      <c r="A33" s="611" t="s">
        <v>592</v>
      </c>
      <c r="B33" s="611" t="s">
        <v>2177</v>
      </c>
      <c r="D33" s="611" t="s">
        <v>1893</v>
      </c>
      <c r="E33" s="611" t="s">
        <v>297</v>
      </c>
    </row>
    <row r="34" spans="1:5" x14ac:dyDescent="0.2">
      <c r="A34" s="611" t="s">
        <v>641</v>
      </c>
      <c r="B34" s="611" t="s">
        <v>2224</v>
      </c>
      <c r="D34" s="611" t="s">
        <v>1894</v>
      </c>
      <c r="E34" s="611" t="s">
        <v>298</v>
      </c>
    </row>
    <row r="35" spans="1:5" x14ac:dyDescent="0.2">
      <c r="A35" s="611" t="s">
        <v>720</v>
      </c>
      <c r="B35" s="611" t="s">
        <v>2295</v>
      </c>
      <c r="D35" s="611" t="s">
        <v>1895</v>
      </c>
      <c r="E35" s="611" t="s">
        <v>299</v>
      </c>
    </row>
    <row r="36" spans="1:5" x14ac:dyDescent="0.2">
      <c r="A36" s="611" t="s">
        <v>774</v>
      </c>
      <c r="B36" s="611" t="s">
        <v>2343</v>
      </c>
      <c r="D36" s="611" t="s">
        <v>1896</v>
      </c>
      <c r="E36" s="611" t="s">
        <v>300</v>
      </c>
    </row>
    <row r="37" spans="1:5" x14ac:dyDescent="0.2">
      <c r="A37" s="611" t="s">
        <v>307</v>
      </c>
      <c r="B37" s="611" t="s">
        <v>1901</v>
      </c>
      <c r="D37" s="611" t="s">
        <v>1897</v>
      </c>
      <c r="E37" s="611" t="s">
        <v>301</v>
      </c>
    </row>
    <row r="38" spans="1:5" x14ac:dyDescent="0.2">
      <c r="A38" s="611" t="s">
        <v>442</v>
      </c>
      <c r="B38" s="611" t="s">
        <v>2032</v>
      </c>
      <c r="D38" s="611" t="s">
        <v>1898</v>
      </c>
      <c r="E38" s="611" t="s">
        <v>302</v>
      </c>
    </row>
    <row r="39" spans="1:5" x14ac:dyDescent="0.2">
      <c r="A39" s="611" t="s">
        <v>555</v>
      </c>
      <c r="B39" s="611" t="s">
        <v>2140</v>
      </c>
      <c r="D39" s="611" t="s">
        <v>1899</v>
      </c>
      <c r="E39" s="611" t="s">
        <v>304</v>
      </c>
    </row>
    <row r="40" spans="1:5" x14ac:dyDescent="0.2">
      <c r="A40" s="611" t="s">
        <v>597</v>
      </c>
      <c r="B40" s="611" t="s">
        <v>2182</v>
      </c>
      <c r="D40" s="611" t="s">
        <v>1900</v>
      </c>
      <c r="E40" s="611" t="s">
        <v>306</v>
      </c>
    </row>
    <row r="41" spans="1:5" x14ac:dyDescent="0.2">
      <c r="A41" s="611" t="s">
        <v>646</v>
      </c>
      <c r="B41" s="611" t="s">
        <v>2228</v>
      </c>
      <c r="D41" s="611" t="s">
        <v>1901</v>
      </c>
      <c r="E41" s="611" t="s">
        <v>307</v>
      </c>
    </row>
    <row r="42" spans="1:5" x14ac:dyDescent="0.2">
      <c r="A42" s="611" t="s">
        <v>726</v>
      </c>
      <c r="B42" s="611" t="s">
        <v>2301</v>
      </c>
      <c r="D42" s="611" t="s">
        <v>1902</v>
      </c>
      <c r="E42" s="611" t="s">
        <v>308</v>
      </c>
    </row>
    <row r="43" spans="1:5" x14ac:dyDescent="0.2">
      <c r="A43" s="611" t="s">
        <v>777</v>
      </c>
      <c r="B43" s="611" t="s">
        <v>2346</v>
      </c>
      <c r="D43" s="611" t="s">
        <v>1903</v>
      </c>
      <c r="E43" s="611" t="s">
        <v>309</v>
      </c>
    </row>
    <row r="44" spans="1:5" x14ac:dyDescent="0.2">
      <c r="A44" s="611" t="s">
        <v>314</v>
      </c>
      <c r="B44" s="611" t="s">
        <v>1908</v>
      </c>
      <c r="D44" s="611" t="s">
        <v>1904</v>
      </c>
      <c r="E44" s="611" t="s">
        <v>310</v>
      </c>
    </row>
    <row r="45" spans="1:5" x14ac:dyDescent="0.2">
      <c r="A45" s="611" t="s">
        <v>450</v>
      </c>
      <c r="B45" s="611" t="s">
        <v>2040</v>
      </c>
      <c r="D45" s="611" t="s">
        <v>1905</v>
      </c>
      <c r="E45" s="611" t="s">
        <v>311</v>
      </c>
    </row>
    <row r="46" spans="1:5" x14ac:dyDescent="0.2">
      <c r="A46" s="611" t="s">
        <v>558</v>
      </c>
      <c r="B46" s="611" t="s">
        <v>2143</v>
      </c>
      <c r="D46" s="611" t="s">
        <v>1906</v>
      </c>
      <c r="E46" s="611" t="s">
        <v>312</v>
      </c>
    </row>
    <row r="47" spans="1:5" x14ac:dyDescent="0.2">
      <c r="A47" s="611" t="s">
        <v>601</v>
      </c>
      <c r="B47" s="611" t="s">
        <v>2186</v>
      </c>
      <c r="D47" s="611" t="s">
        <v>1907</v>
      </c>
      <c r="E47" s="611" t="s">
        <v>313</v>
      </c>
    </row>
    <row r="48" spans="1:5" x14ac:dyDescent="0.2">
      <c r="A48" s="611" t="s">
        <v>652</v>
      </c>
      <c r="B48" s="611" t="s">
        <v>2233</v>
      </c>
      <c r="D48" s="611" t="s">
        <v>1908</v>
      </c>
      <c r="E48" s="611" t="s">
        <v>314</v>
      </c>
    </row>
    <row r="49" spans="1:5" x14ac:dyDescent="0.2">
      <c r="A49" s="611" t="s">
        <v>729</v>
      </c>
      <c r="B49" s="611" t="s">
        <v>2304</v>
      </c>
      <c r="D49" s="611" t="s">
        <v>1909</v>
      </c>
      <c r="E49" s="611" t="s">
        <v>315</v>
      </c>
    </row>
    <row r="50" spans="1:5" x14ac:dyDescent="0.2">
      <c r="A50" s="611" t="s">
        <v>320</v>
      </c>
      <c r="B50" s="611" t="s">
        <v>1915</v>
      </c>
      <c r="D50" s="611" t="s">
        <v>1910</v>
      </c>
      <c r="E50" s="611" t="s">
        <v>316</v>
      </c>
    </row>
    <row r="51" spans="1:5" x14ac:dyDescent="0.2">
      <c r="A51" s="611" t="s">
        <v>457</v>
      </c>
      <c r="B51" s="611" t="s">
        <v>2047</v>
      </c>
      <c r="D51" s="611" t="s">
        <v>1911</v>
      </c>
      <c r="E51" s="611" t="s">
        <v>317</v>
      </c>
    </row>
    <row r="52" spans="1:5" x14ac:dyDescent="0.2">
      <c r="A52" s="611" t="s">
        <v>563</v>
      </c>
      <c r="B52" s="611" t="s">
        <v>2148</v>
      </c>
      <c r="D52" s="611" t="s">
        <v>1912</v>
      </c>
      <c r="E52" s="611" t="s">
        <v>318</v>
      </c>
    </row>
    <row r="53" spans="1:5" x14ac:dyDescent="0.2">
      <c r="A53" s="611" t="s">
        <v>605</v>
      </c>
      <c r="B53" s="611" t="s">
        <v>2189</v>
      </c>
      <c r="D53" s="611" t="s">
        <v>1913</v>
      </c>
      <c r="E53" s="611" t="s">
        <v>319</v>
      </c>
    </row>
    <row r="54" spans="1:5" x14ac:dyDescent="0.2">
      <c r="A54" s="611" t="s">
        <v>657</v>
      </c>
      <c r="B54" s="611" t="s">
        <v>2237</v>
      </c>
      <c r="D54" s="611" t="s">
        <v>1914</v>
      </c>
      <c r="E54" s="611" t="s">
        <v>1411</v>
      </c>
    </row>
    <row r="55" spans="1:5" x14ac:dyDescent="0.2">
      <c r="A55" s="611" t="s">
        <v>733</v>
      </c>
      <c r="B55" s="611" t="s">
        <v>2308</v>
      </c>
      <c r="D55" s="611" t="s">
        <v>1915</v>
      </c>
      <c r="E55" s="611" t="s">
        <v>320</v>
      </c>
    </row>
    <row r="56" spans="1:5" x14ac:dyDescent="0.2">
      <c r="A56" s="611" t="s">
        <v>327</v>
      </c>
      <c r="B56" s="611" t="s">
        <v>1922</v>
      </c>
      <c r="D56" s="611" t="s">
        <v>1916</v>
      </c>
      <c r="E56" s="611" t="s">
        <v>321</v>
      </c>
    </row>
    <row r="57" spans="1:5" x14ac:dyDescent="0.2">
      <c r="A57" s="611" t="s">
        <v>462</v>
      </c>
      <c r="B57" s="611" t="s">
        <v>2052</v>
      </c>
      <c r="D57" s="611" t="s">
        <v>1917</v>
      </c>
      <c r="E57" s="611" t="s">
        <v>322</v>
      </c>
    </row>
    <row r="58" spans="1:5" x14ac:dyDescent="0.2">
      <c r="A58" s="611" t="s">
        <v>608</v>
      </c>
      <c r="B58" s="611" t="s">
        <v>2192</v>
      </c>
      <c r="D58" s="611" t="s">
        <v>1918</v>
      </c>
      <c r="E58" s="611" t="s">
        <v>323</v>
      </c>
    </row>
    <row r="59" spans="1:5" x14ac:dyDescent="0.2">
      <c r="A59" s="611" t="s">
        <v>665</v>
      </c>
      <c r="B59" s="611" t="s">
        <v>2246</v>
      </c>
      <c r="D59" s="611" t="s">
        <v>1919</v>
      </c>
      <c r="E59" s="611" t="s">
        <v>324</v>
      </c>
    </row>
    <row r="60" spans="1:5" x14ac:dyDescent="0.2">
      <c r="A60" s="611" t="s">
        <v>738</v>
      </c>
      <c r="B60" s="611" t="s">
        <v>2314</v>
      </c>
      <c r="D60" s="611" t="s">
        <v>1920</v>
      </c>
      <c r="E60" s="611" t="s">
        <v>325</v>
      </c>
    </row>
    <row r="61" spans="1:5" x14ac:dyDescent="0.2">
      <c r="A61" s="611" t="s">
        <v>333</v>
      </c>
      <c r="B61" s="611" t="s">
        <v>1928</v>
      </c>
      <c r="D61" s="611" t="s">
        <v>1921</v>
      </c>
      <c r="E61" s="611" t="s">
        <v>326</v>
      </c>
    </row>
    <row r="62" spans="1:5" x14ac:dyDescent="0.2">
      <c r="A62" s="611" t="s">
        <v>467</v>
      </c>
      <c r="B62" s="611" t="s">
        <v>2057</v>
      </c>
      <c r="D62" s="611" t="s">
        <v>1922</v>
      </c>
      <c r="E62" s="611" t="s">
        <v>327</v>
      </c>
    </row>
    <row r="63" spans="1:5" x14ac:dyDescent="0.2">
      <c r="A63" s="611" t="s">
        <v>610</v>
      </c>
      <c r="B63" s="611" t="s">
        <v>2194</v>
      </c>
      <c r="D63" s="611" t="s">
        <v>1923</v>
      </c>
      <c r="E63" s="611" t="s">
        <v>328</v>
      </c>
    </row>
    <row r="64" spans="1:5" x14ac:dyDescent="0.2">
      <c r="A64" s="611" t="s">
        <v>672</v>
      </c>
      <c r="B64" s="611" t="s">
        <v>2252</v>
      </c>
      <c r="D64" s="611" t="s">
        <v>1924</v>
      </c>
      <c r="E64" s="611" t="s">
        <v>329</v>
      </c>
    </row>
    <row r="65" spans="1:5" x14ac:dyDescent="0.2">
      <c r="A65" s="611" t="s">
        <v>739</v>
      </c>
      <c r="B65" s="611" t="s">
        <v>2315</v>
      </c>
      <c r="D65" s="611" t="s">
        <v>1925</v>
      </c>
      <c r="E65" s="611" t="s">
        <v>330</v>
      </c>
    </row>
    <row r="66" spans="1:5" x14ac:dyDescent="0.2">
      <c r="A66" s="611" t="s">
        <v>339</v>
      </c>
      <c r="B66" s="611" t="s">
        <v>1933</v>
      </c>
      <c r="D66" s="611" t="s">
        <v>1926</v>
      </c>
      <c r="E66" s="611" t="s">
        <v>331</v>
      </c>
    </row>
    <row r="67" spans="1:5" x14ac:dyDescent="0.2">
      <c r="A67" s="611" t="s">
        <v>481</v>
      </c>
      <c r="B67" s="611" t="s">
        <v>2070</v>
      </c>
      <c r="D67" s="611" t="s">
        <v>1927</v>
      </c>
      <c r="E67" s="611" t="s">
        <v>332</v>
      </c>
    </row>
    <row r="68" spans="1:5" x14ac:dyDescent="0.2">
      <c r="A68" s="611" t="s">
        <v>676</v>
      </c>
      <c r="B68" s="611" t="s">
        <v>2256</v>
      </c>
      <c r="D68" s="611" t="s">
        <v>1928</v>
      </c>
      <c r="E68" s="611" t="s">
        <v>333</v>
      </c>
    </row>
    <row r="69" spans="1:5" x14ac:dyDescent="0.2">
      <c r="A69" s="611" t="s">
        <v>743</v>
      </c>
      <c r="B69" s="611" t="s">
        <v>2319</v>
      </c>
      <c r="D69" s="611" t="s">
        <v>1929</v>
      </c>
      <c r="E69" s="611" t="s">
        <v>334</v>
      </c>
    </row>
    <row r="70" spans="1:5" x14ac:dyDescent="0.2">
      <c r="A70" s="611" t="s">
        <v>344</v>
      </c>
      <c r="B70" s="611" t="s">
        <v>1938</v>
      </c>
      <c r="D70" s="611" t="s">
        <v>1930</v>
      </c>
      <c r="E70" s="611" t="s">
        <v>335</v>
      </c>
    </row>
    <row r="71" spans="1:5" x14ac:dyDescent="0.2">
      <c r="A71" s="611" t="s">
        <v>489</v>
      </c>
      <c r="B71" s="611" t="s">
        <v>2077</v>
      </c>
      <c r="D71" s="611" t="s">
        <v>1931</v>
      </c>
      <c r="E71" s="611" t="s">
        <v>337</v>
      </c>
    </row>
    <row r="72" spans="1:5" x14ac:dyDescent="0.2">
      <c r="A72" s="611" t="s">
        <v>262</v>
      </c>
      <c r="B72" s="611" t="s">
        <v>1863</v>
      </c>
      <c r="D72" s="611" t="s">
        <v>1932</v>
      </c>
      <c r="E72" s="611" t="s">
        <v>338</v>
      </c>
    </row>
    <row r="73" spans="1:5" x14ac:dyDescent="0.2">
      <c r="A73" s="611" t="s">
        <v>395</v>
      </c>
      <c r="B73" s="611" t="s">
        <v>1986</v>
      </c>
      <c r="D73" s="611" t="s">
        <v>1933</v>
      </c>
      <c r="E73" s="611" t="s">
        <v>339</v>
      </c>
    </row>
    <row r="74" spans="1:5" x14ac:dyDescent="0.2">
      <c r="A74" s="611" t="s">
        <v>513</v>
      </c>
      <c r="B74" s="611" t="s">
        <v>2102</v>
      </c>
      <c r="D74" s="611" t="s">
        <v>1934</v>
      </c>
      <c r="E74" s="611" t="s">
        <v>340</v>
      </c>
    </row>
    <row r="75" spans="1:5" x14ac:dyDescent="0.2">
      <c r="A75" s="611" t="s">
        <v>568</v>
      </c>
      <c r="B75" s="611" t="s">
        <v>2153</v>
      </c>
      <c r="D75" s="611" t="s">
        <v>1935</v>
      </c>
      <c r="E75" s="611" t="s">
        <v>341</v>
      </c>
    </row>
    <row r="76" spans="1:5" x14ac:dyDescent="0.2">
      <c r="A76" s="611" t="s">
        <v>616</v>
      </c>
      <c r="B76" s="611" t="s">
        <v>2200</v>
      </c>
      <c r="D76" s="611" t="s">
        <v>1936</v>
      </c>
      <c r="E76" s="611" t="s">
        <v>342</v>
      </c>
    </row>
    <row r="77" spans="1:5" x14ac:dyDescent="0.2">
      <c r="A77" s="611" t="s">
        <v>682</v>
      </c>
      <c r="B77" s="611" t="s">
        <v>2262</v>
      </c>
      <c r="D77" s="611" t="s">
        <v>1937</v>
      </c>
      <c r="E77" s="611" t="s">
        <v>343</v>
      </c>
    </row>
    <row r="78" spans="1:5" x14ac:dyDescent="0.2">
      <c r="A78" s="611" t="s">
        <v>747</v>
      </c>
      <c r="B78" s="611" t="s">
        <v>2322</v>
      </c>
      <c r="D78" s="611" t="s">
        <v>1938</v>
      </c>
      <c r="E78" s="611" t="s">
        <v>344</v>
      </c>
    </row>
    <row r="79" spans="1:5" x14ac:dyDescent="0.2">
      <c r="A79" s="611" t="s">
        <v>275</v>
      </c>
      <c r="B79" s="611" t="s">
        <v>1874</v>
      </c>
      <c r="D79" s="611" t="s">
        <v>1939</v>
      </c>
      <c r="E79" s="611" t="s">
        <v>345</v>
      </c>
    </row>
    <row r="80" spans="1:5" x14ac:dyDescent="0.2">
      <c r="A80" s="611" t="s">
        <v>409</v>
      </c>
      <c r="B80" s="611" t="s">
        <v>2000</v>
      </c>
      <c r="D80" s="611" t="s">
        <v>1940</v>
      </c>
      <c r="E80" s="611" t="s">
        <v>346</v>
      </c>
    </row>
    <row r="81" spans="1:5" x14ac:dyDescent="0.2">
      <c r="A81" s="611" t="s">
        <v>524</v>
      </c>
      <c r="B81" s="611" t="s">
        <v>2113</v>
      </c>
      <c r="D81" s="611" t="s">
        <v>1941</v>
      </c>
      <c r="E81" s="611" t="s">
        <v>347</v>
      </c>
    </row>
    <row r="82" spans="1:5" x14ac:dyDescent="0.2">
      <c r="A82" s="611" t="s">
        <v>573</v>
      </c>
      <c r="B82" s="611" t="s">
        <v>2158</v>
      </c>
      <c r="D82" s="611" t="s">
        <v>1942</v>
      </c>
      <c r="E82" s="611" t="s">
        <v>348</v>
      </c>
    </row>
    <row r="83" spans="1:5" x14ac:dyDescent="0.2">
      <c r="A83" s="611" t="s">
        <v>621</v>
      </c>
      <c r="B83" s="611" t="s">
        <v>2205</v>
      </c>
      <c r="D83" s="611" t="s">
        <v>1943</v>
      </c>
      <c r="E83" s="611" t="s">
        <v>349</v>
      </c>
    </row>
    <row r="84" spans="1:5" x14ac:dyDescent="0.2">
      <c r="A84" s="611" t="s">
        <v>702</v>
      </c>
      <c r="B84" s="611" t="s">
        <v>2278</v>
      </c>
      <c r="D84" s="611" t="s">
        <v>1944</v>
      </c>
      <c r="E84" s="611" t="s">
        <v>350</v>
      </c>
    </row>
    <row r="85" spans="1:5" x14ac:dyDescent="0.2">
      <c r="A85" s="611" t="s">
        <v>753</v>
      </c>
      <c r="B85" s="611" t="s">
        <v>2326</v>
      </c>
      <c r="D85" s="611" t="s">
        <v>1945</v>
      </c>
      <c r="E85" s="611" t="s">
        <v>351</v>
      </c>
    </row>
    <row r="86" spans="1:5" x14ac:dyDescent="0.2">
      <c r="A86" s="611" t="s">
        <v>279</v>
      </c>
      <c r="B86" s="611" t="s">
        <v>1877</v>
      </c>
      <c r="D86" s="611" t="s">
        <v>1946</v>
      </c>
      <c r="E86" s="611" t="s">
        <v>352</v>
      </c>
    </row>
    <row r="87" spans="1:5" x14ac:dyDescent="0.2">
      <c r="A87" s="611" t="s">
        <v>423</v>
      </c>
      <c r="B87" s="611" t="s">
        <v>2014</v>
      </c>
      <c r="D87" s="611" t="s">
        <v>1947</v>
      </c>
      <c r="E87" s="611" t="s">
        <v>353</v>
      </c>
    </row>
    <row r="88" spans="1:5" x14ac:dyDescent="0.2">
      <c r="A88" s="611" t="s">
        <v>530</v>
      </c>
      <c r="B88" s="611" t="s">
        <v>2118</v>
      </c>
      <c r="D88" s="611" t="s">
        <v>1948</v>
      </c>
      <c r="E88" s="611" t="s">
        <v>354</v>
      </c>
    </row>
    <row r="89" spans="1:5" x14ac:dyDescent="0.2">
      <c r="A89" s="611" t="s">
        <v>579</v>
      </c>
      <c r="B89" s="611" t="s">
        <v>2164</v>
      </c>
      <c r="D89" s="611" t="s">
        <v>1949</v>
      </c>
      <c r="E89" s="611" t="s">
        <v>355</v>
      </c>
    </row>
    <row r="90" spans="1:5" x14ac:dyDescent="0.2">
      <c r="A90" s="611" t="s">
        <v>629</v>
      </c>
      <c r="B90" s="611" t="s">
        <v>2212</v>
      </c>
      <c r="D90" s="611" t="s">
        <v>1950</v>
      </c>
      <c r="E90" s="611" t="s">
        <v>356</v>
      </c>
    </row>
    <row r="91" spans="1:5" x14ac:dyDescent="0.2">
      <c r="A91" s="611" t="s">
        <v>707</v>
      </c>
      <c r="B91" s="611" t="s">
        <v>2284</v>
      </c>
      <c r="D91" s="611" t="s">
        <v>1951</v>
      </c>
      <c r="E91" s="611" t="s">
        <v>357</v>
      </c>
    </row>
    <row r="92" spans="1:5" x14ac:dyDescent="0.2">
      <c r="A92" s="611" t="s">
        <v>761</v>
      </c>
      <c r="B92" s="611" t="s">
        <v>2333</v>
      </c>
      <c r="D92" s="611" t="s">
        <v>1952</v>
      </c>
      <c r="E92" s="611" t="s">
        <v>358</v>
      </c>
    </row>
    <row r="93" spans="1:5" x14ac:dyDescent="0.2">
      <c r="A93" s="611" t="s">
        <v>294</v>
      </c>
      <c r="B93" s="611" t="s">
        <v>1890</v>
      </c>
      <c r="D93" s="611" t="s">
        <v>1953</v>
      </c>
      <c r="E93" s="611" t="s">
        <v>359</v>
      </c>
    </row>
    <row r="94" spans="1:5" x14ac:dyDescent="0.2">
      <c r="A94" s="611" t="s">
        <v>431</v>
      </c>
      <c r="B94" s="611" t="s">
        <v>2021</v>
      </c>
      <c r="D94" s="611" t="s">
        <v>1954</v>
      </c>
      <c r="E94" s="611" t="s">
        <v>360</v>
      </c>
    </row>
    <row r="95" spans="1:5" x14ac:dyDescent="0.2">
      <c r="A95" s="611" t="s">
        <v>538</v>
      </c>
      <c r="B95" s="611" t="s">
        <v>2126</v>
      </c>
      <c r="D95" s="611" t="s">
        <v>1955</v>
      </c>
      <c r="E95" s="611" t="s">
        <v>361</v>
      </c>
    </row>
    <row r="96" spans="1:5" x14ac:dyDescent="0.2">
      <c r="A96" s="611" t="s">
        <v>587</v>
      </c>
      <c r="B96" s="611" t="s">
        <v>2172</v>
      </c>
      <c r="D96" s="611" t="s">
        <v>1956</v>
      </c>
      <c r="E96" s="611" t="s">
        <v>362</v>
      </c>
    </row>
    <row r="97" spans="1:5" x14ac:dyDescent="0.2">
      <c r="A97" s="611" t="s">
        <v>638</v>
      </c>
      <c r="B97" s="611" t="s">
        <v>2221</v>
      </c>
      <c r="D97" s="611" t="s">
        <v>1957</v>
      </c>
      <c r="E97" s="611" t="s">
        <v>363</v>
      </c>
    </row>
    <row r="98" spans="1:5" x14ac:dyDescent="0.2">
      <c r="A98" s="611" t="s">
        <v>718</v>
      </c>
      <c r="B98" s="611" t="s">
        <v>2293</v>
      </c>
      <c r="D98" s="611" t="s">
        <v>1958</v>
      </c>
      <c r="E98" s="611" t="s">
        <v>364</v>
      </c>
    </row>
    <row r="99" spans="1:5" x14ac:dyDescent="0.2">
      <c r="A99" s="611" t="s">
        <v>770</v>
      </c>
      <c r="B99" s="611" t="s">
        <v>2340</v>
      </c>
      <c r="D99" s="611" t="s">
        <v>1959</v>
      </c>
      <c r="E99" s="611" t="s">
        <v>365</v>
      </c>
    </row>
    <row r="100" spans="1:5" x14ac:dyDescent="0.2">
      <c r="A100" s="611" t="s">
        <v>304</v>
      </c>
      <c r="B100" s="611" t="s">
        <v>1899</v>
      </c>
      <c r="D100" s="611" t="s">
        <v>1960</v>
      </c>
      <c r="E100" s="611" t="s">
        <v>367</v>
      </c>
    </row>
    <row r="101" spans="1:5" x14ac:dyDescent="0.2">
      <c r="A101" s="611" t="s">
        <v>435</v>
      </c>
      <c r="B101" s="611" t="s">
        <v>2025</v>
      </c>
      <c r="D101" s="611" t="s">
        <v>1961</v>
      </c>
      <c r="E101" s="611" t="s">
        <v>368</v>
      </c>
    </row>
    <row r="102" spans="1:5" x14ac:dyDescent="0.2">
      <c r="A102" s="611" t="s">
        <v>542</v>
      </c>
      <c r="B102" s="611" t="s">
        <v>2129</v>
      </c>
      <c r="D102" s="611" t="s">
        <v>1962</v>
      </c>
      <c r="E102" s="611" t="s">
        <v>369</v>
      </c>
    </row>
    <row r="103" spans="1:5" x14ac:dyDescent="0.2">
      <c r="A103" s="611" t="s">
        <v>593</v>
      </c>
      <c r="B103" s="611" t="s">
        <v>2178</v>
      </c>
      <c r="D103" s="611" t="s">
        <v>1963</v>
      </c>
      <c r="E103" s="611" t="s">
        <v>370</v>
      </c>
    </row>
    <row r="104" spans="1:5" x14ac:dyDescent="0.2">
      <c r="A104" s="611" t="s">
        <v>642</v>
      </c>
      <c r="B104" s="611" t="s">
        <v>2225</v>
      </c>
      <c r="D104" s="611" t="s">
        <v>1964</v>
      </c>
      <c r="E104" s="611" t="s">
        <v>371</v>
      </c>
    </row>
    <row r="105" spans="1:5" x14ac:dyDescent="0.2">
      <c r="A105" s="611" t="s">
        <v>721</v>
      </c>
      <c r="B105" s="611" t="s">
        <v>2296</v>
      </c>
      <c r="D105" s="611" t="s">
        <v>1965</v>
      </c>
      <c r="E105" s="611" t="s">
        <v>372</v>
      </c>
    </row>
    <row r="106" spans="1:5" x14ac:dyDescent="0.2">
      <c r="A106" s="611" t="s">
        <v>775</v>
      </c>
      <c r="B106" s="611" t="s">
        <v>2344</v>
      </c>
      <c r="D106" s="611" t="s">
        <v>1966</v>
      </c>
      <c r="E106" s="611" t="s">
        <v>373</v>
      </c>
    </row>
    <row r="107" spans="1:5" x14ac:dyDescent="0.2">
      <c r="A107" s="611" t="s">
        <v>308</v>
      </c>
      <c r="B107" s="611" t="s">
        <v>1902</v>
      </c>
      <c r="D107" s="611" t="s">
        <v>1967</v>
      </c>
      <c r="E107" s="611" t="s">
        <v>375</v>
      </c>
    </row>
    <row r="108" spans="1:5" x14ac:dyDescent="0.2">
      <c r="A108" s="611" t="s">
        <v>443</v>
      </c>
      <c r="B108" s="611" t="s">
        <v>2033</v>
      </c>
      <c r="D108" s="611" t="s">
        <v>1968</v>
      </c>
      <c r="E108" s="611" t="s">
        <v>376</v>
      </c>
    </row>
    <row r="109" spans="1:5" x14ac:dyDescent="0.2">
      <c r="A109" s="611" t="s">
        <v>556</v>
      </c>
      <c r="B109" s="611" t="s">
        <v>2141</v>
      </c>
      <c r="D109" s="611" t="s">
        <v>1969</v>
      </c>
      <c r="E109" s="611" t="s">
        <v>377</v>
      </c>
    </row>
    <row r="110" spans="1:5" x14ac:dyDescent="0.2">
      <c r="A110" s="611" t="s">
        <v>598</v>
      </c>
      <c r="B110" s="611" t="s">
        <v>2183</v>
      </c>
      <c r="D110" s="611" t="s">
        <v>1970</v>
      </c>
      <c r="E110" s="611" t="s">
        <v>378</v>
      </c>
    </row>
    <row r="111" spans="1:5" x14ac:dyDescent="0.2">
      <c r="A111" s="611" t="s">
        <v>647</v>
      </c>
      <c r="B111" s="611" t="s">
        <v>2229</v>
      </c>
      <c r="D111" s="611" t="s">
        <v>1971</v>
      </c>
      <c r="E111" s="611" t="s">
        <v>379</v>
      </c>
    </row>
    <row r="112" spans="1:5" x14ac:dyDescent="0.2">
      <c r="A112" s="611" t="s">
        <v>727</v>
      </c>
      <c r="B112" s="611" t="s">
        <v>2302</v>
      </c>
      <c r="D112" s="611" t="s">
        <v>1972</v>
      </c>
      <c r="E112" s="611" t="s">
        <v>380</v>
      </c>
    </row>
    <row r="113" spans="1:5" x14ac:dyDescent="0.2">
      <c r="A113" s="611" t="s">
        <v>778</v>
      </c>
      <c r="B113" s="611" t="s">
        <v>2347</v>
      </c>
      <c r="D113" s="611" t="s">
        <v>1973</v>
      </c>
      <c r="E113" s="611" t="s">
        <v>381</v>
      </c>
    </row>
    <row r="114" spans="1:5" x14ac:dyDescent="0.2">
      <c r="A114" s="611" t="s">
        <v>315</v>
      </c>
      <c r="B114" s="611" t="s">
        <v>1909</v>
      </c>
      <c r="D114" s="611" t="s">
        <v>1974</v>
      </c>
      <c r="E114" s="611" t="s">
        <v>382</v>
      </c>
    </row>
    <row r="115" spans="1:5" x14ac:dyDescent="0.2">
      <c r="A115" s="611" t="s">
        <v>451</v>
      </c>
      <c r="B115" s="611" t="s">
        <v>2041</v>
      </c>
      <c r="D115" s="611" t="s">
        <v>1975</v>
      </c>
      <c r="E115" s="611" t="s">
        <v>383</v>
      </c>
    </row>
    <row r="116" spans="1:5" x14ac:dyDescent="0.2">
      <c r="A116" s="611" t="s">
        <v>559</v>
      </c>
      <c r="B116" s="611" t="s">
        <v>2144</v>
      </c>
      <c r="D116" s="611" t="s">
        <v>1976</v>
      </c>
      <c r="E116" s="611" t="s">
        <v>384</v>
      </c>
    </row>
    <row r="117" spans="1:5" x14ac:dyDescent="0.2">
      <c r="A117" s="611" t="s">
        <v>602</v>
      </c>
      <c r="B117" s="611" t="s">
        <v>2187</v>
      </c>
      <c r="D117" s="611" t="s">
        <v>1977</v>
      </c>
      <c r="E117" s="611" t="s">
        <v>385</v>
      </c>
    </row>
    <row r="118" spans="1:5" x14ac:dyDescent="0.2">
      <c r="A118" s="611" t="s">
        <v>653</v>
      </c>
      <c r="B118" s="611" t="s">
        <v>2234</v>
      </c>
      <c r="D118" s="611" t="s">
        <v>1978</v>
      </c>
      <c r="E118" s="611" t="s">
        <v>1412</v>
      </c>
    </row>
    <row r="119" spans="1:5" x14ac:dyDescent="0.2">
      <c r="A119" s="611" t="s">
        <v>730</v>
      </c>
      <c r="B119" s="611" t="s">
        <v>2305</v>
      </c>
      <c r="D119" s="611" t="s">
        <v>1979</v>
      </c>
      <c r="E119" s="611" t="s">
        <v>386</v>
      </c>
    </row>
    <row r="120" spans="1:5" x14ac:dyDescent="0.2">
      <c r="A120" s="611" t="s">
        <v>321</v>
      </c>
      <c r="B120" s="611" t="s">
        <v>1916</v>
      </c>
      <c r="D120" s="611" t="s">
        <v>1980</v>
      </c>
      <c r="E120" s="611" t="s">
        <v>387</v>
      </c>
    </row>
    <row r="121" spans="1:5" x14ac:dyDescent="0.2">
      <c r="A121" s="611" t="s">
        <v>458</v>
      </c>
      <c r="B121" s="611" t="s">
        <v>2048</v>
      </c>
      <c r="D121" s="611" t="s">
        <v>1981</v>
      </c>
      <c r="E121" s="611" t="s">
        <v>389</v>
      </c>
    </row>
    <row r="122" spans="1:5" x14ac:dyDescent="0.2">
      <c r="A122" s="611" t="s">
        <v>564</v>
      </c>
      <c r="B122" s="611" t="s">
        <v>2149</v>
      </c>
      <c r="D122" s="611" t="s">
        <v>1982</v>
      </c>
      <c r="E122" s="611" t="s">
        <v>390</v>
      </c>
    </row>
    <row r="123" spans="1:5" x14ac:dyDescent="0.2">
      <c r="A123" s="611" t="s">
        <v>606</v>
      </c>
      <c r="B123" s="611" t="s">
        <v>2190</v>
      </c>
      <c r="D123" s="611" t="s">
        <v>1983</v>
      </c>
      <c r="E123" s="611" t="s">
        <v>392</v>
      </c>
    </row>
    <row r="124" spans="1:5" x14ac:dyDescent="0.2">
      <c r="A124" s="611" t="s">
        <v>658</v>
      </c>
      <c r="B124" s="611" t="s">
        <v>2238</v>
      </c>
      <c r="D124" s="611" t="s">
        <v>1984</v>
      </c>
      <c r="E124" s="611" t="s">
        <v>393</v>
      </c>
    </row>
    <row r="125" spans="1:5" x14ac:dyDescent="0.2">
      <c r="A125" s="611" t="s">
        <v>734</v>
      </c>
      <c r="B125" s="611" t="s">
        <v>2309</v>
      </c>
      <c r="D125" s="611" t="s">
        <v>1985</v>
      </c>
      <c r="E125" s="611" t="s">
        <v>394</v>
      </c>
    </row>
    <row r="126" spans="1:5" x14ac:dyDescent="0.2">
      <c r="A126" s="611" t="s">
        <v>328</v>
      </c>
      <c r="B126" s="611" t="s">
        <v>1923</v>
      </c>
      <c r="D126" s="611" t="s">
        <v>1986</v>
      </c>
      <c r="E126" s="611" t="s">
        <v>395</v>
      </c>
    </row>
    <row r="127" spans="1:5" x14ac:dyDescent="0.2">
      <c r="A127" s="611" t="s">
        <v>463</v>
      </c>
      <c r="B127" s="611" t="s">
        <v>2053</v>
      </c>
      <c r="D127" s="611" t="s">
        <v>1987</v>
      </c>
      <c r="E127" s="611" t="s">
        <v>396</v>
      </c>
    </row>
    <row r="128" spans="1:5" x14ac:dyDescent="0.2">
      <c r="A128" s="611" t="s">
        <v>609</v>
      </c>
      <c r="B128" s="611" t="s">
        <v>2193</v>
      </c>
      <c r="D128" s="611" t="s">
        <v>1988</v>
      </c>
      <c r="E128" s="611" t="s">
        <v>397</v>
      </c>
    </row>
    <row r="129" spans="1:5" x14ac:dyDescent="0.2">
      <c r="A129" s="611" t="s">
        <v>667</v>
      </c>
      <c r="B129" s="611" t="s">
        <v>2247</v>
      </c>
      <c r="D129" s="611" t="s">
        <v>1989</v>
      </c>
      <c r="E129" s="611" t="s">
        <v>398</v>
      </c>
    </row>
    <row r="130" spans="1:5" x14ac:dyDescent="0.2">
      <c r="A130" s="611" t="s">
        <v>334</v>
      </c>
      <c r="B130" s="611" t="s">
        <v>1929</v>
      </c>
      <c r="D130" s="611" t="s">
        <v>1990</v>
      </c>
      <c r="E130" s="611" t="s">
        <v>399</v>
      </c>
    </row>
    <row r="131" spans="1:5" x14ac:dyDescent="0.2">
      <c r="A131" s="611" t="s">
        <v>468</v>
      </c>
      <c r="B131" s="611" t="s">
        <v>2058</v>
      </c>
      <c r="D131" s="611" t="s">
        <v>1991</v>
      </c>
      <c r="E131" s="611" t="s">
        <v>400</v>
      </c>
    </row>
    <row r="132" spans="1:5" x14ac:dyDescent="0.2">
      <c r="A132" s="611" t="s">
        <v>611</v>
      </c>
      <c r="B132" s="611" t="s">
        <v>2195</v>
      </c>
      <c r="D132" s="611" t="s">
        <v>1992</v>
      </c>
      <c r="E132" s="611" t="s">
        <v>401</v>
      </c>
    </row>
    <row r="133" spans="1:5" x14ac:dyDescent="0.2">
      <c r="A133" s="611" t="s">
        <v>673</v>
      </c>
      <c r="B133" s="611" t="s">
        <v>2253</v>
      </c>
      <c r="D133" s="611" t="s">
        <v>1993</v>
      </c>
      <c r="E133" s="611" t="s">
        <v>402</v>
      </c>
    </row>
    <row r="134" spans="1:5" x14ac:dyDescent="0.2">
      <c r="A134" s="611" t="s">
        <v>740</v>
      </c>
      <c r="B134" s="611" t="s">
        <v>2316</v>
      </c>
      <c r="D134" s="611" t="s">
        <v>1994</v>
      </c>
      <c r="E134" s="611" t="s">
        <v>403</v>
      </c>
    </row>
    <row r="135" spans="1:5" x14ac:dyDescent="0.2">
      <c r="A135" s="611" t="s">
        <v>340</v>
      </c>
      <c r="B135" s="611" t="s">
        <v>1934</v>
      </c>
      <c r="D135" s="611" t="s">
        <v>1995</v>
      </c>
      <c r="E135" s="611" t="s">
        <v>404</v>
      </c>
    </row>
    <row r="136" spans="1:5" x14ac:dyDescent="0.2">
      <c r="A136" s="611" t="s">
        <v>482</v>
      </c>
      <c r="B136" s="611" t="s">
        <v>2071</v>
      </c>
      <c r="D136" s="611" t="s">
        <v>1996</v>
      </c>
      <c r="E136" s="611" t="s">
        <v>405</v>
      </c>
    </row>
    <row r="137" spans="1:5" x14ac:dyDescent="0.2">
      <c r="A137" s="611" t="s">
        <v>677</v>
      </c>
      <c r="B137" s="611" t="s">
        <v>2257</v>
      </c>
      <c r="D137" s="611" t="s">
        <v>1997</v>
      </c>
      <c r="E137" s="611" t="s">
        <v>406</v>
      </c>
    </row>
    <row r="138" spans="1:5" x14ac:dyDescent="0.2">
      <c r="A138" s="611" t="s">
        <v>744</v>
      </c>
      <c r="B138" s="611" t="s">
        <v>2320</v>
      </c>
      <c r="D138" s="611" t="s">
        <v>1998</v>
      </c>
      <c r="E138" s="611" t="s">
        <v>407</v>
      </c>
    </row>
    <row r="139" spans="1:5" x14ac:dyDescent="0.2">
      <c r="A139" s="611" t="s">
        <v>345</v>
      </c>
      <c r="B139" s="611" t="s">
        <v>1939</v>
      </c>
      <c r="D139" s="611" t="s">
        <v>1999</v>
      </c>
      <c r="E139" s="611" t="s">
        <v>408</v>
      </c>
    </row>
    <row r="140" spans="1:5" x14ac:dyDescent="0.2">
      <c r="A140" s="611" t="s">
        <v>490</v>
      </c>
      <c r="B140" s="611" t="s">
        <v>2078</v>
      </c>
      <c r="D140" s="611" t="s">
        <v>2000</v>
      </c>
      <c r="E140" s="611" t="s">
        <v>409</v>
      </c>
    </row>
    <row r="141" spans="1:5" x14ac:dyDescent="0.2">
      <c r="A141" s="611" t="s">
        <v>263</v>
      </c>
      <c r="B141" s="611" t="s">
        <v>1864</v>
      </c>
      <c r="D141" s="611" t="s">
        <v>2001</v>
      </c>
      <c r="E141" s="611" t="s">
        <v>410</v>
      </c>
    </row>
    <row r="142" spans="1:5" x14ac:dyDescent="0.2">
      <c r="A142" s="611" t="s">
        <v>396</v>
      </c>
      <c r="B142" s="611" t="s">
        <v>1987</v>
      </c>
      <c r="D142" s="611" t="s">
        <v>2002</v>
      </c>
      <c r="E142" s="611" t="s">
        <v>411</v>
      </c>
    </row>
    <row r="143" spans="1:5" x14ac:dyDescent="0.2">
      <c r="A143" s="611" t="s">
        <v>514</v>
      </c>
      <c r="B143" s="611" t="s">
        <v>2103</v>
      </c>
      <c r="D143" s="611" t="s">
        <v>2003</v>
      </c>
      <c r="E143" s="611" t="s">
        <v>412</v>
      </c>
    </row>
    <row r="144" spans="1:5" x14ac:dyDescent="0.2">
      <c r="A144" s="611" t="s">
        <v>569</v>
      </c>
      <c r="B144" s="611" t="s">
        <v>2154</v>
      </c>
      <c r="D144" s="611" t="s">
        <v>2004</v>
      </c>
      <c r="E144" s="611" t="s">
        <v>413</v>
      </c>
    </row>
    <row r="145" spans="1:5" x14ac:dyDescent="0.2">
      <c r="A145" s="611" t="s">
        <v>617</v>
      </c>
      <c r="B145" s="611" t="s">
        <v>2201</v>
      </c>
      <c r="D145" s="611" t="s">
        <v>2005</v>
      </c>
      <c r="E145" s="611" t="s">
        <v>414</v>
      </c>
    </row>
    <row r="146" spans="1:5" x14ac:dyDescent="0.2">
      <c r="A146" s="611" t="s">
        <v>684</v>
      </c>
      <c r="B146" s="611" t="s">
        <v>2263</v>
      </c>
      <c r="D146" s="611" t="s">
        <v>2006</v>
      </c>
      <c r="E146" s="611" t="s">
        <v>415</v>
      </c>
    </row>
    <row r="147" spans="1:5" x14ac:dyDescent="0.2">
      <c r="A147" s="611" t="s">
        <v>749</v>
      </c>
      <c r="B147" s="611" t="s">
        <v>2323</v>
      </c>
      <c r="D147" s="611" t="s">
        <v>2007</v>
      </c>
      <c r="E147" s="611" t="s">
        <v>416</v>
      </c>
    </row>
    <row r="148" spans="1:5" x14ac:dyDescent="0.2">
      <c r="A148" s="611" t="s">
        <v>277</v>
      </c>
      <c r="B148" s="611" t="s">
        <v>1875</v>
      </c>
      <c r="D148" s="611" t="s">
        <v>2008</v>
      </c>
      <c r="E148" s="611" t="s">
        <v>418</v>
      </c>
    </row>
    <row r="149" spans="1:5" x14ac:dyDescent="0.2">
      <c r="A149" s="611" t="s">
        <v>410</v>
      </c>
      <c r="B149" s="611" t="s">
        <v>2001</v>
      </c>
      <c r="D149" s="611" t="s">
        <v>2009</v>
      </c>
      <c r="E149" s="611" t="s">
        <v>419</v>
      </c>
    </row>
    <row r="150" spans="1:5" x14ac:dyDescent="0.2">
      <c r="A150" s="611" t="s">
        <v>525</v>
      </c>
      <c r="B150" s="611" t="s">
        <v>2114</v>
      </c>
      <c r="D150" s="611" t="s">
        <v>2010</v>
      </c>
      <c r="E150" s="611" t="s">
        <v>420</v>
      </c>
    </row>
    <row r="151" spans="1:5" x14ac:dyDescent="0.2">
      <c r="A151" s="611" t="s">
        <v>574</v>
      </c>
      <c r="B151" s="611" t="s">
        <v>2159</v>
      </c>
      <c r="D151" s="611" t="s">
        <v>2011</v>
      </c>
      <c r="E151" s="611" t="s">
        <v>421</v>
      </c>
    </row>
    <row r="152" spans="1:5" x14ac:dyDescent="0.2">
      <c r="A152" s="611" t="s">
        <v>622</v>
      </c>
      <c r="B152" s="611" t="s">
        <v>2206</v>
      </c>
      <c r="D152" s="611" t="s">
        <v>2012</v>
      </c>
      <c r="E152" s="611" t="s">
        <v>1413</v>
      </c>
    </row>
    <row r="153" spans="1:5" x14ac:dyDescent="0.2">
      <c r="A153" s="611" t="s">
        <v>703</v>
      </c>
      <c r="B153" s="611" t="s">
        <v>2279</v>
      </c>
      <c r="D153" s="611" t="s">
        <v>2013</v>
      </c>
      <c r="E153" s="611" t="s">
        <v>422</v>
      </c>
    </row>
    <row r="154" spans="1:5" x14ac:dyDescent="0.2">
      <c r="A154" s="611" t="s">
        <v>754</v>
      </c>
      <c r="B154" s="611" t="s">
        <v>2327</v>
      </c>
      <c r="D154" s="611" t="s">
        <v>2014</v>
      </c>
      <c r="E154" s="611" t="s">
        <v>423</v>
      </c>
    </row>
    <row r="155" spans="1:5" x14ac:dyDescent="0.2">
      <c r="A155" s="611" t="s">
        <v>281</v>
      </c>
      <c r="B155" s="611" t="s">
        <v>1878</v>
      </c>
      <c r="D155" s="611" t="s">
        <v>2015</v>
      </c>
      <c r="E155" s="611" t="s">
        <v>424</v>
      </c>
    </row>
    <row r="156" spans="1:5" x14ac:dyDescent="0.2">
      <c r="A156" s="611" t="s">
        <v>424</v>
      </c>
      <c r="B156" s="611" t="s">
        <v>2015</v>
      </c>
      <c r="D156" s="611" t="s">
        <v>2016</v>
      </c>
      <c r="E156" s="611" t="s">
        <v>426</v>
      </c>
    </row>
    <row r="157" spans="1:5" x14ac:dyDescent="0.2">
      <c r="A157" s="611" t="s">
        <v>531</v>
      </c>
      <c r="B157" s="611" t="s">
        <v>2119</v>
      </c>
      <c r="D157" s="611" t="s">
        <v>2017</v>
      </c>
      <c r="E157" s="611" t="s">
        <v>427</v>
      </c>
    </row>
    <row r="158" spans="1:5" x14ac:dyDescent="0.2">
      <c r="A158" s="611" t="s">
        <v>580</v>
      </c>
      <c r="B158" s="611" t="s">
        <v>2165</v>
      </c>
      <c r="D158" s="611" t="s">
        <v>2018</v>
      </c>
      <c r="E158" s="611" t="s">
        <v>428</v>
      </c>
    </row>
    <row r="159" spans="1:5" x14ac:dyDescent="0.2">
      <c r="A159" s="611" t="s">
        <v>630</v>
      </c>
      <c r="B159" s="611" t="s">
        <v>2213</v>
      </c>
      <c r="D159" s="611" t="s">
        <v>2019</v>
      </c>
      <c r="E159" s="611" t="s">
        <v>429</v>
      </c>
    </row>
    <row r="160" spans="1:5" x14ac:dyDescent="0.2">
      <c r="A160" s="611" t="s">
        <v>709</v>
      </c>
      <c r="B160" s="611" t="s">
        <v>2285</v>
      </c>
      <c r="D160" s="611" t="s">
        <v>2020</v>
      </c>
      <c r="E160" s="611" t="s">
        <v>430</v>
      </c>
    </row>
    <row r="161" spans="1:5" x14ac:dyDescent="0.2">
      <c r="A161" s="611" t="s">
        <v>763</v>
      </c>
      <c r="B161" s="611" t="s">
        <v>2334</v>
      </c>
      <c r="D161" s="611" t="s">
        <v>2021</v>
      </c>
      <c r="E161" s="611" t="s">
        <v>431</v>
      </c>
    </row>
    <row r="162" spans="1:5" x14ac:dyDescent="0.2">
      <c r="A162" s="611" t="s">
        <v>295</v>
      </c>
      <c r="B162" s="611" t="s">
        <v>1891</v>
      </c>
      <c r="D162" s="611" t="s">
        <v>2022</v>
      </c>
      <c r="E162" s="611" t="s">
        <v>432</v>
      </c>
    </row>
    <row r="163" spans="1:5" x14ac:dyDescent="0.2">
      <c r="A163" s="611" t="s">
        <v>432</v>
      </c>
      <c r="B163" s="611" t="s">
        <v>2022</v>
      </c>
      <c r="D163" s="611" t="s">
        <v>2023</v>
      </c>
      <c r="E163" s="611" t="s">
        <v>433</v>
      </c>
    </row>
    <row r="164" spans="1:5" x14ac:dyDescent="0.2">
      <c r="A164" s="611" t="s">
        <v>539</v>
      </c>
      <c r="B164" s="611" t="s">
        <v>2127</v>
      </c>
      <c r="D164" s="611" t="s">
        <v>2024</v>
      </c>
      <c r="E164" s="611" t="s">
        <v>434</v>
      </c>
    </row>
    <row r="165" spans="1:5" x14ac:dyDescent="0.2">
      <c r="A165" s="611" t="s">
        <v>588</v>
      </c>
      <c r="B165" s="611" t="s">
        <v>2173</v>
      </c>
      <c r="D165" s="611" t="s">
        <v>2025</v>
      </c>
      <c r="E165" s="611" t="s">
        <v>435</v>
      </c>
    </row>
    <row r="166" spans="1:5" x14ac:dyDescent="0.2">
      <c r="A166" s="611" t="s">
        <v>639</v>
      </c>
      <c r="B166" s="611" t="s">
        <v>2222</v>
      </c>
      <c r="D166" s="611" t="s">
        <v>2026</v>
      </c>
      <c r="E166" s="611" t="s">
        <v>436</v>
      </c>
    </row>
    <row r="167" spans="1:5" x14ac:dyDescent="0.2">
      <c r="A167" s="611" t="s">
        <v>719</v>
      </c>
      <c r="B167" s="611" t="s">
        <v>2294</v>
      </c>
      <c r="D167" s="611" t="s">
        <v>2027</v>
      </c>
      <c r="E167" s="611" t="s">
        <v>437</v>
      </c>
    </row>
    <row r="168" spans="1:5" x14ac:dyDescent="0.2">
      <c r="A168" s="611" t="s">
        <v>772</v>
      </c>
      <c r="B168" s="611" t="s">
        <v>2341</v>
      </c>
      <c r="D168" s="611" t="s">
        <v>2028</v>
      </c>
      <c r="E168" s="611" t="s">
        <v>438</v>
      </c>
    </row>
    <row r="169" spans="1:5" x14ac:dyDescent="0.2">
      <c r="A169" s="611" t="s">
        <v>306</v>
      </c>
      <c r="B169" s="611" t="s">
        <v>1900</v>
      </c>
      <c r="D169" s="611" t="s">
        <v>2029</v>
      </c>
      <c r="E169" s="611" t="s">
        <v>439</v>
      </c>
    </row>
    <row r="170" spans="1:5" x14ac:dyDescent="0.2">
      <c r="A170" s="611" t="s">
        <v>436</v>
      </c>
      <c r="B170" s="611" t="s">
        <v>2026</v>
      </c>
      <c r="D170" s="611" t="s">
        <v>2030</v>
      </c>
      <c r="E170" s="611" t="s">
        <v>440</v>
      </c>
    </row>
    <row r="171" spans="1:5" x14ac:dyDescent="0.2">
      <c r="A171" s="611" t="s">
        <v>543</v>
      </c>
      <c r="B171" s="611" t="s">
        <v>2130</v>
      </c>
      <c r="D171" s="611" t="s">
        <v>2031</v>
      </c>
      <c r="E171" s="611" t="s">
        <v>441</v>
      </c>
    </row>
    <row r="172" spans="1:5" x14ac:dyDescent="0.2">
      <c r="A172" s="611" t="s">
        <v>594</v>
      </c>
      <c r="B172" s="611" t="s">
        <v>2179</v>
      </c>
      <c r="D172" s="611" t="s">
        <v>2032</v>
      </c>
      <c r="E172" s="611" t="s">
        <v>442</v>
      </c>
    </row>
    <row r="173" spans="1:5" x14ac:dyDescent="0.2">
      <c r="A173" s="611" t="s">
        <v>644</v>
      </c>
      <c r="B173" s="611" t="s">
        <v>2226</v>
      </c>
      <c r="D173" s="611" t="s">
        <v>2033</v>
      </c>
      <c r="E173" s="611" t="s">
        <v>443</v>
      </c>
    </row>
    <row r="174" spans="1:5" x14ac:dyDescent="0.2">
      <c r="A174" s="611" t="s">
        <v>722</v>
      </c>
      <c r="B174" s="611" t="s">
        <v>2297</v>
      </c>
      <c r="D174" s="611" t="s">
        <v>2034</v>
      </c>
      <c r="E174" s="611" t="s">
        <v>444</v>
      </c>
    </row>
    <row r="175" spans="1:5" x14ac:dyDescent="0.2">
      <c r="A175" s="611" t="s">
        <v>776</v>
      </c>
      <c r="B175" s="611" t="s">
        <v>2345</v>
      </c>
      <c r="D175" s="611" t="s">
        <v>2035</v>
      </c>
      <c r="E175" s="611" t="s">
        <v>445</v>
      </c>
    </row>
    <row r="176" spans="1:5" x14ac:dyDescent="0.2">
      <c r="A176" s="611" t="s">
        <v>309</v>
      </c>
      <c r="B176" s="611" t="s">
        <v>1903</v>
      </c>
      <c r="D176" s="611" t="s">
        <v>2036</v>
      </c>
      <c r="E176" s="611" t="s">
        <v>446</v>
      </c>
    </row>
    <row r="177" spans="1:5" x14ac:dyDescent="0.2">
      <c r="A177" s="611" t="s">
        <v>444</v>
      </c>
      <c r="B177" s="611" t="s">
        <v>2034</v>
      </c>
      <c r="D177" s="611" t="s">
        <v>2037</v>
      </c>
      <c r="E177" s="611" t="s">
        <v>447</v>
      </c>
    </row>
    <row r="178" spans="1:5" x14ac:dyDescent="0.2">
      <c r="A178" s="611" t="s">
        <v>557</v>
      </c>
      <c r="B178" s="611" t="s">
        <v>2142</v>
      </c>
      <c r="D178" s="611" t="s">
        <v>2038</v>
      </c>
      <c r="E178" s="611" t="s">
        <v>448</v>
      </c>
    </row>
    <row r="179" spans="1:5" x14ac:dyDescent="0.2">
      <c r="A179" s="611" t="s">
        <v>599</v>
      </c>
      <c r="B179" s="611" t="s">
        <v>2184</v>
      </c>
      <c r="D179" s="611" t="s">
        <v>2039</v>
      </c>
      <c r="E179" s="611" t="s">
        <v>449</v>
      </c>
    </row>
    <row r="180" spans="1:5" x14ac:dyDescent="0.2">
      <c r="A180" s="611" t="s">
        <v>648</v>
      </c>
      <c r="B180" s="611" t="s">
        <v>2230</v>
      </c>
      <c r="D180" s="611" t="s">
        <v>2040</v>
      </c>
      <c r="E180" s="611" t="s">
        <v>450</v>
      </c>
    </row>
    <row r="181" spans="1:5" x14ac:dyDescent="0.2">
      <c r="A181" s="611" t="s">
        <v>728</v>
      </c>
      <c r="B181" s="611" t="s">
        <v>2303</v>
      </c>
      <c r="D181" s="611" t="s">
        <v>2041</v>
      </c>
      <c r="E181" s="611" t="s">
        <v>451</v>
      </c>
    </row>
    <row r="182" spans="1:5" x14ac:dyDescent="0.2">
      <c r="A182" s="611" t="s">
        <v>780</v>
      </c>
      <c r="B182" s="611" t="s">
        <v>2348</v>
      </c>
      <c r="D182" s="611" t="s">
        <v>2042</v>
      </c>
      <c r="E182" s="611" t="s">
        <v>452</v>
      </c>
    </row>
    <row r="183" spans="1:5" x14ac:dyDescent="0.2">
      <c r="A183" s="611" t="s">
        <v>316</v>
      </c>
      <c r="B183" s="611" t="s">
        <v>1910</v>
      </c>
      <c r="D183" s="611" t="s">
        <v>2043</v>
      </c>
      <c r="E183" s="611" t="s">
        <v>453</v>
      </c>
    </row>
    <row r="184" spans="1:5" x14ac:dyDescent="0.2">
      <c r="A184" s="611" t="s">
        <v>452</v>
      </c>
      <c r="B184" s="611" t="s">
        <v>2042</v>
      </c>
      <c r="D184" s="611" t="s">
        <v>2044</v>
      </c>
      <c r="E184" s="611" t="s">
        <v>454</v>
      </c>
    </row>
    <row r="185" spans="1:5" x14ac:dyDescent="0.2">
      <c r="A185" s="611" t="s">
        <v>560</v>
      </c>
      <c r="B185" s="611" t="s">
        <v>2145</v>
      </c>
      <c r="D185" s="611" t="s">
        <v>2045</v>
      </c>
      <c r="E185" s="611" t="s">
        <v>455</v>
      </c>
    </row>
    <row r="186" spans="1:5" x14ac:dyDescent="0.2">
      <c r="A186" s="611" t="s">
        <v>603</v>
      </c>
      <c r="B186" s="611" t="s">
        <v>2188</v>
      </c>
      <c r="D186" s="611" t="s">
        <v>2046</v>
      </c>
      <c r="E186" s="611" t="s">
        <v>456</v>
      </c>
    </row>
    <row r="187" spans="1:5" x14ac:dyDescent="0.2">
      <c r="A187" s="611" t="s">
        <v>654</v>
      </c>
      <c r="B187" s="611" t="s">
        <v>2235</v>
      </c>
      <c r="D187" s="611" t="s">
        <v>2047</v>
      </c>
      <c r="E187" s="611" t="s">
        <v>457</v>
      </c>
    </row>
    <row r="188" spans="1:5" x14ac:dyDescent="0.2">
      <c r="A188" s="611" t="s">
        <v>731</v>
      </c>
      <c r="B188" s="611" t="s">
        <v>2306</v>
      </c>
      <c r="D188" s="611" t="s">
        <v>2048</v>
      </c>
      <c r="E188" s="611" t="s">
        <v>458</v>
      </c>
    </row>
    <row r="189" spans="1:5" x14ac:dyDescent="0.2">
      <c r="A189" s="611" t="s">
        <v>322</v>
      </c>
      <c r="B189" s="611" t="s">
        <v>1917</v>
      </c>
      <c r="D189" s="611" t="s">
        <v>2049</v>
      </c>
      <c r="E189" s="611" t="s">
        <v>459</v>
      </c>
    </row>
    <row r="190" spans="1:5" x14ac:dyDescent="0.2">
      <c r="A190" s="611" t="s">
        <v>459</v>
      </c>
      <c r="B190" s="611" t="s">
        <v>2049</v>
      </c>
      <c r="D190" s="611" t="s">
        <v>2050</v>
      </c>
      <c r="E190" s="611" t="s">
        <v>460</v>
      </c>
    </row>
    <row r="191" spans="1:5" x14ac:dyDescent="0.2">
      <c r="A191" s="611" t="s">
        <v>565</v>
      </c>
      <c r="B191" s="611" t="s">
        <v>2150</v>
      </c>
      <c r="D191" s="611" t="s">
        <v>2051</v>
      </c>
      <c r="E191" s="611" t="s">
        <v>461</v>
      </c>
    </row>
    <row r="192" spans="1:5" x14ac:dyDescent="0.2">
      <c r="A192" s="611" t="s">
        <v>607</v>
      </c>
      <c r="B192" s="611" t="s">
        <v>2191</v>
      </c>
      <c r="D192" s="611" t="s">
        <v>2052</v>
      </c>
      <c r="E192" s="611" t="s">
        <v>462</v>
      </c>
    </row>
    <row r="193" spans="1:5" x14ac:dyDescent="0.2">
      <c r="A193" s="611" t="s">
        <v>659</v>
      </c>
      <c r="B193" s="611" t="s">
        <v>2239</v>
      </c>
      <c r="D193" s="611" t="s">
        <v>2053</v>
      </c>
      <c r="E193" s="611" t="s">
        <v>463</v>
      </c>
    </row>
    <row r="194" spans="1:5" x14ac:dyDescent="0.2">
      <c r="A194" s="611" t="s">
        <v>735</v>
      </c>
      <c r="B194" s="611" t="s">
        <v>2310</v>
      </c>
      <c r="D194" s="611" t="s">
        <v>2054</v>
      </c>
      <c r="E194" s="611" t="s">
        <v>464</v>
      </c>
    </row>
    <row r="195" spans="1:5" x14ac:dyDescent="0.2">
      <c r="A195" s="611" t="s">
        <v>329</v>
      </c>
      <c r="B195" s="611" t="s">
        <v>1924</v>
      </c>
      <c r="D195" s="611" t="s">
        <v>2055</v>
      </c>
      <c r="E195" s="611" t="s">
        <v>465</v>
      </c>
    </row>
    <row r="196" spans="1:5" x14ac:dyDescent="0.2">
      <c r="A196" s="611" t="s">
        <v>464</v>
      </c>
      <c r="B196" s="611" t="s">
        <v>2054</v>
      </c>
      <c r="D196" s="611" t="s">
        <v>2056</v>
      </c>
      <c r="E196" s="611" t="s">
        <v>466</v>
      </c>
    </row>
    <row r="197" spans="1:5" x14ac:dyDescent="0.2">
      <c r="A197" s="611" t="s">
        <v>668</v>
      </c>
      <c r="B197" s="611" t="s">
        <v>2248</v>
      </c>
      <c r="D197" s="611" t="s">
        <v>2057</v>
      </c>
      <c r="E197" s="611" t="s">
        <v>467</v>
      </c>
    </row>
    <row r="198" spans="1:5" x14ac:dyDescent="0.2">
      <c r="A198" s="611" t="s">
        <v>335</v>
      </c>
      <c r="B198" s="611" t="s">
        <v>1930</v>
      </c>
      <c r="D198" s="611" t="s">
        <v>2058</v>
      </c>
      <c r="E198" s="611" t="s">
        <v>468</v>
      </c>
    </row>
    <row r="199" spans="1:5" x14ac:dyDescent="0.2">
      <c r="A199" s="611" t="s">
        <v>469</v>
      </c>
      <c r="B199" s="611" t="s">
        <v>2059</v>
      </c>
      <c r="D199" s="611" t="s">
        <v>2059</v>
      </c>
      <c r="E199" s="611" t="s">
        <v>469</v>
      </c>
    </row>
    <row r="200" spans="1:5" x14ac:dyDescent="0.2">
      <c r="A200" s="611" t="s">
        <v>612</v>
      </c>
      <c r="B200" s="611" t="s">
        <v>2196</v>
      </c>
      <c r="D200" s="611" t="s">
        <v>2060</v>
      </c>
      <c r="E200" s="611" t="s">
        <v>470</v>
      </c>
    </row>
    <row r="201" spans="1:5" x14ac:dyDescent="0.2">
      <c r="A201" s="611" t="s">
        <v>674</v>
      </c>
      <c r="B201" s="611" t="s">
        <v>2254</v>
      </c>
      <c r="D201" s="611" t="s">
        <v>2061</v>
      </c>
      <c r="E201" s="611" t="s">
        <v>471</v>
      </c>
    </row>
    <row r="202" spans="1:5" x14ac:dyDescent="0.2">
      <c r="A202" s="611" t="s">
        <v>741</v>
      </c>
      <c r="B202" s="611" t="s">
        <v>2317</v>
      </c>
      <c r="D202" s="611" t="s">
        <v>2062</v>
      </c>
      <c r="E202" s="611" t="s">
        <v>473</v>
      </c>
    </row>
    <row r="203" spans="1:5" x14ac:dyDescent="0.2">
      <c r="A203" s="611" t="s">
        <v>341</v>
      </c>
      <c r="B203" s="611" t="s">
        <v>1935</v>
      </c>
      <c r="D203" s="611" t="s">
        <v>2063</v>
      </c>
      <c r="E203" s="611" t="s">
        <v>474</v>
      </c>
    </row>
    <row r="204" spans="1:5" x14ac:dyDescent="0.2">
      <c r="A204" s="611" t="s">
        <v>483</v>
      </c>
      <c r="B204" s="611" t="s">
        <v>2072</v>
      </c>
      <c r="D204" s="611" t="s">
        <v>2064</v>
      </c>
      <c r="E204" s="611" t="s">
        <v>475</v>
      </c>
    </row>
    <row r="205" spans="1:5" x14ac:dyDescent="0.2">
      <c r="A205" s="611" t="s">
        <v>678</v>
      </c>
      <c r="B205" s="611" t="s">
        <v>2258</v>
      </c>
      <c r="D205" s="611" t="s">
        <v>2065</v>
      </c>
      <c r="E205" s="611" t="s">
        <v>476</v>
      </c>
    </row>
    <row r="206" spans="1:5" x14ac:dyDescent="0.2">
      <c r="A206" s="611" t="s">
        <v>346</v>
      </c>
      <c r="B206" s="611" t="s">
        <v>1940</v>
      </c>
      <c r="D206" s="611" t="s">
        <v>2066</v>
      </c>
      <c r="E206" s="611" t="s">
        <v>477</v>
      </c>
    </row>
    <row r="207" spans="1:5" x14ac:dyDescent="0.2">
      <c r="A207" s="611" t="s">
        <v>491</v>
      </c>
      <c r="B207" s="611" t="s">
        <v>2079</v>
      </c>
      <c r="D207" s="611" t="s">
        <v>2067</v>
      </c>
      <c r="E207" s="611" t="s">
        <v>478</v>
      </c>
    </row>
    <row r="208" spans="1:5" x14ac:dyDescent="0.2">
      <c r="A208" s="611" t="s">
        <v>264</v>
      </c>
      <c r="B208" s="611" t="s">
        <v>1865</v>
      </c>
      <c r="D208" s="611" t="s">
        <v>2068</v>
      </c>
      <c r="E208" s="611" t="s">
        <v>479</v>
      </c>
    </row>
    <row r="209" spans="1:5" x14ac:dyDescent="0.2">
      <c r="A209" s="611" t="s">
        <v>397</v>
      </c>
      <c r="B209" s="611" t="s">
        <v>1988</v>
      </c>
      <c r="D209" s="611" t="s">
        <v>2069</v>
      </c>
      <c r="E209" s="611" t="s">
        <v>480</v>
      </c>
    </row>
    <row r="210" spans="1:5" x14ac:dyDescent="0.2">
      <c r="A210" s="611" t="s">
        <v>515</v>
      </c>
      <c r="B210" s="611" t="s">
        <v>2104</v>
      </c>
      <c r="D210" s="611" t="s">
        <v>2070</v>
      </c>
      <c r="E210" s="611" t="s">
        <v>481</v>
      </c>
    </row>
    <row r="211" spans="1:5" x14ac:dyDescent="0.2">
      <c r="A211" s="611" t="s">
        <v>570</v>
      </c>
      <c r="B211" s="611" t="s">
        <v>2155</v>
      </c>
      <c r="D211" s="611" t="s">
        <v>2071</v>
      </c>
      <c r="E211" s="611" t="s">
        <v>482</v>
      </c>
    </row>
    <row r="212" spans="1:5" x14ac:dyDescent="0.2">
      <c r="A212" s="611" t="s">
        <v>618</v>
      </c>
      <c r="B212" s="611" t="s">
        <v>2202</v>
      </c>
      <c r="D212" s="611" t="s">
        <v>2072</v>
      </c>
      <c r="E212" s="611" t="s">
        <v>483</v>
      </c>
    </row>
    <row r="213" spans="1:5" x14ac:dyDescent="0.2">
      <c r="A213" s="611" t="s">
        <v>686</v>
      </c>
      <c r="B213" s="611" t="s">
        <v>2264</v>
      </c>
      <c r="D213" s="611" t="s">
        <v>2073</v>
      </c>
      <c r="E213" s="611" t="s">
        <v>484</v>
      </c>
    </row>
    <row r="214" spans="1:5" x14ac:dyDescent="0.2">
      <c r="A214" s="611" t="s">
        <v>750</v>
      </c>
      <c r="B214" s="611" t="s">
        <v>2324</v>
      </c>
      <c r="D214" s="611" t="s">
        <v>2074</v>
      </c>
      <c r="E214" s="611" t="s">
        <v>485</v>
      </c>
    </row>
    <row r="215" spans="1:5" x14ac:dyDescent="0.2">
      <c r="A215" s="611" t="s">
        <v>411</v>
      </c>
      <c r="B215" s="611" t="s">
        <v>2002</v>
      </c>
      <c r="D215" s="611" t="s">
        <v>2075</v>
      </c>
      <c r="E215" s="611" t="s">
        <v>486</v>
      </c>
    </row>
    <row r="216" spans="1:5" x14ac:dyDescent="0.2">
      <c r="A216" s="611" t="s">
        <v>526</v>
      </c>
      <c r="B216" s="611" t="s">
        <v>2115</v>
      </c>
      <c r="D216" s="611" t="s">
        <v>2076</v>
      </c>
      <c r="E216" s="611" t="s">
        <v>487</v>
      </c>
    </row>
    <row r="217" spans="1:5" x14ac:dyDescent="0.2">
      <c r="A217" s="611" t="s">
        <v>575</v>
      </c>
      <c r="B217" s="611" t="s">
        <v>2160</v>
      </c>
      <c r="D217" s="611" t="s">
        <v>2077</v>
      </c>
      <c r="E217" s="611" t="s">
        <v>489</v>
      </c>
    </row>
    <row r="218" spans="1:5" x14ac:dyDescent="0.2">
      <c r="A218" s="611" t="s">
        <v>623</v>
      </c>
      <c r="B218" s="611" t="s">
        <v>2207</v>
      </c>
      <c r="D218" s="611" t="s">
        <v>2078</v>
      </c>
      <c r="E218" s="611" t="s">
        <v>490</v>
      </c>
    </row>
    <row r="219" spans="1:5" x14ac:dyDescent="0.2">
      <c r="A219" s="611" t="s">
        <v>704</v>
      </c>
      <c r="B219" s="611" t="s">
        <v>2280</v>
      </c>
      <c r="D219" s="611" t="s">
        <v>2079</v>
      </c>
      <c r="E219" s="611" t="s">
        <v>491</v>
      </c>
    </row>
    <row r="220" spans="1:5" x14ac:dyDescent="0.2">
      <c r="A220" s="611" t="s">
        <v>756</v>
      </c>
      <c r="B220" s="611" t="s">
        <v>2328</v>
      </c>
      <c r="D220" s="611" t="s">
        <v>2080</v>
      </c>
      <c r="E220" s="611" t="s">
        <v>492</v>
      </c>
    </row>
    <row r="221" spans="1:5" x14ac:dyDescent="0.2">
      <c r="A221" s="611" t="s">
        <v>282</v>
      </c>
      <c r="B221" s="611" t="s">
        <v>1879</v>
      </c>
      <c r="D221" s="611" t="s">
        <v>2081</v>
      </c>
      <c r="E221" s="611" t="s">
        <v>493</v>
      </c>
    </row>
    <row r="222" spans="1:5" x14ac:dyDescent="0.2">
      <c r="A222" s="611" t="s">
        <v>426</v>
      </c>
      <c r="B222" s="611" t="s">
        <v>2016</v>
      </c>
      <c r="D222" s="611" t="s">
        <v>2082</v>
      </c>
      <c r="E222" s="611" t="s">
        <v>494</v>
      </c>
    </row>
    <row r="223" spans="1:5" x14ac:dyDescent="0.2">
      <c r="A223" s="611" t="s">
        <v>532</v>
      </c>
      <c r="B223" s="611" t="s">
        <v>2120</v>
      </c>
      <c r="D223" s="611" t="s">
        <v>2083</v>
      </c>
      <c r="E223" s="611" t="s">
        <v>496</v>
      </c>
    </row>
    <row r="224" spans="1:5" x14ac:dyDescent="0.2">
      <c r="A224" s="611" t="s">
        <v>581</v>
      </c>
      <c r="B224" s="611" t="s">
        <v>2166</v>
      </c>
      <c r="D224" s="611" t="s">
        <v>2084</v>
      </c>
      <c r="E224" s="611" t="s">
        <v>497</v>
      </c>
    </row>
    <row r="225" spans="1:5" x14ac:dyDescent="0.2">
      <c r="A225" s="611" t="s">
        <v>631</v>
      </c>
      <c r="B225" s="611" t="s">
        <v>2214</v>
      </c>
      <c r="D225" s="611" t="s">
        <v>2085</v>
      </c>
      <c r="E225" s="611" t="s">
        <v>498</v>
      </c>
    </row>
    <row r="226" spans="1:5" x14ac:dyDescent="0.2">
      <c r="A226" s="611" t="s">
        <v>710</v>
      </c>
      <c r="B226" s="611" t="s">
        <v>2286</v>
      </c>
      <c r="D226" s="611" t="s">
        <v>2086</v>
      </c>
      <c r="E226" s="611" t="s">
        <v>499</v>
      </c>
    </row>
    <row r="227" spans="1:5" x14ac:dyDescent="0.2">
      <c r="A227" s="611" t="s">
        <v>765</v>
      </c>
      <c r="B227" s="611" t="s">
        <v>2335</v>
      </c>
      <c r="D227" s="611" t="s">
        <v>2087</v>
      </c>
      <c r="E227" s="611" t="s">
        <v>500</v>
      </c>
    </row>
    <row r="228" spans="1:5" x14ac:dyDescent="0.2">
      <c r="A228" s="611" t="s">
        <v>296</v>
      </c>
      <c r="B228" s="611" t="s">
        <v>1892</v>
      </c>
      <c r="D228" s="611" t="s">
        <v>2088</v>
      </c>
      <c r="E228" s="611" t="s">
        <v>501</v>
      </c>
    </row>
    <row r="229" spans="1:5" x14ac:dyDescent="0.2">
      <c r="A229" s="611" t="s">
        <v>433</v>
      </c>
      <c r="B229" s="611" t="s">
        <v>2023</v>
      </c>
      <c r="D229" s="611" t="s">
        <v>2089</v>
      </c>
      <c r="E229" s="611" t="s">
        <v>502</v>
      </c>
    </row>
    <row r="230" spans="1:5" x14ac:dyDescent="0.2">
      <c r="A230" s="611" t="s">
        <v>589</v>
      </c>
      <c r="B230" s="611" t="s">
        <v>2174</v>
      </c>
      <c r="D230" s="611" t="s">
        <v>2090</v>
      </c>
      <c r="E230" s="611" t="s">
        <v>503</v>
      </c>
    </row>
    <row r="231" spans="1:5" x14ac:dyDescent="0.2">
      <c r="A231" s="611" t="s">
        <v>640</v>
      </c>
      <c r="B231" s="611" t="s">
        <v>2223</v>
      </c>
      <c r="D231" s="611" t="s">
        <v>2091</v>
      </c>
      <c r="E231" s="611" t="s">
        <v>504</v>
      </c>
    </row>
    <row r="232" spans="1:5" x14ac:dyDescent="0.2">
      <c r="A232" s="611" t="s">
        <v>773</v>
      </c>
      <c r="B232" s="611" t="s">
        <v>2342</v>
      </c>
      <c r="D232" s="611" t="s">
        <v>2092</v>
      </c>
      <c r="E232" s="611" t="s">
        <v>505</v>
      </c>
    </row>
    <row r="233" spans="1:5" x14ac:dyDescent="0.2">
      <c r="A233" s="611" t="s">
        <v>437</v>
      </c>
      <c r="B233" s="611" t="s">
        <v>2027</v>
      </c>
      <c r="D233" s="611" t="s">
        <v>2093</v>
      </c>
      <c r="E233" s="611" t="s">
        <v>506</v>
      </c>
    </row>
    <row r="234" spans="1:5" x14ac:dyDescent="0.2">
      <c r="A234" s="611" t="s">
        <v>544</v>
      </c>
      <c r="B234" s="611" t="s">
        <v>2131</v>
      </c>
      <c r="D234" s="611" t="s">
        <v>2094</v>
      </c>
      <c r="E234" s="611" t="s">
        <v>507</v>
      </c>
    </row>
    <row r="235" spans="1:5" x14ac:dyDescent="0.2">
      <c r="A235" s="611" t="s">
        <v>595</v>
      </c>
      <c r="B235" s="611" t="s">
        <v>2180</v>
      </c>
      <c r="D235" s="611" t="s">
        <v>2095</v>
      </c>
      <c r="E235" s="611" t="s">
        <v>508</v>
      </c>
    </row>
    <row r="236" spans="1:5" x14ac:dyDescent="0.2">
      <c r="A236" s="611" t="s">
        <v>645</v>
      </c>
      <c r="B236" s="611" t="s">
        <v>2227</v>
      </c>
      <c r="D236" s="611" t="s">
        <v>2096</v>
      </c>
      <c r="E236" s="611" t="s">
        <v>509</v>
      </c>
    </row>
    <row r="237" spans="1:5" x14ac:dyDescent="0.2">
      <c r="A237" s="611" t="s">
        <v>723</v>
      </c>
      <c r="B237" s="611" t="s">
        <v>2298</v>
      </c>
      <c r="D237" s="611" t="s">
        <v>2097</v>
      </c>
      <c r="E237" s="611" t="s">
        <v>511</v>
      </c>
    </row>
    <row r="238" spans="1:5" x14ac:dyDescent="0.2">
      <c r="A238" s="611" t="s">
        <v>310</v>
      </c>
      <c r="B238" s="611" t="s">
        <v>1904</v>
      </c>
      <c r="D238" s="611" t="s">
        <v>2098</v>
      </c>
      <c r="E238" s="611" t="s">
        <v>1488</v>
      </c>
    </row>
    <row r="239" spans="1:5" x14ac:dyDescent="0.2">
      <c r="A239" s="611" t="s">
        <v>445</v>
      </c>
      <c r="B239" s="611" t="s">
        <v>2035</v>
      </c>
      <c r="D239" s="611" t="s">
        <v>2099</v>
      </c>
      <c r="E239" s="611" t="s">
        <v>1785</v>
      </c>
    </row>
    <row r="240" spans="1:5" x14ac:dyDescent="0.2">
      <c r="A240" s="611" t="s">
        <v>600</v>
      </c>
      <c r="B240" s="611" t="s">
        <v>2185</v>
      </c>
      <c r="D240" s="611" t="s">
        <v>2100</v>
      </c>
      <c r="E240" s="611" t="s">
        <v>1786</v>
      </c>
    </row>
    <row r="241" spans="1:5" x14ac:dyDescent="0.2">
      <c r="A241" s="611" t="s">
        <v>650</v>
      </c>
      <c r="B241" s="611" t="s">
        <v>2231</v>
      </c>
      <c r="D241" s="611" t="s">
        <v>2101</v>
      </c>
      <c r="E241" s="611" t="s">
        <v>512</v>
      </c>
    </row>
    <row r="242" spans="1:5" x14ac:dyDescent="0.2">
      <c r="A242" s="611" t="s">
        <v>782</v>
      </c>
      <c r="B242" s="611" t="s">
        <v>2349</v>
      </c>
      <c r="D242" s="611" t="s">
        <v>2102</v>
      </c>
      <c r="E242" s="611" t="s">
        <v>513</v>
      </c>
    </row>
    <row r="243" spans="1:5" x14ac:dyDescent="0.2">
      <c r="A243" s="611" t="s">
        <v>317</v>
      </c>
      <c r="B243" s="611" t="s">
        <v>1911</v>
      </c>
      <c r="D243" s="611" t="s">
        <v>2103</v>
      </c>
      <c r="E243" s="611" t="s">
        <v>514</v>
      </c>
    </row>
    <row r="244" spans="1:5" x14ac:dyDescent="0.2">
      <c r="A244" s="611" t="s">
        <v>453</v>
      </c>
      <c r="B244" s="611" t="s">
        <v>2043</v>
      </c>
      <c r="D244" s="611" t="s">
        <v>2104</v>
      </c>
      <c r="E244" s="611" t="s">
        <v>515</v>
      </c>
    </row>
    <row r="245" spans="1:5" x14ac:dyDescent="0.2">
      <c r="A245" s="611" t="s">
        <v>561</v>
      </c>
      <c r="B245" s="611" t="s">
        <v>2146</v>
      </c>
      <c r="D245" s="611" t="s">
        <v>2105</v>
      </c>
      <c r="E245" s="611" t="s">
        <v>516</v>
      </c>
    </row>
    <row r="246" spans="1:5" x14ac:dyDescent="0.2">
      <c r="A246" s="611" t="s">
        <v>656</v>
      </c>
      <c r="B246" s="611" t="s">
        <v>2236</v>
      </c>
      <c r="D246" s="611" t="s">
        <v>2106</v>
      </c>
      <c r="E246" s="611" t="s">
        <v>517</v>
      </c>
    </row>
    <row r="247" spans="1:5" x14ac:dyDescent="0.2">
      <c r="A247" s="611" t="s">
        <v>732</v>
      </c>
      <c r="B247" s="611" t="s">
        <v>2307</v>
      </c>
      <c r="D247" s="611" t="s">
        <v>2107</v>
      </c>
      <c r="E247" s="611" t="s">
        <v>518</v>
      </c>
    </row>
    <row r="248" spans="1:5" x14ac:dyDescent="0.2">
      <c r="A248" s="611" t="s">
        <v>323</v>
      </c>
      <c r="B248" s="611" t="s">
        <v>1918</v>
      </c>
      <c r="D248" s="611" t="s">
        <v>2108</v>
      </c>
      <c r="E248" s="611" t="s">
        <v>519</v>
      </c>
    </row>
    <row r="249" spans="1:5" x14ac:dyDescent="0.2">
      <c r="A249" s="611" t="s">
        <v>460</v>
      </c>
      <c r="B249" s="611" t="s">
        <v>2050</v>
      </c>
      <c r="D249" s="611" t="s">
        <v>2109</v>
      </c>
      <c r="E249" s="611" t="s">
        <v>520</v>
      </c>
    </row>
    <row r="250" spans="1:5" x14ac:dyDescent="0.2">
      <c r="A250" s="611" t="s">
        <v>566</v>
      </c>
      <c r="B250" s="611" t="s">
        <v>2151</v>
      </c>
      <c r="D250" s="611" t="s">
        <v>2110</v>
      </c>
      <c r="E250" s="611" t="s">
        <v>521</v>
      </c>
    </row>
    <row r="251" spans="1:5" x14ac:dyDescent="0.2">
      <c r="A251" s="611" t="s">
        <v>660</v>
      </c>
      <c r="B251" s="611" t="s">
        <v>2240</v>
      </c>
      <c r="D251" s="611" t="s">
        <v>2111</v>
      </c>
      <c r="E251" s="611" t="s">
        <v>522</v>
      </c>
    </row>
    <row r="252" spans="1:5" x14ac:dyDescent="0.2">
      <c r="A252" s="611" t="s">
        <v>736</v>
      </c>
      <c r="B252" s="611" t="s">
        <v>2311</v>
      </c>
      <c r="D252" s="611" t="s">
        <v>2112</v>
      </c>
      <c r="E252" s="611" t="s">
        <v>523</v>
      </c>
    </row>
    <row r="253" spans="1:5" x14ac:dyDescent="0.2">
      <c r="A253" s="611" t="s">
        <v>330</v>
      </c>
      <c r="B253" s="611" t="s">
        <v>1925</v>
      </c>
      <c r="D253" s="611" t="s">
        <v>2113</v>
      </c>
      <c r="E253" s="611" t="s">
        <v>524</v>
      </c>
    </row>
    <row r="254" spans="1:5" x14ac:dyDescent="0.2">
      <c r="A254" s="611" t="s">
        <v>465</v>
      </c>
      <c r="B254" s="611" t="s">
        <v>2055</v>
      </c>
      <c r="D254" s="611" t="s">
        <v>2114</v>
      </c>
      <c r="E254" s="611" t="s">
        <v>525</v>
      </c>
    </row>
    <row r="255" spans="1:5" x14ac:dyDescent="0.2">
      <c r="A255" s="611" t="s">
        <v>669</v>
      </c>
      <c r="B255" s="611" t="s">
        <v>2249</v>
      </c>
      <c r="D255" s="611" t="s">
        <v>2115</v>
      </c>
      <c r="E255" s="611" t="s">
        <v>526</v>
      </c>
    </row>
    <row r="256" spans="1:5" x14ac:dyDescent="0.2">
      <c r="A256" s="611" t="s">
        <v>337</v>
      </c>
      <c r="B256" s="611" t="s">
        <v>1931</v>
      </c>
      <c r="D256" s="611" t="s">
        <v>2116</v>
      </c>
      <c r="E256" s="611" t="s">
        <v>527</v>
      </c>
    </row>
    <row r="257" spans="1:5" x14ac:dyDescent="0.2">
      <c r="A257" s="611" t="s">
        <v>470</v>
      </c>
      <c r="B257" s="611" t="s">
        <v>2060</v>
      </c>
      <c r="D257" s="611" t="s">
        <v>2117</v>
      </c>
      <c r="E257" s="611" t="s">
        <v>529</v>
      </c>
    </row>
    <row r="258" spans="1:5" x14ac:dyDescent="0.2">
      <c r="A258" s="611" t="s">
        <v>613</v>
      </c>
      <c r="B258" s="611" t="s">
        <v>2197</v>
      </c>
      <c r="D258" s="611" t="s">
        <v>2118</v>
      </c>
      <c r="E258" s="611" t="s">
        <v>530</v>
      </c>
    </row>
    <row r="259" spans="1:5" x14ac:dyDescent="0.2">
      <c r="A259" s="611" t="s">
        <v>675</v>
      </c>
      <c r="B259" s="611" t="s">
        <v>2255</v>
      </c>
      <c r="D259" s="611" t="s">
        <v>2119</v>
      </c>
      <c r="E259" s="611" t="s">
        <v>531</v>
      </c>
    </row>
    <row r="260" spans="1:5" x14ac:dyDescent="0.2">
      <c r="A260" s="611" t="s">
        <v>742</v>
      </c>
      <c r="B260" s="611" t="s">
        <v>2318</v>
      </c>
      <c r="D260" s="611" t="s">
        <v>2120</v>
      </c>
      <c r="E260" s="611" t="s">
        <v>532</v>
      </c>
    </row>
    <row r="261" spans="1:5" x14ac:dyDescent="0.2">
      <c r="A261" s="611" t="s">
        <v>342</v>
      </c>
      <c r="B261" s="611" t="s">
        <v>1936</v>
      </c>
      <c r="D261" s="611" t="s">
        <v>2121</v>
      </c>
      <c r="E261" s="611" t="s">
        <v>533</v>
      </c>
    </row>
    <row r="262" spans="1:5" x14ac:dyDescent="0.2">
      <c r="A262" s="611" t="s">
        <v>484</v>
      </c>
      <c r="B262" s="611" t="s">
        <v>2073</v>
      </c>
      <c r="D262" s="611" t="s">
        <v>2122</v>
      </c>
      <c r="E262" s="611" t="s">
        <v>534</v>
      </c>
    </row>
    <row r="263" spans="1:5" x14ac:dyDescent="0.2">
      <c r="A263" s="611" t="s">
        <v>679</v>
      </c>
      <c r="B263" s="611" t="s">
        <v>2259</v>
      </c>
      <c r="D263" s="611" t="s">
        <v>2123</v>
      </c>
      <c r="E263" s="611" t="s">
        <v>535</v>
      </c>
    </row>
    <row r="264" spans="1:5" x14ac:dyDescent="0.2">
      <c r="A264" s="611" t="s">
        <v>347</v>
      </c>
      <c r="B264" s="611" t="s">
        <v>1941</v>
      </c>
      <c r="D264" s="611" t="s">
        <v>2124</v>
      </c>
      <c r="E264" s="611" t="s">
        <v>536</v>
      </c>
    </row>
    <row r="265" spans="1:5" x14ac:dyDescent="0.2">
      <c r="A265" s="611" t="s">
        <v>492</v>
      </c>
      <c r="B265" s="611" t="s">
        <v>2080</v>
      </c>
      <c r="D265" s="611" t="s">
        <v>2125</v>
      </c>
      <c r="E265" s="611" t="s">
        <v>537</v>
      </c>
    </row>
    <row r="266" spans="1:5" x14ac:dyDescent="0.2">
      <c r="A266" s="611" t="s">
        <v>265</v>
      </c>
      <c r="B266" s="611" t="s">
        <v>1866</v>
      </c>
      <c r="D266" s="611" t="s">
        <v>2126</v>
      </c>
      <c r="E266" s="611" t="s">
        <v>538</v>
      </c>
    </row>
    <row r="267" spans="1:5" x14ac:dyDescent="0.2">
      <c r="A267" s="611" t="s">
        <v>398</v>
      </c>
      <c r="B267" s="611" t="s">
        <v>1989</v>
      </c>
      <c r="D267" s="611" t="s">
        <v>2127</v>
      </c>
      <c r="E267" s="611" t="s">
        <v>539</v>
      </c>
    </row>
    <row r="268" spans="1:5" x14ac:dyDescent="0.2">
      <c r="A268" s="611" t="s">
        <v>516</v>
      </c>
      <c r="B268" s="611" t="s">
        <v>2105</v>
      </c>
      <c r="D268" s="611" t="s">
        <v>2128</v>
      </c>
      <c r="E268" s="611" t="s">
        <v>540</v>
      </c>
    </row>
    <row r="269" spans="1:5" x14ac:dyDescent="0.2">
      <c r="A269" s="611" t="s">
        <v>571</v>
      </c>
      <c r="B269" s="611" t="s">
        <v>2156</v>
      </c>
      <c r="D269" s="611" t="s">
        <v>2129</v>
      </c>
      <c r="E269" s="611" t="s">
        <v>542</v>
      </c>
    </row>
    <row r="270" spans="1:5" x14ac:dyDescent="0.2">
      <c r="A270" s="611" t="s">
        <v>619</v>
      </c>
      <c r="B270" s="611" t="s">
        <v>2203</v>
      </c>
      <c r="D270" s="611" t="s">
        <v>2130</v>
      </c>
      <c r="E270" s="611" t="s">
        <v>543</v>
      </c>
    </row>
    <row r="271" spans="1:5" x14ac:dyDescent="0.2">
      <c r="A271" s="611" t="s">
        <v>688</v>
      </c>
      <c r="B271" s="611" t="s">
        <v>2265</v>
      </c>
      <c r="D271" s="611" t="s">
        <v>2131</v>
      </c>
      <c r="E271" s="611" t="s">
        <v>544</v>
      </c>
    </row>
    <row r="272" spans="1:5" x14ac:dyDescent="0.2">
      <c r="A272" s="611" t="s">
        <v>412</v>
      </c>
      <c r="B272" s="611" t="s">
        <v>2003</v>
      </c>
      <c r="D272" s="611" t="s">
        <v>2132</v>
      </c>
      <c r="E272" s="611" t="s">
        <v>545</v>
      </c>
    </row>
    <row r="273" spans="1:5" x14ac:dyDescent="0.2">
      <c r="A273" s="611" t="s">
        <v>527</v>
      </c>
      <c r="B273" s="611" t="s">
        <v>2116</v>
      </c>
      <c r="D273" s="611" t="s">
        <v>2133</v>
      </c>
      <c r="E273" s="611" t="s">
        <v>546</v>
      </c>
    </row>
    <row r="274" spans="1:5" x14ac:dyDescent="0.2">
      <c r="A274" s="611" t="s">
        <v>576</v>
      </c>
      <c r="B274" s="611" t="s">
        <v>2161</v>
      </c>
      <c r="D274" s="611" t="s">
        <v>2134</v>
      </c>
      <c r="E274" s="611" t="s">
        <v>548</v>
      </c>
    </row>
    <row r="275" spans="1:5" x14ac:dyDescent="0.2">
      <c r="A275" s="611" t="s">
        <v>624</v>
      </c>
      <c r="B275" s="611" t="s">
        <v>2208</v>
      </c>
      <c r="D275" s="611" t="s">
        <v>2135</v>
      </c>
      <c r="E275" s="611" t="s">
        <v>550</v>
      </c>
    </row>
    <row r="276" spans="1:5" x14ac:dyDescent="0.2">
      <c r="A276" s="611" t="s">
        <v>705</v>
      </c>
      <c r="B276" s="611" t="s">
        <v>2281</v>
      </c>
      <c r="D276" s="611" t="s">
        <v>2136</v>
      </c>
      <c r="E276" s="611" t="s">
        <v>551</v>
      </c>
    </row>
    <row r="277" spans="1:5" x14ac:dyDescent="0.2">
      <c r="A277" s="611" t="s">
        <v>757</v>
      </c>
      <c r="B277" s="611" t="s">
        <v>2329</v>
      </c>
      <c r="D277" s="611" t="s">
        <v>2137</v>
      </c>
      <c r="E277" s="611" t="s">
        <v>552</v>
      </c>
    </row>
    <row r="278" spans="1:5" x14ac:dyDescent="0.2">
      <c r="A278" s="611" t="s">
        <v>283</v>
      </c>
      <c r="B278" s="611" t="s">
        <v>1880</v>
      </c>
      <c r="D278" s="611" t="s">
        <v>2138</v>
      </c>
      <c r="E278" s="611" t="s">
        <v>553</v>
      </c>
    </row>
    <row r="279" spans="1:5" x14ac:dyDescent="0.2">
      <c r="A279" s="611" t="s">
        <v>427</v>
      </c>
      <c r="B279" s="611" t="s">
        <v>2017</v>
      </c>
      <c r="D279" s="611" t="s">
        <v>2139</v>
      </c>
      <c r="E279" s="611" t="s">
        <v>554</v>
      </c>
    </row>
    <row r="280" spans="1:5" x14ac:dyDescent="0.2">
      <c r="A280" s="611" t="s">
        <v>533</v>
      </c>
      <c r="B280" s="611" t="s">
        <v>2121</v>
      </c>
      <c r="D280" s="611" t="s">
        <v>2140</v>
      </c>
      <c r="E280" s="611" t="s">
        <v>555</v>
      </c>
    </row>
    <row r="281" spans="1:5" x14ac:dyDescent="0.2">
      <c r="A281" s="611" t="s">
        <v>582</v>
      </c>
      <c r="B281" s="611" t="s">
        <v>2167</v>
      </c>
      <c r="D281" s="611" t="s">
        <v>2141</v>
      </c>
      <c r="E281" s="611" t="s">
        <v>556</v>
      </c>
    </row>
    <row r="282" spans="1:5" x14ac:dyDescent="0.2">
      <c r="A282" s="611" t="s">
        <v>632</v>
      </c>
      <c r="B282" s="611" t="s">
        <v>2215</v>
      </c>
      <c r="D282" s="611" t="s">
        <v>2142</v>
      </c>
      <c r="E282" s="611" t="s">
        <v>557</v>
      </c>
    </row>
    <row r="283" spans="1:5" x14ac:dyDescent="0.2">
      <c r="A283" s="611" t="s">
        <v>711</v>
      </c>
      <c r="B283" s="611" t="s">
        <v>2287</v>
      </c>
      <c r="D283" s="611" t="s">
        <v>2143</v>
      </c>
      <c r="E283" s="611" t="s">
        <v>558</v>
      </c>
    </row>
    <row r="284" spans="1:5" x14ac:dyDescent="0.2">
      <c r="A284" s="611" t="s">
        <v>766</v>
      </c>
      <c r="B284" s="611" t="s">
        <v>2336</v>
      </c>
      <c r="D284" s="611" t="s">
        <v>2144</v>
      </c>
      <c r="E284" s="611" t="s">
        <v>559</v>
      </c>
    </row>
    <row r="285" spans="1:5" x14ac:dyDescent="0.2">
      <c r="A285" s="611" t="s">
        <v>297</v>
      </c>
      <c r="B285" s="611" t="s">
        <v>1893</v>
      </c>
      <c r="D285" s="611" t="s">
        <v>2145</v>
      </c>
      <c r="E285" s="611" t="s">
        <v>560</v>
      </c>
    </row>
    <row r="286" spans="1:5" x14ac:dyDescent="0.2">
      <c r="A286" s="611" t="s">
        <v>590</v>
      </c>
      <c r="B286" s="611" t="s">
        <v>2175</v>
      </c>
      <c r="D286" s="611" t="s">
        <v>2146</v>
      </c>
      <c r="E286" s="611" t="s">
        <v>561</v>
      </c>
    </row>
    <row r="287" spans="1:5" x14ac:dyDescent="0.2">
      <c r="A287" s="611" t="s">
        <v>438</v>
      </c>
      <c r="B287" s="611" t="s">
        <v>2028</v>
      </c>
      <c r="D287" s="611" t="s">
        <v>2147</v>
      </c>
      <c r="E287" s="611" t="s">
        <v>562</v>
      </c>
    </row>
    <row r="288" spans="1:5" x14ac:dyDescent="0.2">
      <c r="A288" s="611" t="s">
        <v>545</v>
      </c>
      <c r="B288" s="611" t="s">
        <v>2132</v>
      </c>
      <c r="D288" s="611" t="s">
        <v>2148</v>
      </c>
      <c r="E288" s="611" t="s">
        <v>563</v>
      </c>
    </row>
    <row r="289" spans="1:5" x14ac:dyDescent="0.2">
      <c r="A289" s="611" t="s">
        <v>596</v>
      </c>
      <c r="B289" s="611" t="s">
        <v>2181</v>
      </c>
      <c r="D289" s="611" t="s">
        <v>2149</v>
      </c>
      <c r="E289" s="611" t="s">
        <v>564</v>
      </c>
    </row>
    <row r="290" spans="1:5" x14ac:dyDescent="0.2">
      <c r="A290" s="611" t="s">
        <v>724</v>
      </c>
      <c r="B290" s="611" t="s">
        <v>2299</v>
      </c>
      <c r="D290" s="611" t="s">
        <v>2150</v>
      </c>
      <c r="E290" s="611" t="s">
        <v>565</v>
      </c>
    </row>
    <row r="291" spans="1:5" x14ac:dyDescent="0.2">
      <c r="A291" s="611" t="s">
        <v>311</v>
      </c>
      <c r="B291" s="611" t="s">
        <v>1905</v>
      </c>
      <c r="D291" s="611" t="s">
        <v>2151</v>
      </c>
      <c r="E291" s="611" t="s">
        <v>566</v>
      </c>
    </row>
    <row r="292" spans="1:5" x14ac:dyDescent="0.2">
      <c r="A292" s="611" t="s">
        <v>446</v>
      </c>
      <c r="B292" s="611" t="s">
        <v>2036</v>
      </c>
      <c r="D292" s="611" t="s">
        <v>2152</v>
      </c>
      <c r="E292" s="611" t="s">
        <v>567</v>
      </c>
    </row>
    <row r="293" spans="1:5" x14ac:dyDescent="0.2">
      <c r="A293" s="611" t="s">
        <v>651</v>
      </c>
      <c r="B293" s="611" t="s">
        <v>2232</v>
      </c>
      <c r="D293" s="611" t="s">
        <v>2153</v>
      </c>
      <c r="E293" s="611" t="s">
        <v>568</v>
      </c>
    </row>
    <row r="294" spans="1:5" x14ac:dyDescent="0.2">
      <c r="A294" s="611" t="s">
        <v>783</v>
      </c>
      <c r="B294" s="611" t="s">
        <v>2350</v>
      </c>
      <c r="D294" s="611" t="s">
        <v>2154</v>
      </c>
      <c r="E294" s="611" t="s">
        <v>569</v>
      </c>
    </row>
    <row r="295" spans="1:5" x14ac:dyDescent="0.2">
      <c r="A295" s="611" t="s">
        <v>318</v>
      </c>
      <c r="B295" s="611" t="s">
        <v>1912</v>
      </c>
      <c r="D295" s="611" t="s">
        <v>2155</v>
      </c>
      <c r="E295" s="611" t="s">
        <v>570</v>
      </c>
    </row>
    <row r="296" spans="1:5" x14ac:dyDescent="0.2">
      <c r="A296" s="611" t="s">
        <v>454</v>
      </c>
      <c r="B296" s="611" t="s">
        <v>2044</v>
      </c>
      <c r="D296" s="611" t="s">
        <v>2156</v>
      </c>
      <c r="E296" s="611" t="s">
        <v>571</v>
      </c>
    </row>
    <row r="297" spans="1:5" x14ac:dyDescent="0.2">
      <c r="A297" s="611" t="s">
        <v>562</v>
      </c>
      <c r="B297" s="611" t="s">
        <v>2147</v>
      </c>
      <c r="D297" s="611" t="s">
        <v>2157</v>
      </c>
      <c r="E297" s="611" t="s">
        <v>572</v>
      </c>
    </row>
    <row r="298" spans="1:5" x14ac:dyDescent="0.2">
      <c r="A298" s="611" t="s">
        <v>324</v>
      </c>
      <c r="B298" s="611" t="s">
        <v>1919</v>
      </c>
      <c r="D298" s="611" t="s">
        <v>2158</v>
      </c>
      <c r="E298" s="611" t="s">
        <v>573</v>
      </c>
    </row>
    <row r="299" spans="1:5" x14ac:dyDescent="0.2">
      <c r="A299" s="611" t="s">
        <v>461</v>
      </c>
      <c r="B299" s="611" t="s">
        <v>2051</v>
      </c>
      <c r="D299" s="611" t="s">
        <v>2159</v>
      </c>
      <c r="E299" s="611" t="s">
        <v>574</v>
      </c>
    </row>
    <row r="300" spans="1:5" x14ac:dyDescent="0.2">
      <c r="A300" s="611" t="s">
        <v>661</v>
      </c>
      <c r="B300" s="611" t="s">
        <v>2241</v>
      </c>
      <c r="D300" s="611" t="s">
        <v>2160</v>
      </c>
      <c r="E300" s="611" t="s">
        <v>575</v>
      </c>
    </row>
    <row r="301" spans="1:5" x14ac:dyDescent="0.2">
      <c r="A301" s="611" t="s">
        <v>737</v>
      </c>
      <c r="B301" s="611" t="s">
        <v>2312</v>
      </c>
      <c r="D301" s="611" t="s">
        <v>2161</v>
      </c>
      <c r="E301" s="611" t="s">
        <v>576</v>
      </c>
    </row>
    <row r="302" spans="1:5" x14ac:dyDescent="0.2">
      <c r="A302" s="611" t="s">
        <v>331</v>
      </c>
      <c r="B302" s="611" t="s">
        <v>1926</v>
      </c>
      <c r="D302" s="611" t="s">
        <v>2162</v>
      </c>
      <c r="E302" s="611" t="s">
        <v>577</v>
      </c>
    </row>
    <row r="303" spans="1:5" x14ac:dyDescent="0.2">
      <c r="A303" s="611" t="s">
        <v>466</v>
      </c>
      <c r="B303" s="611" t="s">
        <v>2056</v>
      </c>
      <c r="D303" s="611" t="s">
        <v>2163</v>
      </c>
      <c r="E303" s="611" t="s">
        <v>578</v>
      </c>
    </row>
    <row r="304" spans="1:5" x14ac:dyDescent="0.2">
      <c r="A304" s="611" t="s">
        <v>670</v>
      </c>
      <c r="B304" s="611" t="s">
        <v>2250</v>
      </c>
      <c r="D304" s="611" t="s">
        <v>2164</v>
      </c>
      <c r="E304" s="611" t="s">
        <v>579</v>
      </c>
    </row>
    <row r="305" spans="1:5" x14ac:dyDescent="0.2">
      <c r="A305" s="611" t="s">
        <v>338</v>
      </c>
      <c r="B305" s="611" t="s">
        <v>1932</v>
      </c>
      <c r="D305" s="611" t="s">
        <v>2165</v>
      </c>
      <c r="E305" s="611" t="s">
        <v>580</v>
      </c>
    </row>
    <row r="306" spans="1:5" x14ac:dyDescent="0.2">
      <c r="A306" s="611" t="s">
        <v>471</v>
      </c>
      <c r="B306" s="611" t="s">
        <v>2061</v>
      </c>
      <c r="D306" s="611" t="s">
        <v>2166</v>
      </c>
      <c r="E306" s="611" t="s">
        <v>581</v>
      </c>
    </row>
    <row r="307" spans="1:5" x14ac:dyDescent="0.2">
      <c r="A307" s="611" t="s">
        <v>614</v>
      </c>
      <c r="B307" s="611" t="s">
        <v>2198</v>
      </c>
      <c r="D307" s="611" t="s">
        <v>2167</v>
      </c>
      <c r="E307" s="611" t="s">
        <v>582</v>
      </c>
    </row>
    <row r="308" spans="1:5" x14ac:dyDescent="0.2">
      <c r="A308" s="611" t="s">
        <v>343</v>
      </c>
      <c r="B308" s="611" t="s">
        <v>1937</v>
      </c>
      <c r="D308" s="611" t="s">
        <v>2168</v>
      </c>
      <c r="E308" s="611" t="s">
        <v>583</v>
      </c>
    </row>
    <row r="309" spans="1:5" x14ac:dyDescent="0.2">
      <c r="A309" s="611" t="s">
        <v>485</v>
      </c>
      <c r="B309" s="611" t="s">
        <v>2074</v>
      </c>
      <c r="D309" s="611" t="s">
        <v>2169</v>
      </c>
      <c r="E309" s="611" t="s">
        <v>584</v>
      </c>
    </row>
    <row r="310" spans="1:5" x14ac:dyDescent="0.2">
      <c r="A310" s="611" t="s">
        <v>1493</v>
      </c>
      <c r="B310" s="611" t="s">
        <v>2260</v>
      </c>
      <c r="D310" s="611" t="s">
        <v>2170</v>
      </c>
      <c r="E310" s="611" t="s">
        <v>585</v>
      </c>
    </row>
    <row r="311" spans="1:5" x14ac:dyDescent="0.2">
      <c r="A311" s="611" t="s">
        <v>348</v>
      </c>
      <c r="B311" s="611" t="s">
        <v>1942</v>
      </c>
      <c r="D311" s="611" t="s">
        <v>2171</v>
      </c>
      <c r="E311" s="611" t="s">
        <v>586</v>
      </c>
    </row>
    <row r="312" spans="1:5" x14ac:dyDescent="0.2">
      <c r="A312" s="611" t="s">
        <v>493</v>
      </c>
      <c r="B312" s="611" t="s">
        <v>2081</v>
      </c>
      <c r="D312" s="611" t="s">
        <v>2172</v>
      </c>
      <c r="E312" s="611" t="s">
        <v>587</v>
      </c>
    </row>
    <row r="313" spans="1:5" x14ac:dyDescent="0.2">
      <c r="A313" s="611" t="s">
        <v>266</v>
      </c>
      <c r="B313" s="611" t="s">
        <v>1867</v>
      </c>
      <c r="D313" s="611" t="s">
        <v>2173</v>
      </c>
      <c r="E313" s="611" t="s">
        <v>588</v>
      </c>
    </row>
    <row r="314" spans="1:5" x14ac:dyDescent="0.2">
      <c r="A314" s="611" t="s">
        <v>399</v>
      </c>
      <c r="B314" s="611" t="s">
        <v>1990</v>
      </c>
      <c r="D314" s="611" t="s">
        <v>2174</v>
      </c>
      <c r="E314" s="611" t="s">
        <v>589</v>
      </c>
    </row>
    <row r="315" spans="1:5" x14ac:dyDescent="0.2">
      <c r="A315" s="611" t="s">
        <v>517</v>
      </c>
      <c r="B315" s="611" t="s">
        <v>2106</v>
      </c>
      <c r="D315" s="611" t="s">
        <v>2175</v>
      </c>
      <c r="E315" s="611" t="s">
        <v>590</v>
      </c>
    </row>
    <row r="316" spans="1:5" x14ac:dyDescent="0.2">
      <c r="A316" s="611" t="s">
        <v>689</v>
      </c>
      <c r="B316" s="611" t="s">
        <v>2266</v>
      </c>
      <c r="D316" s="611" t="s">
        <v>2176</v>
      </c>
      <c r="E316" s="611" t="s">
        <v>591</v>
      </c>
    </row>
    <row r="317" spans="1:5" x14ac:dyDescent="0.2">
      <c r="A317" s="611" t="s">
        <v>413</v>
      </c>
      <c r="B317" s="611" t="s">
        <v>2004</v>
      </c>
      <c r="D317" s="611" t="s">
        <v>2177</v>
      </c>
      <c r="E317" s="611" t="s">
        <v>592</v>
      </c>
    </row>
    <row r="318" spans="1:5" x14ac:dyDescent="0.2">
      <c r="A318" s="611" t="s">
        <v>577</v>
      </c>
      <c r="B318" s="611" t="s">
        <v>2162</v>
      </c>
      <c r="D318" s="611" t="s">
        <v>2178</v>
      </c>
      <c r="E318" s="611" t="s">
        <v>593</v>
      </c>
    </row>
    <row r="319" spans="1:5" x14ac:dyDescent="0.2">
      <c r="A319" s="611" t="s">
        <v>626</v>
      </c>
      <c r="B319" s="611" t="s">
        <v>2209</v>
      </c>
      <c r="D319" s="611" t="s">
        <v>2179</v>
      </c>
      <c r="E319" s="611" t="s">
        <v>594</v>
      </c>
    </row>
    <row r="320" spans="1:5" x14ac:dyDescent="0.2">
      <c r="A320" s="611" t="s">
        <v>1414</v>
      </c>
      <c r="B320" s="611" t="s">
        <v>2282</v>
      </c>
      <c r="D320" s="611" t="s">
        <v>2180</v>
      </c>
      <c r="E320" s="611" t="s">
        <v>595</v>
      </c>
    </row>
    <row r="321" spans="1:5" x14ac:dyDescent="0.2">
      <c r="A321" s="611" t="s">
        <v>758</v>
      </c>
      <c r="B321" s="611" t="s">
        <v>2330</v>
      </c>
      <c r="D321" s="611" t="s">
        <v>2181</v>
      </c>
      <c r="E321" s="611" t="s">
        <v>596</v>
      </c>
    </row>
    <row r="322" spans="1:5" x14ac:dyDescent="0.2">
      <c r="A322" s="611" t="s">
        <v>284</v>
      </c>
      <c r="B322" s="611" t="s">
        <v>1881</v>
      </c>
      <c r="D322" s="611" t="s">
        <v>2182</v>
      </c>
      <c r="E322" s="611" t="s">
        <v>597</v>
      </c>
    </row>
    <row r="323" spans="1:5" x14ac:dyDescent="0.2">
      <c r="A323" s="611" t="s">
        <v>534</v>
      </c>
      <c r="B323" s="611" t="s">
        <v>2122</v>
      </c>
      <c r="D323" s="611" t="s">
        <v>2183</v>
      </c>
      <c r="E323" s="611" t="s">
        <v>598</v>
      </c>
    </row>
    <row r="324" spans="1:5" x14ac:dyDescent="0.2">
      <c r="A324" s="611" t="s">
        <v>583</v>
      </c>
      <c r="B324" s="611" t="s">
        <v>2168</v>
      </c>
      <c r="D324" s="611" t="s">
        <v>2184</v>
      </c>
      <c r="E324" s="611" t="s">
        <v>599</v>
      </c>
    </row>
    <row r="325" spans="1:5" x14ac:dyDescent="0.2">
      <c r="A325" s="611" t="s">
        <v>633</v>
      </c>
      <c r="B325" s="611" t="s">
        <v>2216</v>
      </c>
      <c r="D325" s="611" t="s">
        <v>2185</v>
      </c>
      <c r="E325" s="611" t="s">
        <v>600</v>
      </c>
    </row>
    <row r="326" spans="1:5" x14ac:dyDescent="0.2">
      <c r="A326" s="611" t="s">
        <v>712</v>
      </c>
      <c r="B326" s="611" t="s">
        <v>2288</v>
      </c>
      <c r="D326" s="611" t="s">
        <v>2186</v>
      </c>
      <c r="E326" s="611" t="s">
        <v>601</v>
      </c>
    </row>
    <row r="327" spans="1:5" x14ac:dyDescent="0.2">
      <c r="A327" s="611" t="s">
        <v>767</v>
      </c>
      <c r="B327" s="611" t="s">
        <v>2337</v>
      </c>
      <c r="D327" s="611" t="s">
        <v>2187</v>
      </c>
      <c r="E327" s="611" t="s">
        <v>602</v>
      </c>
    </row>
    <row r="328" spans="1:5" x14ac:dyDescent="0.2">
      <c r="A328" s="611" t="s">
        <v>298</v>
      </c>
      <c r="B328" s="611" t="s">
        <v>1894</v>
      </c>
      <c r="D328" s="611" t="s">
        <v>2188</v>
      </c>
      <c r="E328" s="611" t="s">
        <v>603</v>
      </c>
    </row>
    <row r="329" spans="1:5" x14ac:dyDescent="0.2">
      <c r="A329" s="611" t="s">
        <v>591</v>
      </c>
      <c r="B329" s="611" t="s">
        <v>2176</v>
      </c>
      <c r="D329" s="611" t="s">
        <v>2189</v>
      </c>
      <c r="E329" s="611" t="s">
        <v>605</v>
      </c>
    </row>
    <row r="330" spans="1:5" x14ac:dyDescent="0.2">
      <c r="A330" s="611" t="s">
        <v>439</v>
      </c>
      <c r="B330" s="611" t="s">
        <v>2029</v>
      </c>
      <c r="D330" s="611" t="s">
        <v>2190</v>
      </c>
      <c r="E330" s="611" t="s">
        <v>606</v>
      </c>
    </row>
    <row r="331" spans="1:5" x14ac:dyDescent="0.2">
      <c r="A331" s="611" t="s">
        <v>546</v>
      </c>
      <c r="B331" s="611" t="s">
        <v>2133</v>
      </c>
      <c r="D331" s="611" t="s">
        <v>2191</v>
      </c>
      <c r="E331" s="611" t="s">
        <v>607</v>
      </c>
    </row>
    <row r="332" spans="1:5" x14ac:dyDescent="0.2">
      <c r="A332" s="611" t="s">
        <v>725</v>
      </c>
      <c r="B332" s="611" t="s">
        <v>2300</v>
      </c>
      <c r="D332" s="611" t="s">
        <v>2192</v>
      </c>
      <c r="E332" s="611" t="s">
        <v>608</v>
      </c>
    </row>
    <row r="333" spans="1:5" x14ac:dyDescent="0.2">
      <c r="A333" s="611" t="s">
        <v>312</v>
      </c>
      <c r="B333" s="611" t="s">
        <v>1906</v>
      </c>
      <c r="D333" s="611" t="s">
        <v>2193</v>
      </c>
      <c r="E333" s="611" t="s">
        <v>609</v>
      </c>
    </row>
    <row r="334" spans="1:5" x14ac:dyDescent="0.2">
      <c r="A334" s="611" t="s">
        <v>447</v>
      </c>
      <c r="B334" s="611" t="s">
        <v>2037</v>
      </c>
      <c r="D334" s="611" t="s">
        <v>2194</v>
      </c>
      <c r="E334" s="611" t="s">
        <v>610</v>
      </c>
    </row>
    <row r="335" spans="1:5" x14ac:dyDescent="0.2">
      <c r="A335" s="611" t="s">
        <v>319</v>
      </c>
      <c r="B335" s="611" t="s">
        <v>1913</v>
      </c>
      <c r="D335" s="611" t="s">
        <v>2195</v>
      </c>
      <c r="E335" s="611" t="s">
        <v>611</v>
      </c>
    </row>
    <row r="336" spans="1:5" x14ac:dyDescent="0.2">
      <c r="A336" s="611" t="s">
        <v>455</v>
      </c>
      <c r="B336" s="611" t="s">
        <v>2045</v>
      </c>
      <c r="D336" s="611" t="s">
        <v>2196</v>
      </c>
      <c r="E336" s="611" t="s">
        <v>612</v>
      </c>
    </row>
    <row r="337" spans="1:5" x14ac:dyDescent="0.2">
      <c r="A337" s="611" t="s">
        <v>325</v>
      </c>
      <c r="B337" s="611" t="s">
        <v>1920</v>
      </c>
      <c r="D337" s="611" t="s">
        <v>2197</v>
      </c>
      <c r="E337" s="611" t="s">
        <v>613</v>
      </c>
    </row>
    <row r="338" spans="1:5" x14ac:dyDescent="0.2">
      <c r="A338" s="611" t="s">
        <v>662</v>
      </c>
      <c r="B338" s="611" t="s">
        <v>2242</v>
      </c>
      <c r="D338" s="611" t="s">
        <v>2198</v>
      </c>
      <c r="E338" s="611" t="s">
        <v>614</v>
      </c>
    </row>
    <row r="339" spans="1:5" x14ac:dyDescent="0.2">
      <c r="A339" s="611" t="s">
        <v>1415</v>
      </c>
      <c r="B339" s="611" t="s">
        <v>2313</v>
      </c>
      <c r="D339" s="611" t="s">
        <v>2199</v>
      </c>
      <c r="E339" s="611" t="s">
        <v>615</v>
      </c>
    </row>
    <row r="340" spans="1:5" x14ac:dyDescent="0.2">
      <c r="A340" s="611" t="s">
        <v>332</v>
      </c>
      <c r="B340" s="611" t="s">
        <v>1927</v>
      </c>
      <c r="D340" s="611" t="s">
        <v>2200</v>
      </c>
      <c r="E340" s="611" t="s">
        <v>616</v>
      </c>
    </row>
    <row r="341" spans="1:5" x14ac:dyDescent="0.2">
      <c r="A341" s="611" t="s">
        <v>671</v>
      </c>
      <c r="B341" s="611" t="s">
        <v>2251</v>
      </c>
      <c r="D341" s="611" t="s">
        <v>2201</v>
      </c>
      <c r="E341" s="611" t="s">
        <v>617</v>
      </c>
    </row>
    <row r="342" spans="1:5" x14ac:dyDescent="0.2">
      <c r="A342" s="611" t="s">
        <v>473</v>
      </c>
      <c r="B342" s="611" t="s">
        <v>2062</v>
      </c>
      <c r="D342" s="611" t="s">
        <v>2202</v>
      </c>
      <c r="E342" s="611" t="s">
        <v>618</v>
      </c>
    </row>
    <row r="343" spans="1:5" x14ac:dyDescent="0.2">
      <c r="A343" s="611" t="s">
        <v>486</v>
      </c>
      <c r="B343" s="611" t="s">
        <v>2075</v>
      </c>
      <c r="D343" s="611" t="s">
        <v>2203</v>
      </c>
      <c r="E343" s="611" t="s">
        <v>619</v>
      </c>
    </row>
    <row r="344" spans="1:5" x14ac:dyDescent="0.2">
      <c r="A344" s="611" t="s">
        <v>267</v>
      </c>
      <c r="B344" s="611" t="s">
        <v>1868</v>
      </c>
      <c r="D344" s="611" t="s">
        <v>2204</v>
      </c>
      <c r="E344" s="611" t="s">
        <v>620</v>
      </c>
    </row>
    <row r="345" spans="1:5" x14ac:dyDescent="0.2">
      <c r="A345" s="611" t="s">
        <v>400</v>
      </c>
      <c r="B345" s="611" t="s">
        <v>1991</v>
      </c>
      <c r="D345" s="611" t="s">
        <v>2205</v>
      </c>
      <c r="E345" s="611" t="s">
        <v>621</v>
      </c>
    </row>
    <row r="346" spans="1:5" x14ac:dyDescent="0.2">
      <c r="A346" s="611" t="s">
        <v>518</v>
      </c>
      <c r="B346" s="611" t="s">
        <v>2107</v>
      </c>
      <c r="D346" s="611" t="s">
        <v>2206</v>
      </c>
      <c r="E346" s="611" t="s">
        <v>622</v>
      </c>
    </row>
    <row r="347" spans="1:5" x14ac:dyDescent="0.2">
      <c r="A347" s="611" t="s">
        <v>690</v>
      </c>
      <c r="B347" s="611" t="s">
        <v>2267</v>
      </c>
      <c r="D347" s="611" t="s">
        <v>2207</v>
      </c>
      <c r="E347" s="611" t="s">
        <v>623</v>
      </c>
    </row>
    <row r="348" spans="1:5" x14ac:dyDescent="0.2">
      <c r="A348" s="611" t="s">
        <v>414</v>
      </c>
      <c r="B348" s="611" t="s">
        <v>2005</v>
      </c>
      <c r="D348" s="611" t="s">
        <v>2208</v>
      </c>
      <c r="E348" s="611" t="s">
        <v>624</v>
      </c>
    </row>
    <row r="349" spans="1:5" x14ac:dyDescent="0.2">
      <c r="A349" s="611" t="s">
        <v>627</v>
      </c>
      <c r="B349" s="611" t="s">
        <v>2210</v>
      </c>
      <c r="D349" s="611" t="s">
        <v>2209</v>
      </c>
      <c r="E349" s="611" t="s">
        <v>626</v>
      </c>
    </row>
    <row r="350" spans="1:5" x14ac:dyDescent="0.2">
      <c r="A350" s="611" t="s">
        <v>759</v>
      </c>
      <c r="B350" s="611" t="s">
        <v>2331</v>
      </c>
      <c r="D350" s="611" t="s">
        <v>2210</v>
      </c>
      <c r="E350" s="611" t="s">
        <v>627</v>
      </c>
    </row>
    <row r="351" spans="1:5" x14ac:dyDescent="0.2">
      <c r="A351" s="611" t="s">
        <v>285</v>
      </c>
      <c r="B351" s="611" t="s">
        <v>1882</v>
      </c>
      <c r="D351" s="611" t="s">
        <v>2211</v>
      </c>
      <c r="E351" s="611" t="s">
        <v>628</v>
      </c>
    </row>
    <row r="352" spans="1:5" x14ac:dyDescent="0.2">
      <c r="A352" s="611" t="s">
        <v>428</v>
      </c>
      <c r="B352" s="611" t="s">
        <v>2018</v>
      </c>
      <c r="D352" s="611" t="s">
        <v>2212</v>
      </c>
      <c r="E352" s="611" t="s">
        <v>629</v>
      </c>
    </row>
    <row r="353" spans="1:5" x14ac:dyDescent="0.2">
      <c r="A353" s="611" t="s">
        <v>535</v>
      </c>
      <c r="B353" s="611" t="s">
        <v>2123</v>
      </c>
      <c r="D353" s="611" t="s">
        <v>2213</v>
      </c>
      <c r="E353" s="611" t="s">
        <v>630</v>
      </c>
    </row>
    <row r="354" spans="1:5" x14ac:dyDescent="0.2">
      <c r="A354" s="611" t="s">
        <v>584</v>
      </c>
      <c r="B354" s="611" t="s">
        <v>2169</v>
      </c>
      <c r="D354" s="611" t="s">
        <v>2214</v>
      </c>
      <c r="E354" s="611" t="s">
        <v>631</v>
      </c>
    </row>
    <row r="355" spans="1:5" x14ac:dyDescent="0.2">
      <c r="A355" s="611" t="s">
        <v>634</v>
      </c>
      <c r="B355" s="611" t="s">
        <v>2217</v>
      </c>
      <c r="D355" s="611" t="s">
        <v>2215</v>
      </c>
      <c r="E355" s="611" t="s">
        <v>632</v>
      </c>
    </row>
    <row r="356" spans="1:5" x14ac:dyDescent="0.2">
      <c r="A356" s="611" t="s">
        <v>713</v>
      </c>
      <c r="B356" s="611" t="s">
        <v>2289</v>
      </c>
      <c r="D356" s="611" t="s">
        <v>2216</v>
      </c>
      <c r="E356" s="611" t="s">
        <v>633</v>
      </c>
    </row>
    <row r="357" spans="1:5" x14ac:dyDescent="0.2">
      <c r="A357" s="611" t="s">
        <v>1735</v>
      </c>
      <c r="B357" s="611" t="s">
        <v>2338</v>
      </c>
      <c r="D357" s="611" t="s">
        <v>2217</v>
      </c>
      <c r="E357" s="611" t="s">
        <v>634</v>
      </c>
    </row>
    <row r="358" spans="1:5" x14ac:dyDescent="0.2">
      <c r="A358" s="611" t="s">
        <v>299</v>
      </c>
      <c r="B358" s="611" t="s">
        <v>1895</v>
      </c>
      <c r="D358" s="611" t="s">
        <v>2218</v>
      </c>
      <c r="E358" s="611" t="s">
        <v>635</v>
      </c>
    </row>
    <row r="359" spans="1:5" x14ac:dyDescent="0.2">
      <c r="A359" s="611" t="s">
        <v>440</v>
      </c>
      <c r="B359" s="611" t="s">
        <v>2030</v>
      </c>
      <c r="D359" s="611" t="s">
        <v>2219</v>
      </c>
      <c r="E359" s="611" t="s">
        <v>636</v>
      </c>
    </row>
    <row r="360" spans="1:5" x14ac:dyDescent="0.2">
      <c r="A360" s="611" t="s">
        <v>548</v>
      </c>
      <c r="B360" s="611" t="s">
        <v>2134</v>
      </c>
      <c r="D360" s="611" t="s">
        <v>2220</v>
      </c>
      <c r="E360" s="611" t="s">
        <v>637</v>
      </c>
    </row>
    <row r="361" spans="1:5" x14ac:dyDescent="0.2">
      <c r="A361" s="611" t="s">
        <v>313</v>
      </c>
      <c r="B361" s="611" t="s">
        <v>1907</v>
      </c>
      <c r="D361" s="611" t="s">
        <v>2221</v>
      </c>
      <c r="E361" s="611" t="s">
        <v>638</v>
      </c>
    </row>
    <row r="362" spans="1:5" x14ac:dyDescent="0.2">
      <c r="A362" s="611" t="s">
        <v>448</v>
      </c>
      <c r="B362" s="611" t="s">
        <v>2038</v>
      </c>
      <c r="D362" s="611" t="s">
        <v>2222</v>
      </c>
      <c r="E362" s="611" t="s">
        <v>639</v>
      </c>
    </row>
    <row r="363" spans="1:5" x14ac:dyDescent="0.2">
      <c r="A363" s="611" t="s">
        <v>1411</v>
      </c>
      <c r="B363" s="611" t="s">
        <v>1914</v>
      </c>
      <c r="D363" s="611" t="s">
        <v>2223</v>
      </c>
      <c r="E363" s="611" t="s">
        <v>640</v>
      </c>
    </row>
    <row r="364" spans="1:5" x14ac:dyDescent="0.2">
      <c r="A364" s="611" t="s">
        <v>456</v>
      </c>
      <c r="B364" s="611" t="s">
        <v>2046</v>
      </c>
      <c r="D364" s="611" t="s">
        <v>2224</v>
      </c>
      <c r="E364" s="611" t="s">
        <v>641</v>
      </c>
    </row>
    <row r="365" spans="1:5" x14ac:dyDescent="0.2">
      <c r="A365" s="611" t="s">
        <v>326</v>
      </c>
      <c r="B365" s="611" t="s">
        <v>1921</v>
      </c>
      <c r="D365" s="611" t="s">
        <v>2225</v>
      </c>
      <c r="E365" s="611" t="s">
        <v>642</v>
      </c>
    </row>
    <row r="366" spans="1:5" x14ac:dyDescent="0.2">
      <c r="A366" s="611" t="s">
        <v>663</v>
      </c>
      <c r="B366" s="611" t="s">
        <v>2243</v>
      </c>
      <c r="D366" s="611" t="s">
        <v>2226</v>
      </c>
      <c r="E366" s="611" t="s">
        <v>644</v>
      </c>
    </row>
    <row r="367" spans="1:5" x14ac:dyDescent="0.2">
      <c r="A367" s="611" t="s">
        <v>474</v>
      </c>
      <c r="B367" s="611" t="s">
        <v>2063</v>
      </c>
      <c r="D367" s="611" t="s">
        <v>2227</v>
      </c>
      <c r="E367" s="611" t="s">
        <v>645</v>
      </c>
    </row>
    <row r="368" spans="1:5" x14ac:dyDescent="0.2">
      <c r="A368" s="611" t="s">
        <v>487</v>
      </c>
      <c r="B368" s="611" t="s">
        <v>2076</v>
      </c>
      <c r="D368" s="611" t="s">
        <v>2228</v>
      </c>
      <c r="E368" s="611" t="s">
        <v>646</v>
      </c>
    </row>
    <row r="369" spans="1:5" x14ac:dyDescent="0.2">
      <c r="A369" s="611" t="s">
        <v>268</v>
      </c>
      <c r="B369" s="611" t="s">
        <v>1869</v>
      </c>
      <c r="D369" s="611" t="s">
        <v>2229</v>
      </c>
      <c r="E369" s="611" t="s">
        <v>647</v>
      </c>
    </row>
    <row r="370" spans="1:5" x14ac:dyDescent="0.2">
      <c r="A370" s="611" t="s">
        <v>401</v>
      </c>
      <c r="B370" s="611" t="s">
        <v>1992</v>
      </c>
      <c r="D370" s="611" t="s">
        <v>2230</v>
      </c>
      <c r="E370" s="611" t="s">
        <v>648</v>
      </c>
    </row>
    <row r="371" spans="1:5" x14ac:dyDescent="0.2">
      <c r="A371" s="611" t="s">
        <v>519</v>
      </c>
      <c r="B371" s="611" t="s">
        <v>2108</v>
      </c>
      <c r="D371" s="611" t="s">
        <v>2231</v>
      </c>
      <c r="E371" s="611" t="s">
        <v>650</v>
      </c>
    </row>
    <row r="372" spans="1:5" x14ac:dyDescent="0.2">
      <c r="A372" s="611" t="s">
        <v>691</v>
      </c>
      <c r="B372" s="611" t="s">
        <v>2268</v>
      </c>
      <c r="D372" s="611" t="s">
        <v>2232</v>
      </c>
      <c r="E372" s="611" t="s">
        <v>651</v>
      </c>
    </row>
    <row r="373" spans="1:5" x14ac:dyDescent="0.2">
      <c r="A373" s="611" t="s">
        <v>415</v>
      </c>
      <c r="B373" s="611" t="s">
        <v>2006</v>
      </c>
      <c r="D373" s="611" t="s">
        <v>2233</v>
      </c>
      <c r="E373" s="611" t="s">
        <v>652</v>
      </c>
    </row>
    <row r="374" spans="1:5" x14ac:dyDescent="0.2">
      <c r="A374" s="611" t="s">
        <v>286</v>
      </c>
      <c r="B374" s="611" t="s">
        <v>1883</v>
      </c>
      <c r="D374" s="611" t="s">
        <v>2234</v>
      </c>
      <c r="E374" s="611" t="s">
        <v>653</v>
      </c>
    </row>
    <row r="375" spans="1:5" x14ac:dyDescent="0.2">
      <c r="A375" s="611" t="s">
        <v>429</v>
      </c>
      <c r="B375" s="611" t="s">
        <v>2019</v>
      </c>
      <c r="D375" s="611" t="s">
        <v>2235</v>
      </c>
      <c r="E375" s="611" t="s">
        <v>654</v>
      </c>
    </row>
    <row r="376" spans="1:5" x14ac:dyDescent="0.2">
      <c r="A376" s="611" t="s">
        <v>536</v>
      </c>
      <c r="B376" s="611" t="s">
        <v>2124</v>
      </c>
      <c r="D376" s="611" t="s">
        <v>2236</v>
      </c>
      <c r="E376" s="611" t="s">
        <v>656</v>
      </c>
    </row>
    <row r="377" spans="1:5" x14ac:dyDescent="0.2">
      <c r="A377" s="611" t="s">
        <v>585</v>
      </c>
      <c r="B377" s="611" t="s">
        <v>2170</v>
      </c>
      <c r="D377" s="611" t="s">
        <v>2237</v>
      </c>
      <c r="E377" s="611" t="s">
        <v>657</v>
      </c>
    </row>
    <row r="378" spans="1:5" x14ac:dyDescent="0.2">
      <c r="A378" s="611" t="s">
        <v>635</v>
      </c>
      <c r="B378" s="611" t="s">
        <v>2218</v>
      </c>
      <c r="D378" s="611" t="s">
        <v>2238</v>
      </c>
      <c r="E378" s="611" t="s">
        <v>658</v>
      </c>
    </row>
    <row r="379" spans="1:5" x14ac:dyDescent="0.2">
      <c r="A379" s="611" t="s">
        <v>714</v>
      </c>
      <c r="B379" s="611" t="s">
        <v>2290</v>
      </c>
      <c r="D379" s="611" t="s">
        <v>2239</v>
      </c>
      <c r="E379" s="611" t="s">
        <v>659</v>
      </c>
    </row>
    <row r="380" spans="1:5" x14ac:dyDescent="0.2">
      <c r="A380" s="611" t="s">
        <v>300</v>
      </c>
      <c r="B380" s="611" t="s">
        <v>1896</v>
      </c>
      <c r="D380" s="611" t="s">
        <v>2240</v>
      </c>
      <c r="E380" s="611" t="s">
        <v>660</v>
      </c>
    </row>
    <row r="381" spans="1:5" x14ac:dyDescent="0.2">
      <c r="A381" s="611" t="s">
        <v>441</v>
      </c>
      <c r="B381" s="611" t="s">
        <v>2031</v>
      </c>
      <c r="D381" s="611" t="s">
        <v>2241</v>
      </c>
      <c r="E381" s="611" t="s">
        <v>661</v>
      </c>
    </row>
    <row r="382" spans="1:5" x14ac:dyDescent="0.2">
      <c r="A382" s="611" t="s">
        <v>550</v>
      </c>
      <c r="B382" s="611" t="s">
        <v>2135</v>
      </c>
      <c r="D382" s="611" t="s">
        <v>2242</v>
      </c>
      <c r="E382" s="611" t="s">
        <v>662</v>
      </c>
    </row>
    <row r="383" spans="1:5" x14ac:dyDescent="0.2">
      <c r="A383" s="611" t="s">
        <v>449</v>
      </c>
      <c r="B383" s="611" t="s">
        <v>2039</v>
      </c>
      <c r="D383" s="611" t="s">
        <v>2243</v>
      </c>
      <c r="E383" s="611" t="s">
        <v>663</v>
      </c>
    </row>
    <row r="384" spans="1:5" x14ac:dyDescent="0.2">
      <c r="A384" s="612" t="s">
        <v>2245</v>
      </c>
      <c r="B384" s="612" t="s">
        <v>2244</v>
      </c>
      <c r="D384" s="612" t="s">
        <v>2244</v>
      </c>
      <c r="E384" s="612" t="s">
        <v>2245</v>
      </c>
    </row>
    <row r="385" spans="1:5" x14ac:dyDescent="0.2">
      <c r="A385" s="611" t="s">
        <v>475</v>
      </c>
      <c r="B385" s="611" t="s">
        <v>2064</v>
      </c>
      <c r="D385" s="611" t="s">
        <v>2246</v>
      </c>
      <c r="E385" s="611" t="s">
        <v>665</v>
      </c>
    </row>
    <row r="386" spans="1:5" x14ac:dyDescent="0.2">
      <c r="A386" s="611" t="s">
        <v>269</v>
      </c>
      <c r="B386" s="611" t="s">
        <v>1870</v>
      </c>
      <c r="D386" s="611" t="s">
        <v>2247</v>
      </c>
      <c r="E386" s="611" t="s">
        <v>667</v>
      </c>
    </row>
    <row r="387" spans="1:5" x14ac:dyDescent="0.2">
      <c r="A387" s="611" t="s">
        <v>402</v>
      </c>
      <c r="B387" s="611" t="s">
        <v>1993</v>
      </c>
      <c r="D387" s="611" t="s">
        <v>2248</v>
      </c>
      <c r="E387" s="611" t="s">
        <v>668</v>
      </c>
    </row>
    <row r="388" spans="1:5" x14ac:dyDescent="0.2">
      <c r="A388" s="611" t="s">
        <v>520</v>
      </c>
      <c r="B388" s="611" t="s">
        <v>2109</v>
      </c>
      <c r="D388" s="611" t="s">
        <v>2249</v>
      </c>
      <c r="E388" s="611" t="s">
        <v>669</v>
      </c>
    </row>
    <row r="389" spans="1:5" x14ac:dyDescent="0.2">
      <c r="A389" s="611" t="s">
        <v>692</v>
      </c>
      <c r="B389" s="611" t="s">
        <v>2269</v>
      </c>
      <c r="D389" s="611" t="s">
        <v>2250</v>
      </c>
      <c r="E389" s="611" t="s">
        <v>670</v>
      </c>
    </row>
    <row r="390" spans="1:5" x14ac:dyDescent="0.2">
      <c r="A390" s="611" t="s">
        <v>416</v>
      </c>
      <c r="B390" s="611" t="s">
        <v>2007</v>
      </c>
      <c r="D390" s="611" t="s">
        <v>2251</v>
      </c>
      <c r="E390" s="611" t="s">
        <v>671</v>
      </c>
    </row>
    <row r="391" spans="1:5" x14ac:dyDescent="0.2">
      <c r="A391" s="611" t="s">
        <v>287</v>
      </c>
      <c r="B391" s="611" t="s">
        <v>1884</v>
      </c>
      <c r="D391" s="611" t="s">
        <v>2252</v>
      </c>
      <c r="E391" s="611" t="s">
        <v>672</v>
      </c>
    </row>
    <row r="392" spans="1:5" x14ac:dyDescent="0.2">
      <c r="A392" s="611" t="s">
        <v>636</v>
      </c>
      <c r="B392" s="611" t="s">
        <v>2219</v>
      </c>
      <c r="D392" s="611" t="s">
        <v>2253</v>
      </c>
      <c r="E392" s="611" t="s">
        <v>673</v>
      </c>
    </row>
    <row r="393" spans="1:5" x14ac:dyDescent="0.2">
      <c r="A393" s="611" t="s">
        <v>715</v>
      </c>
      <c r="B393" s="611" t="s">
        <v>2291</v>
      </c>
      <c r="D393" s="611" t="s">
        <v>2254</v>
      </c>
      <c r="E393" s="611" t="s">
        <v>674</v>
      </c>
    </row>
    <row r="394" spans="1:5" x14ac:dyDescent="0.2">
      <c r="A394" s="611" t="s">
        <v>301</v>
      </c>
      <c r="B394" s="611" t="s">
        <v>1897</v>
      </c>
      <c r="D394" s="611" t="s">
        <v>2255</v>
      </c>
      <c r="E394" s="611" t="s">
        <v>675</v>
      </c>
    </row>
    <row r="395" spans="1:5" x14ac:dyDescent="0.2">
      <c r="A395" s="611" t="s">
        <v>551</v>
      </c>
      <c r="B395" s="611" t="s">
        <v>2136</v>
      </c>
      <c r="D395" s="611" t="s">
        <v>2256</v>
      </c>
      <c r="E395" s="611" t="s">
        <v>676</v>
      </c>
    </row>
    <row r="396" spans="1:5" x14ac:dyDescent="0.2">
      <c r="A396" s="611" t="s">
        <v>476</v>
      </c>
      <c r="B396" s="611" t="s">
        <v>2065</v>
      </c>
      <c r="D396" s="611" t="s">
        <v>2257</v>
      </c>
      <c r="E396" s="611" t="s">
        <v>677</v>
      </c>
    </row>
    <row r="397" spans="1:5" x14ac:dyDescent="0.2">
      <c r="A397" s="611" t="s">
        <v>270</v>
      </c>
      <c r="B397" s="611" t="s">
        <v>1871</v>
      </c>
      <c r="D397" s="611" t="s">
        <v>2258</v>
      </c>
      <c r="E397" s="611" t="s">
        <v>678</v>
      </c>
    </row>
    <row r="398" spans="1:5" x14ac:dyDescent="0.2">
      <c r="A398" s="611" t="s">
        <v>403</v>
      </c>
      <c r="B398" s="611" t="s">
        <v>1994</v>
      </c>
      <c r="D398" s="611" t="s">
        <v>2259</v>
      </c>
      <c r="E398" s="611" t="s">
        <v>679</v>
      </c>
    </row>
    <row r="399" spans="1:5" x14ac:dyDescent="0.2">
      <c r="A399" s="611" t="s">
        <v>521</v>
      </c>
      <c r="B399" s="611" t="s">
        <v>2110</v>
      </c>
      <c r="D399" s="611" t="s">
        <v>2260</v>
      </c>
      <c r="E399" s="611" t="s">
        <v>1493</v>
      </c>
    </row>
    <row r="400" spans="1:5" x14ac:dyDescent="0.2">
      <c r="A400" s="611" t="s">
        <v>1489</v>
      </c>
      <c r="B400" s="611" t="s">
        <v>2270</v>
      </c>
      <c r="D400" s="611" t="s">
        <v>2261</v>
      </c>
      <c r="E400" s="611" t="s">
        <v>680</v>
      </c>
    </row>
    <row r="401" spans="1:5" x14ac:dyDescent="0.2">
      <c r="A401" s="611" t="s">
        <v>418</v>
      </c>
      <c r="B401" s="611" t="s">
        <v>2008</v>
      </c>
      <c r="D401" s="611" t="s">
        <v>2262</v>
      </c>
      <c r="E401" s="611" t="s">
        <v>682</v>
      </c>
    </row>
    <row r="402" spans="1:5" x14ac:dyDescent="0.2">
      <c r="A402" s="611" t="s">
        <v>288</v>
      </c>
      <c r="B402" s="611" t="s">
        <v>1885</v>
      </c>
      <c r="D402" s="611" t="s">
        <v>2263</v>
      </c>
      <c r="E402" s="611" t="s">
        <v>684</v>
      </c>
    </row>
    <row r="403" spans="1:5" x14ac:dyDescent="0.2">
      <c r="A403" s="611" t="s">
        <v>552</v>
      </c>
      <c r="B403" s="611" t="s">
        <v>2137</v>
      </c>
      <c r="D403" s="611" t="s">
        <v>2264</v>
      </c>
      <c r="E403" s="611" t="s">
        <v>686</v>
      </c>
    </row>
    <row r="404" spans="1:5" x14ac:dyDescent="0.2">
      <c r="A404" s="611" t="s">
        <v>477</v>
      </c>
      <c r="B404" s="611" t="s">
        <v>2066</v>
      </c>
      <c r="D404" s="611" t="s">
        <v>2265</v>
      </c>
      <c r="E404" s="611" t="s">
        <v>688</v>
      </c>
    </row>
    <row r="405" spans="1:5" x14ac:dyDescent="0.2">
      <c r="A405" s="611" t="s">
        <v>272</v>
      </c>
      <c r="B405" s="611" t="s">
        <v>1872</v>
      </c>
      <c r="D405" s="611" t="s">
        <v>2266</v>
      </c>
      <c r="E405" s="611" t="s">
        <v>689</v>
      </c>
    </row>
    <row r="406" spans="1:5" x14ac:dyDescent="0.2">
      <c r="A406" s="611" t="s">
        <v>404</v>
      </c>
      <c r="B406" s="611" t="s">
        <v>1995</v>
      </c>
      <c r="D406" s="611" t="s">
        <v>2267</v>
      </c>
      <c r="E406" s="611" t="s">
        <v>690</v>
      </c>
    </row>
    <row r="407" spans="1:5" x14ac:dyDescent="0.2">
      <c r="A407" s="611" t="s">
        <v>522</v>
      </c>
      <c r="B407" s="611" t="s">
        <v>2111</v>
      </c>
      <c r="D407" s="611" t="s">
        <v>2268</v>
      </c>
      <c r="E407" s="611" t="s">
        <v>691</v>
      </c>
    </row>
    <row r="408" spans="1:5" x14ac:dyDescent="0.2">
      <c r="A408" s="611" t="s">
        <v>694</v>
      </c>
      <c r="B408" s="611" t="s">
        <v>2271</v>
      </c>
      <c r="D408" s="611" t="s">
        <v>2269</v>
      </c>
      <c r="E408" s="611" t="s">
        <v>692</v>
      </c>
    </row>
    <row r="409" spans="1:5" x14ac:dyDescent="0.2">
      <c r="A409" s="611" t="s">
        <v>419</v>
      </c>
      <c r="B409" s="611" t="s">
        <v>2009</v>
      </c>
      <c r="D409" s="611" t="s">
        <v>2270</v>
      </c>
      <c r="E409" s="611" t="s">
        <v>1489</v>
      </c>
    </row>
    <row r="410" spans="1:5" x14ac:dyDescent="0.2">
      <c r="A410" s="611" t="s">
        <v>290</v>
      </c>
      <c r="B410" s="611" t="s">
        <v>1886</v>
      </c>
      <c r="D410" s="611" t="s">
        <v>2271</v>
      </c>
      <c r="E410" s="611" t="s">
        <v>694</v>
      </c>
    </row>
    <row r="411" spans="1:5" x14ac:dyDescent="0.2">
      <c r="A411" s="611" t="s">
        <v>553</v>
      </c>
      <c r="B411" s="611" t="s">
        <v>2138</v>
      </c>
      <c r="D411" s="611" t="s">
        <v>2272</v>
      </c>
      <c r="E411" s="611" t="s">
        <v>696</v>
      </c>
    </row>
    <row r="412" spans="1:5" x14ac:dyDescent="0.2">
      <c r="A412" s="611" t="s">
        <v>478</v>
      </c>
      <c r="B412" s="611" t="s">
        <v>2067</v>
      </c>
      <c r="D412" s="611" t="s">
        <v>2273</v>
      </c>
      <c r="E412" s="611" t="s">
        <v>697</v>
      </c>
    </row>
    <row r="413" spans="1:5" x14ac:dyDescent="0.2">
      <c r="A413" s="611" t="s">
        <v>405</v>
      </c>
      <c r="B413" s="611" t="s">
        <v>1996</v>
      </c>
      <c r="D413" s="611" t="s">
        <v>2274</v>
      </c>
      <c r="E413" s="611" t="s">
        <v>698</v>
      </c>
    </row>
    <row r="414" spans="1:5" x14ac:dyDescent="0.2">
      <c r="A414" s="611" t="s">
        <v>696</v>
      </c>
      <c r="B414" s="611" t="s">
        <v>2272</v>
      </c>
      <c r="D414" s="611" t="s">
        <v>2275</v>
      </c>
      <c r="E414" s="611" t="s">
        <v>699</v>
      </c>
    </row>
    <row r="415" spans="1:5" x14ac:dyDescent="0.2">
      <c r="A415" s="611" t="s">
        <v>420</v>
      </c>
      <c r="B415" s="611" t="s">
        <v>2010</v>
      </c>
      <c r="D415" s="611" t="s">
        <v>2276</v>
      </c>
      <c r="E415" s="611" t="s">
        <v>700</v>
      </c>
    </row>
    <row r="416" spans="1:5" x14ac:dyDescent="0.2">
      <c r="A416" s="611" t="s">
        <v>291</v>
      </c>
      <c r="B416" s="611" t="s">
        <v>1887</v>
      </c>
      <c r="D416" s="611" t="s">
        <v>2277</v>
      </c>
      <c r="E416" s="611" t="s">
        <v>701</v>
      </c>
    </row>
    <row r="417" spans="1:5" x14ac:dyDescent="0.2">
      <c r="A417" s="611" t="s">
        <v>554</v>
      </c>
      <c r="B417" s="611" t="s">
        <v>2139</v>
      </c>
      <c r="D417" s="611" t="s">
        <v>2278</v>
      </c>
      <c r="E417" s="611" t="s">
        <v>702</v>
      </c>
    </row>
    <row r="418" spans="1:5" x14ac:dyDescent="0.2">
      <c r="A418" s="611" t="s">
        <v>479</v>
      </c>
      <c r="B418" s="611" t="s">
        <v>2068</v>
      </c>
      <c r="D418" s="611" t="s">
        <v>2279</v>
      </c>
      <c r="E418" s="611" t="s">
        <v>703</v>
      </c>
    </row>
    <row r="419" spans="1:5" x14ac:dyDescent="0.2">
      <c r="A419" s="611" t="s">
        <v>406</v>
      </c>
      <c r="B419" s="611" t="s">
        <v>1997</v>
      </c>
      <c r="D419" s="611" t="s">
        <v>2280</v>
      </c>
      <c r="E419" s="611" t="s">
        <v>704</v>
      </c>
    </row>
    <row r="420" spans="1:5" x14ac:dyDescent="0.2">
      <c r="A420" s="611" t="s">
        <v>697</v>
      </c>
      <c r="B420" s="611" t="s">
        <v>2273</v>
      </c>
      <c r="D420" s="611" t="s">
        <v>2281</v>
      </c>
      <c r="E420" s="611" t="s">
        <v>705</v>
      </c>
    </row>
    <row r="421" spans="1:5" x14ac:dyDescent="0.2">
      <c r="A421" s="611" t="s">
        <v>421</v>
      </c>
      <c r="B421" s="611" t="s">
        <v>2011</v>
      </c>
      <c r="D421" s="611" t="s">
        <v>2282</v>
      </c>
      <c r="E421" s="611" t="s">
        <v>1414</v>
      </c>
    </row>
    <row r="422" spans="1:5" x14ac:dyDescent="0.2">
      <c r="A422" s="611" t="s">
        <v>292</v>
      </c>
      <c r="B422" s="611" t="s">
        <v>1888</v>
      </c>
      <c r="D422" s="611" t="s">
        <v>2283</v>
      </c>
      <c r="E422" s="611" t="s">
        <v>706</v>
      </c>
    </row>
    <row r="423" spans="1:5" x14ac:dyDescent="0.2">
      <c r="A423" s="611" t="s">
        <v>480</v>
      </c>
      <c r="B423" s="611" t="s">
        <v>2069</v>
      </c>
      <c r="D423" s="611" t="s">
        <v>2284</v>
      </c>
      <c r="E423" s="611" t="s">
        <v>707</v>
      </c>
    </row>
    <row r="424" spans="1:5" x14ac:dyDescent="0.2">
      <c r="A424" s="611" t="s">
        <v>407</v>
      </c>
      <c r="B424" s="611" t="s">
        <v>1998</v>
      </c>
      <c r="D424" s="611" t="s">
        <v>2285</v>
      </c>
      <c r="E424" s="611" t="s">
        <v>709</v>
      </c>
    </row>
    <row r="425" spans="1:5" x14ac:dyDescent="0.2">
      <c r="A425" s="611" t="s">
        <v>698</v>
      </c>
      <c r="B425" s="611" t="s">
        <v>2274</v>
      </c>
      <c r="D425" s="611" t="s">
        <v>2286</v>
      </c>
      <c r="E425" s="611" t="s">
        <v>710</v>
      </c>
    </row>
    <row r="426" spans="1:5" x14ac:dyDescent="0.2">
      <c r="A426" s="611" t="s">
        <v>1413</v>
      </c>
      <c r="B426" s="611" t="s">
        <v>2012</v>
      </c>
      <c r="D426" s="611" t="s">
        <v>2287</v>
      </c>
      <c r="E426" s="611" t="s">
        <v>711</v>
      </c>
    </row>
    <row r="427" spans="1:5" x14ac:dyDescent="0.2">
      <c r="A427" s="611" t="s">
        <v>699</v>
      </c>
      <c r="B427" s="611" t="s">
        <v>2275</v>
      </c>
      <c r="D427" s="611" t="s">
        <v>2288</v>
      </c>
      <c r="E427" s="611" t="s">
        <v>712</v>
      </c>
    </row>
    <row r="428" spans="1:5" x14ac:dyDescent="0.2">
      <c r="A428" s="611" t="s">
        <v>700</v>
      </c>
      <c r="B428" s="611" t="s">
        <v>2276</v>
      </c>
      <c r="D428" s="611" t="s">
        <v>2289</v>
      </c>
      <c r="E428" s="611" t="s">
        <v>713</v>
      </c>
    </row>
    <row r="429" spans="1:5" x14ac:dyDescent="0.2">
      <c r="A429" s="611" t="s">
        <v>349</v>
      </c>
      <c r="B429" s="611" t="s">
        <v>1943</v>
      </c>
      <c r="D429" s="611" t="s">
        <v>2290</v>
      </c>
      <c r="E429" s="611" t="s">
        <v>714</v>
      </c>
    </row>
    <row r="430" spans="1:5" x14ac:dyDescent="0.2">
      <c r="A430" s="611" t="s">
        <v>350</v>
      </c>
      <c r="B430" s="611" t="s">
        <v>1944</v>
      </c>
      <c r="D430" s="611" t="s">
        <v>2291</v>
      </c>
      <c r="E430" s="611" t="s">
        <v>715</v>
      </c>
    </row>
    <row r="431" spans="1:5" x14ac:dyDescent="0.2">
      <c r="A431" s="611" t="s">
        <v>351</v>
      </c>
      <c r="B431" s="611" t="s">
        <v>1945</v>
      </c>
      <c r="D431" s="611" t="s">
        <v>2292</v>
      </c>
      <c r="E431" s="611" t="s">
        <v>717</v>
      </c>
    </row>
    <row r="432" spans="1:5" x14ac:dyDescent="0.2">
      <c r="A432" s="611" t="s">
        <v>352</v>
      </c>
      <c r="B432" s="611" t="s">
        <v>1946</v>
      </c>
      <c r="D432" s="611" t="s">
        <v>2293</v>
      </c>
      <c r="E432" s="611" t="s">
        <v>718</v>
      </c>
    </row>
    <row r="433" spans="1:5" x14ac:dyDescent="0.2">
      <c r="A433" s="611" t="s">
        <v>353</v>
      </c>
      <c r="B433" s="611" t="s">
        <v>1947</v>
      </c>
      <c r="D433" s="611" t="s">
        <v>2294</v>
      </c>
      <c r="E433" s="611" t="s">
        <v>719</v>
      </c>
    </row>
    <row r="434" spans="1:5" x14ac:dyDescent="0.2">
      <c r="A434" s="611" t="s">
        <v>354</v>
      </c>
      <c r="B434" s="611" t="s">
        <v>1948</v>
      </c>
      <c r="D434" s="611" t="s">
        <v>2295</v>
      </c>
      <c r="E434" s="611" t="s">
        <v>720</v>
      </c>
    </row>
    <row r="435" spans="1:5" x14ac:dyDescent="0.2">
      <c r="A435" s="611" t="s">
        <v>355</v>
      </c>
      <c r="B435" s="611" t="s">
        <v>1949</v>
      </c>
      <c r="D435" s="611" t="s">
        <v>2296</v>
      </c>
      <c r="E435" s="611" t="s">
        <v>721</v>
      </c>
    </row>
    <row r="436" spans="1:5" x14ac:dyDescent="0.2">
      <c r="A436" s="611" t="s">
        <v>356</v>
      </c>
      <c r="B436" s="611" t="s">
        <v>1950</v>
      </c>
      <c r="D436" s="611" t="s">
        <v>2297</v>
      </c>
      <c r="E436" s="611" t="s">
        <v>722</v>
      </c>
    </row>
    <row r="437" spans="1:5" x14ac:dyDescent="0.2">
      <c r="A437" s="611" t="s">
        <v>357</v>
      </c>
      <c r="B437" s="611" t="s">
        <v>1951</v>
      </c>
      <c r="D437" s="611" t="s">
        <v>2298</v>
      </c>
      <c r="E437" s="611" t="s">
        <v>723</v>
      </c>
    </row>
    <row r="438" spans="1:5" x14ac:dyDescent="0.2">
      <c r="A438" s="611" t="s">
        <v>358</v>
      </c>
      <c r="B438" s="611" t="s">
        <v>1952</v>
      </c>
      <c r="D438" s="611" t="s">
        <v>2299</v>
      </c>
      <c r="E438" s="611" t="s">
        <v>724</v>
      </c>
    </row>
    <row r="439" spans="1:5" x14ac:dyDescent="0.2">
      <c r="A439" s="611" t="s">
        <v>359</v>
      </c>
      <c r="B439" s="611" t="s">
        <v>1953</v>
      </c>
      <c r="D439" s="611" t="s">
        <v>2300</v>
      </c>
      <c r="E439" s="611" t="s">
        <v>725</v>
      </c>
    </row>
    <row r="440" spans="1:5" x14ac:dyDescent="0.2">
      <c r="A440" s="611" t="s">
        <v>360</v>
      </c>
      <c r="B440" s="611" t="s">
        <v>1954</v>
      </c>
      <c r="D440" s="611" t="s">
        <v>2301</v>
      </c>
      <c r="E440" s="611" t="s">
        <v>726</v>
      </c>
    </row>
    <row r="441" spans="1:5" x14ac:dyDescent="0.2">
      <c r="A441" s="611" t="s">
        <v>361</v>
      </c>
      <c r="B441" s="611" t="s">
        <v>1955</v>
      </c>
      <c r="D441" s="611" t="s">
        <v>2302</v>
      </c>
      <c r="E441" s="611" t="s">
        <v>727</v>
      </c>
    </row>
    <row r="442" spans="1:5" x14ac:dyDescent="0.2">
      <c r="A442" s="611" t="s">
        <v>362</v>
      </c>
      <c r="B442" s="611" t="s">
        <v>1956</v>
      </c>
      <c r="D442" s="611" t="s">
        <v>2303</v>
      </c>
      <c r="E442" s="611" t="s">
        <v>728</v>
      </c>
    </row>
    <row r="443" spans="1:5" x14ac:dyDescent="0.2">
      <c r="A443" s="611" t="s">
        <v>363</v>
      </c>
      <c r="B443" s="611" t="s">
        <v>1957</v>
      </c>
      <c r="D443" s="611" t="s">
        <v>2304</v>
      </c>
      <c r="E443" s="611" t="s">
        <v>729</v>
      </c>
    </row>
    <row r="444" spans="1:5" x14ac:dyDescent="0.2">
      <c r="A444" s="611" t="s">
        <v>364</v>
      </c>
      <c r="B444" s="611" t="s">
        <v>1958</v>
      </c>
      <c r="D444" s="611" t="s">
        <v>2305</v>
      </c>
      <c r="E444" s="611" t="s">
        <v>730</v>
      </c>
    </row>
    <row r="445" spans="1:5" x14ac:dyDescent="0.2">
      <c r="A445" s="611" t="s">
        <v>365</v>
      </c>
      <c r="B445" s="611" t="s">
        <v>1959</v>
      </c>
      <c r="D445" s="611" t="s">
        <v>2306</v>
      </c>
      <c r="E445" s="611" t="s">
        <v>731</v>
      </c>
    </row>
    <row r="446" spans="1:5" x14ac:dyDescent="0.2">
      <c r="A446" s="611" t="s">
        <v>367</v>
      </c>
      <c r="B446" s="611" t="s">
        <v>1960</v>
      </c>
      <c r="D446" s="611" t="s">
        <v>2307</v>
      </c>
      <c r="E446" s="611" t="s">
        <v>732</v>
      </c>
    </row>
    <row r="447" spans="1:5" x14ac:dyDescent="0.2">
      <c r="A447" s="611" t="s">
        <v>368</v>
      </c>
      <c r="B447" s="611" t="s">
        <v>1961</v>
      </c>
      <c r="D447" s="611" t="s">
        <v>2308</v>
      </c>
      <c r="E447" s="611" t="s">
        <v>733</v>
      </c>
    </row>
    <row r="448" spans="1:5" x14ac:dyDescent="0.2">
      <c r="A448" s="611" t="s">
        <v>369</v>
      </c>
      <c r="B448" s="611" t="s">
        <v>1962</v>
      </c>
      <c r="D448" s="611" t="s">
        <v>2309</v>
      </c>
      <c r="E448" s="611" t="s">
        <v>734</v>
      </c>
    </row>
    <row r="449" spans="1:5" x14ac:dyDescent="0.2">
      <c r="A449" s="611" t="s">
        <v>370</v>
      </c>
      <c r="B449" s="611" t="s">
        <v>1963</v>
      </c>
      <c r="D449" s="611" t="s">
        <v>2310</v>
      </c>
      <c r="E449" s="611" t="s">
        <v>735</v>
      </c>
    </row>
    <row r="450" spans="1:5" x14ac:dyDescent="0.2">
      <c r="A450" s="611" t="s">
        <v>371</v>
      </c>
      <c r="B450" s="611" t="s">
        <v>1964</v>
      </c>
      <c r="D450" s="611" t="s">
        <v>2311</v>
      </c>
      <c r="E450" s="611" t="s">
        <v>736</v>
      </c>
    </row>
    <row r="451" spans="1:5" x14ac:dyDescent="0.2">
      <c r="A451" s="611" t="s">
        <v>372</v>
      </c>
      <c r="B451" s="611" t="s">
        <v>1965</v>
      </c>
      <c r="D451" s="611" t="s">
        <v>2312</v>
      </c>
      <c r="E451" s="611" t="s">
        <v>737</v>
      </c>
    </row>
    <row r="452" spans="1:5" x14ac:dyDescent="0.2">
      <c r="A452" s="611" t="s">
        <v>373</v>
      </c>
      <c r="B452" s="611" t="s">
        <v>1966</v>
      </c>
      <c r="D452" s="611" t="s">
        <v>2313</v>
      </c>
      <c r="E452" s="611" t="s">
        <v>1415</v>
      </c>
    </row>
    <row r="453" spans="1:5" x14ac:dyDescent="0.2">
      <c r="A453" s="611" t="s">
        <v>375</v>
      </c>
      <c r="B453" s="611" t="s">
        <v>1967</v>
      </c>
      <c r="D453" s="611" t="s">
        <v>2314</v>
      </c>
      <c r="E453" s="611" t="s">
        <v>738</v>
      </c>
    </row>
    <row r="454" spans="1:5" x14ac:dyDescent="0.2">
      <c r="A454" s="611" t="s">
        <v>376</v>
      </c>
      <c r="B454" s="611" t="s">
        <v>1968</v>
      </c>
      <c r="D454" s="611" t="s">
        <v>2315</v>
      </c>
      <c r="E454" s="611" t="s">
        <v>739</v>
      </c>
    </row>
    <row r="455" spans="1:5" x14ac:dyDescent="0.2">
      <c r="A455" s="611" t="s">
        <v>377</v>
      </c>
      <c r="B455" s="611" t="s">
        <v>1969</v>
      </c>
      <c r="D455" s="611" t="s">
        <v>2316</v>
      </c>
      <c r="E455" s="611" t="s">
        <v>740</v>
      </c>
    </row>
    <row r="456" spans="1:5" x14ac:dyDescent="0.2">
      <c r="A456" s="611" t="s">
        <v>378</v>
      </c>
      <c r="B456" s="611" t="s">
        <v>1970</v>
      </c>
      <c r="D456" s="611" t="s">
        <v>2317</v>
      </c>
      <c r="E456" s="611" t="s">
        <v>741</v>
      </c>
    </row>
    <row r="457" spans="1:5" x14ac:dyDescent="0.2">
      <c r="A457" s="611" t="s">
        <v>379</v>
      </c>
      <c r="B457" s="611" t="s">
        <v>1971</v>
      </c>
      <c r="D457" s="611" t="s">
        <v>2318</v>
      </c>
      <c r="E457" s="611" t="s">
        <v>742</v>
      </c>
    </row>
    <row r="458" spans="1:5" x14ac:dyDescent="0.2">
      <c r="A458" s="611" t="s">
        <v>380</v>
      </c>
      <c r="B458" s="611" t="s">
        <v>1972</v>
      </c>
      <c r="D458" s="611" t="s">
        <v>2319</v>
      </c>
      <c r="E458" s="611" t="s">
        <v>743</v>
      </c>
    </row>
    <row r="459" spans="1:5" x14ac:dyDescent="0.2">
      <c r="A459" s="611" t="s">
        <v>381</v>
      </c>
      <c r="B459" s="611" t="s">
        <v>1973</v>
      </c>
      <c r="D459" s="611" t="s">
        <v>2320</v>
      </c>
      <c r="E459" s="611" t="s">
        <v>744</v>
      </c>
    </row>
    <row r="460" spans="1:5" x14ac:dyDescent="0.2">
      <c r="A460" s="611" t="s">
        <v>382</v>
      </c>
      <c r="B460" s="611" t="s">
        <v>1974</v>
      </c>
      <c r="D460" s="611" t="s">
        <v>2321</v>
      </c>
      <c r="E460" s="611" t="s">
        <v>746</v>
      </c>
    </row>
    <row r="461" spans="1:5" x14ac:dyDescent="0.2">
      <c r="A461" s="611" t="s">
        <v>383</v>
      </c>
      <c r="B461" s="611" t="s">
        <v>1975</v>
      </c>
      <c r="D461" s="611" t="s">
        <v>2322</v>
      </c>
      <c r="E461" s="611" t="s">
        <v>747</v>
      </c>
    </row>
    <row r="462" spans="1:5" x14ac:dyDescent="0.2">
      <c r="A462" s="611" t="s">
        <v>384</v>
      </c>
      <c r="B462" s="611" t="s">
        <v>1976</v>
      </c>
      <c r="D462" s="611" t="s">
        <v>2323</v>
      </c>
      <c r="E462" s="611" t="s">
        <v>749</v>
      </c>
    </row>
    <row r="463" spans="1:5" x14ac:dyDescent="0.2">
      <c r="A463" s="611" t="s">
        <v>385</v>
      </c>
      <c r="B463" s="611" t="s">
        <v>1977</v>
      </c>
      <c r="D463" s="611" t="s">
        <v>2324</v>
      </c>
      <c r="E463" s="611" t="s">
        <v>750</v>
      </c>
    </row>
    <row r="464" spans="1:5" x14ac:dyDescent="0.2">
      <c r="A464" s="611" t="s">
        <v>1412</v>
      </c>
      <c r="B464" s="611" t="s">
        <v>1978</v>
      </c>
      <c r="D464" s="611" t="s">
        <v>2325</v>
      </c>
      <c r="E464" s="611" t="s">
        <v>752</v>
      </c>
    </row>
    <row r="465" spans="1:5" x14ac:dyDescent="0.2">
      <c r="A465" s="611" t="s">
        <v>386</v>
      </c>
      <c r="B465" s="611" t="s">
        <v>1979</v>
      </c>
      <c r="D465" s="611" t="s">
        <v>2326</v>
      </c>
      <c r="E465" s="611" t="s">
        <v>753</v>
      </c>
    </row>
    <row r="466" spans="1:5" x14ac:dyDescent="0.2">
      <c r="A466" s="611" t="s">
        <v>387</v>
      </c>
      <c r="B466" s="611" t="s">
        <v>1980</v>
      </c>
      <c r="D466" s="611" t="s">
        <v>2327</v>
      </c>
      <c r="E466" s="611" t="s">
        <v>754</v>
      </c>
    </row>
    <row r="467" spans="1:5" x14ac:dyDescent="0.2">
      <c r="A467" s="611" t="s">
        <v>389</v>
      </c>
      <c r="B467" s="611" t="s">
        <v>1981</v>
      </c>
      <c r="D467" s="611" t="s">
        <v>2328</v>
      </c>
      <c r="E467" s="611" t="s">
        <v>756</v>
      </c>
    </row>
    <row r="468" spans="1:5" x14ac:dyDescent="0.2">
      <c r="A468" s="611" t="s">
        <v>390</v>
      </c>
      <c r="B468" s="611" t="s">
        <v>1982</v>
      </c>
      <c r="D468" s="611" t="s">
        <v>2329</v>
      </c>
      <c r="E468" s="611" t="s">
        <v>757</v>
      </c>
    </row>
    <row r="469" spans="1:5" x14ac:dyDescent="0.2">
      <c r="A469" s="611" t="s">
        <v>392</v>
      </c>
      <c r="B469" s="611" t="s">
        <v>1983</v>
      </c>
      <c r="D469" s="611" t="s">
        <v>2330</v>
      </c>
      <c r="E469" s="611" t="s">
        <v>758</v>
      </c>
    </row>
    <row r="470" spans="1:5" x14ac:dyDescent="0.2">
      <c r="A470" s="611" t="s">
        <v>393</v>
      </c>
      <c r="B470" s="611" t="s">
        <v>1984</v>
      </c>
      <c r="D470" s="611" t="s">
        <v>2331</v>
      </c>
      <c r="E470" s="611" t="s">
        <v>759</v>
      </c>
    </row>
    <row r="471" spans="1:5" x14ac:dyDescent="0.2">
      <c r="A471" s="611" t="s">
        <v>494</v>
      </c>
      <c r="B471" s="611" t="s">
        <v>2082</v>
      </c>
      <c r="D471" s="611" t="s">
        <v>2332</v>
      </c>
      <c r="E471" s="611" t="s">
        <v>760</v>
      </c>
    </row>
    <row r="472" spans="1:5" x14ac:dyDescent="0.2">
      <c r="A472" s="611" t="s">
        <v>496</v>
      </c>
      <c r="B472" s="611" t="s">
        <v>2083</v>
      </c>
      <c r="D472" s="611" t="s">
        <v>2333</v>
      </c>
      <c r="E472" s="611" t="s">
        <v>761</v>
      </c>
    </row>
    <row r="473" spans="1:5" x14ac:dyDescent="0.2">
      <c r="A473" s="611" t="s">
        <v>497</v>
      </c>
      <c r="B473" s="611" t="s">
        <v>2084</v>
      </c>
      <c r="D473" s="611" t="s">
        <v>2334</v>
      </c>
      <c r="E473" s="611" t="s">
        <v>763</v>
      </c>
    </row>
    <row r="474" spans="1:5" x14ac:dyDescent="0.2">
      <c r="A474" s="611" t="s">
        <v>498</v>
      </c>
      <c r="B474" s="611" t="s">
        <v>2085</v>
      </c>
      <c r="D474" s="611" t="s">
        <v>2335</v>
      </c>
      <c r="E474" s="611" t="s">
        <v>765</v>
      </c>
    </row>
    <row r="475" spans="1:5" x14ac:dyDescent="0.2">
      <c r="A475" s="611" t="s">
        <v>499</v>
      </c>
      <c r="B475" s="611" t="s">
        <v>2086</v>
      </c>
      <c r="D475" s="611" t="s">
        <v>2336</v>
      </c>
      <c r="E475" s="611" t="s">
        <v>766</v>
      </c>
    </row>
    <row r="476" spans="1:5" x14ac:dyDescent="0.2">
      <c r="A476" s="611" t="s">
        <v>500</v>
      </c>
      <c r="B476" s="611" t="s">
        <v>2087</v>
      </c>
      <c r="D476" s="611" t="s">
        <v>2337</v>
      </c>
      <c r="E476" s="611" t="s">
        <v>767</v>
      </c>
    </row>
    <row r="477" spans="1:5" x14ac:dyDescent="0.2">
      <c r="A477" s="611" t="s">
        <v>501</v>
      </c>
      <c r="B477" s="611" t="s">
        <v>2088</v>
      </c>
      <c r="D477" s="611" t="s">
        <v>2338</v>
      </c>
      <c r="E477" s="611" t="s">
        <v>1735</v>
      </c>
    </row>
    <row r="478" spans="1:5" x14ac:dyDescent="0.2">
      <c r="A478" s="611" t="s">
        <v>502</v>
      </c>
      <c r="B478" s="611" t="s">
        <v>2089</v>
      </c>
      <c r="D478" s="611" t="s">
        <v>2339</v>
      </c>
      <c r="E478" s="611" t="s">
        <v>768</v>
      </c>
    </row>
    <row r="479" spans="1:5" x14ac:dyDescent="0.2">
      <c r="A479" s="611" t="s">
        <v>503</v>
      </c>
      <c r="B479" s="611" t="s">
        <v>2090</v>
      </c>
      <c r="D479" s="611" t="s">
        <v>2340</v>
      </c>
      <c r="E479" s="611" t="s">
        <v>770</v>
      </c>
    </row>
    <row r="480" spans="1:5" x14ac:dyDescent="0.2">
      <c r="A480" s="611" t="s">
        <v>504</v>
      </c>
      <c r="B480" s="611" t="s">
        <v>2091</v>
      </c>
      <c r="D480" s="611" t="s">
        <v>2341</v>
      </c>
      <c r="E480" s="611" t="s">
        <v>772</v>
      </c>
    </row>
    <row r="481" spans="1:5" x14ac:dyDescent="0.2">
      <c r="A481" s="611" t="s">
        <v>505</v>
      </c>
      <c r="B481" s="611" t="s">
        <v>2092</v>
      </c>
      <c r="D481" s="611" t="s">
        <v>2342</v>
      </c>
      <c r="E481" s="611" t="s">
        <v>773</v>
      </c>
    </row>
    <row r="482" spans="1:5" x14ac:dyDescent="0.2">
      <c r="A482" s="611" t="s">
        <v>506</v>
      </c>
      <c r="B482" s="611" t="s">
        <v>2093</v>
      </c>
      <c r="D482" s="611" t="s">
        <v>2343</v>
      </c>
      <c r="E482" s="611" t="s">
        <v>774</v>
      </c>
    </row>
    <row r="483" spans="1:5" x14ac:dyDescent="0.2">
      <c r="A483" s="611" t="s">
        <v>507</v>
      </c>
      <c r="B483" s="611" t="s">
        <v>2094</v>
      </c>
      <c r="D483" s="611" t="s">
        <v>2344</v>
      </c>
      <c r="E483" s="611" t="s">
        <v>775</v>
      </c>
    </row>
    <row r="484" spans="1:5" x14ac:dyDescent="0.2">
      <c r="A484" s="611" t="s">
        <v>508</v>
      </c>
      <c r="B484" s="611" t="s">
        <v>2095</v>
      </c>
      <c r="D484" s="611" t="s">
        <v>2345</v>
      </c>
      <c r="E484" s="611" t="s">
        <v>776</v>
      </c>
    </row>
    <row r="485" spans="1:5" x14ac:dyDescent="0.2">
      <c r="A485" s="611" t="s">
        <v>509</v>
      </c>
      <c r="B485" s="611" t="s">
        <v>2096</v>
      </c>
      <c r="D485" s="611" t="s">
        <v>2346</v>
      </c>
      <c r="E485" s="611" t="s">
        <v>777</v>
      </c>
    </row>
    <row r="486" spans="1:5" x14ac:dyDescent="0.2">
      <c r="A486" s="611" t="s">
        <v>511</v>
      </c>
      <c r="B486" s="611" t="s">
        <v>2097</v>
      </c>
      <c r="D486" s="611" t="s">
        <v>2347</v>
      </c>
      <c r="E486" s="611" t="s">
        <v>778</v>
      </c>
    </row>
    <row r="487" spans="1:5" x14ac:dyDescent="0.2">
      <c r="A487" s="611" t="s">
        <v>1488</v>
      </c>
      <c r="B487" s="611" t="s">
        <v>2098</v>
      </c>
      <c r="D487" s="611" t="s">
        <v>2348</v>
      </c>
      <c r="E487" s="611" t="s">
        <v>780</v>
      </c>
    </row>
    <row r="488" spans="1:5" x14ac:dyDescent="0.2">
      <c r="A488" s="611" t="s">
        <v>1785</v>
      </c>
      <c r="B488" s="611" t="s">
        <v>2099</v>
      </c>
      <c r="D488" s="611" t="s">
        <v>2349</v>
      </c>
      <c r="E488" s="611" t="s">
        <v>782</v>
      </c>
    </row>
    <row r="489" spans="1:5" x14ac:dyDescent="0.2">
      <c r="A489" s="611" t="s">
        <v>1786</v>
      </c>
      <c r="B489" s="611" t="s">
        <v>2100</v>
      </c>
      <c r="D489" s="611" t="s">
        <v>2350</v>
      </c>
      <c r="E489" s="611" t="s">
        <v>783</v>
      </c>
    </row>
  </sheetData>
  <sheetProtection algorithmName="SHA-512" hashValue="BMuI0ohDivi77Eqnq7Y2DySJGe8IDQ46Hc4lG6M/q7flEQcFSiJz8CCgih6OTQkIHkRbRFJB8VTEsfmAp81a+g==" saltValue="U4D1Dr5EPxLdJr91Ijqc+g==" spinCount="100000" sheet="1" objects="1" scenarios="1"/>
  <pageMargins left="0.25" right="0.25" top="0.16" bottom="0.17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Z83"/>
  <sheetViews>
    <sheetView showGridLines="0" tabSelected="1" showRuler="0" zoomScale="90" zoomScaleNormal="90" workbookViewId="0">
      <selection activeCell="B2" sqref="B2"/>
    </sheetView>
  </sheetViews>
  <sheetFormatPr baseColWidth="10" defaultRowHeight="14.25" x14ac:dyDescent="0.2"/>
  <cols>
    <col min="1" max="1" width="1.85546875" style="41" customWidth="1"/>
    <col min="2" max="2" width="3.7109375" style="41" customWidth="1"/>
    <col min="3" max="3" width="24" style="41" customWidth="1"/>
    <col min="4" max="4" width="23.42578125" style="41" customWidth="1"/>
    <col min="5" max="5" width="6" style="41" customWidth="1"/>
    <col min="6" max="6" width="11.85546875" style="41" customWidth="1"/>
    <col min="7" max="7" width="3.7109375" style="41" customWidth="1"/>
    <col min="8" max="8" width="20" style="41" customWidth="1"/>
    <col min="9" max="9" width="13.42578125" style="41" customWidth="1"/>
    <col min="10" max="10" width="2" style="41" customWidth="1"/>
    <col min="11" max="11" width="12.5703125" style="41" customWidth="1"/>
    <col min="12" max="12" width="11.5703125" style="41" customWidth="1"/>
    <col min="13" max="13" width="0.5703125" style="41" customWidth="1"/>
    <col min="14" max="14" width="16.28515625" style="41" customWidth="1"/>
    <col min="15" max="15" width="1.85546875" style="41" customWidth="1"/>
    <col min="16" max="25" width="11.42578125" style="41"/>
    <col min="26" max="26" width="11.42578125" style="42"/>
    <col min="27" max="16384" width="11.42578125" style="41"/>
  </cols>
  <sheetData>
    <row r="1" spans="2:26" ht="9.75" customHeight="1" x14ac:dyDescent="0.2"/>
    <row r="2" spans="2:26" ht="18" customHeight="1" x14ac:dyDescent="0.25">
      <c r="C2" s="43" t="s">
        <v>1214</v>
      </c>
      <c r="I2" s="618" t="s">
        <v>1</v>
      </c>
      <c r="J2" s="618"/>
      <c r="K2" s="618"/>
      <c r="L2" s="619" t="str">
        <f>IFERROR(VLOOKUP(G11,DATOS,10,0),"")</f>
        <v/>
      </c>
      <c r="M2" s="620"/>
      <c r="N2" s="621"/>
      <c r="Q2" s="44" t="s">
        <v>1688</v>
      </c>
      <c r="Z2" s="41"/>
    </row>
    <row r="3" spans="2:26" x14ac:dyDescent="0.2">
      <c r="C3" s="41" t="s">
        <v>1215</v>
      </c>
      <c r="I3" s="618"/>
      <c r="J3" s="618"/>
      <c r="K3" s="618"/>
      <c r="L3" s="622"/>
      <c r="M3" s="623"/>
      <c r="N3" s="624"/>
      <c r="Q3" s="44" t="s">
        <v>1689</v>
      </c>
      <c r="Z3" s="41"/>
    </row>
    <row r="4" spans="2:26" x14ac:dyDescent="0.2">
      <c r="C4" s="41" t="s">
        <v>1216</v>
      </c>
      <c r="I4" s="45"/>
      <c r="J4" s="45"/>
      <c r="K4" s="45"/>
      <c r="L4" s="46" t="s">
        <v>2</v>
      </c>
      <c r="M4" s="46"/>
      <c r="N4" s="47"/>
      <c r="Z4" s="41"/>
    </row>
    <row r="5" spans="2:26" ht="15.75" x14ac:dyDescent="0.25">
      <c r="L5" s="625"/>
      <c r="M5" s="625"/>
      <c r="Z5" s="41"/>
    </row>
    <row r="6" spans="2:26" s="48" customFormat="1" ht="34.5" x14ac:dyDescent="0.2">
      <c r="B6" s="626" t="s">
        <v>2389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Z6" s="49"/>
    </row>
    <row r="7" spans="2:26" s="48" customFormat="1" ht="18.75" customHeight="1" x14ac:dyDescent="0.2">
      <c r="B7" s="627" t="s">
        <v>190</v>
      </c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Z7" s="49"/>
    </row>
    <row r="8" spans="2:26" s="48" customFormat="1" ht="18.75" customHeight="1" x14ac:dyDescent="0.2"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Z8" s="49"/>
    </row>
    <row r="9" spans="2:26" s="48" customFormat="1" ht="22.5" x14ac:dyDescent="0.2">
      <c r="B9" s="617" t="s">
        <v>1717</v>
      </c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Z9" s="49"/>
    </row>
    <row r="10" spans="2:26" ht="6" customHeight="1" x14ac:dyDescent="0.2">
      <c r="C10" s="50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26" ht="27" x14ac:dyDescent="0.2">
      <c r="C11" s="51" t="s">
        <v>45</v>
      </c>
      <c r="D11" s="52"/>
      <c r="E11" s="45"/>
      <c r="F11" s="51" t="str">
        <f>IF(N13="*","Sede Central:","Satélite:")</f>
        <v>Satélite:</v>
      </c>
      <c r="G11" s="630"/>
      <c r="H11" s="631"/>
      <c r="I11" s="631"/>
      <c r="J11" s="631"/>
      <c r="K11" s="631"/>
      <c r="L11" s="631"/>
      <c r="M11" s="631"/>
      <c r="N11" s="632"/>
    </row>
    <row r="12" spans="2:26" ht="8.25" customHeight="1" x14ac:dyDescent="0.2">
      <c r="C12" s="53"/>
      <c r="D12" s="54"/>
      <c r="E12" s="54"/>
      <c r="F12" s="54"/>
      <c r="G12" s="54"/>
      <c r="H12" s="54"/>
      <c r="I12" s="54"/>
      <c r="J12" s="54"/>
      <c r="K12" s="55"/>
      <c r="L12" s="55"/>
      <c r="M12" s="55"/>
      <c r="N12" s="55"/>
      <c r="O12" s="56"/>
    </row>
    <row r="13" spans="2:26" s="56" customFormat="1" ht="18" x14ac:dyDescent="0.2">
      <c r="C13" s="57" t="str">
        <f>IF(D13="","","CINDEA al que pertenece:")</f>
        <v/>
      </c>
      <c r="D13" s="633" t="str">
        <f>IFERROR(IF(N13="*","",IF(L13="XX",VLOOKUP(D11,cindea,2,0),"")),"")</f>
        <v/>
      </c>
      <c r="E13" s="633"/>
      <c r="F13" s="633"/>
      <c r="G13" s="633"/>
      <c r="H13" s="633"/>
      <c r="I13" s="633"/>
      <c r="J13" s="633"/>
      <c r="K13" s="633"/>
      <c r="L13" s="58" t="str">
        <f>IF(G11="","","XX")</f>
        <v/>
      </c>
      <c r="M13" s="59"/>
      <c r="N13" s="60" t="str">
        <f>IFERROR(VLOOKUP(G11,DATOS,11,0),"")</f>
        <v/>
      </c>
      <c r="O13" s="41"/>
      <c r="Z13" s="61"/>
    </row>
    <row r="14" spans="2:26" ht="6" customHeight="1" x14ac:dyDescent="0.2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2:26" s="56" customFormat="1" ht="17.25" customHeight="1" x14ac:dyDescent="0.2">
      <c r="C15" s="57" t="s">
        <v>2385</v>
      </c>
      <c r="D15" s="62" t="str">
        <f>IFERROR(VLOOKUP(G11,DATOS,20,0),"")</f>
        <v/>
      </c>
      <c r="E15" s="55"/>
      <c r="F15" s="57" t="s">
        <v>2386</v>
      </c>
      <c r="G15" s="634" t="str">
        <f>IFERROR(VLOOKUP(G11,DATOS,21,0),"")</f>
        <v/>
      </c>
      <c r="H15" s="635"/>
      <c r="I15" s="55"/>
      <c r="M15" s="59"/>
      <c r="N15" s="45"/>
      <c r="O15" s="41"/>
      <c r="Z15" s="61"/>
    </row>
    <row r="16" spans="2:26" ht="8.25" customHeight="1" x14ac:dyDescent="0.2">
      <c r="C16" s="51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2:26" ht="17.25" customHeight="1" x14ac:dyDescent="0.2">
      <c r="D17" s="57" t="s">
        <v>142</v>
      </c>
      <c r="E17" s="636" t="str">
        <f>IFERROR(VLOOKUP(G11,DATOS,22,0),"")</f>
        <v/>
      </c>
      <c r="F17" s="637"/>
      <c r="G17" s="637"/>
      <c r="H17" s="637"/>
      <c r="I17" s="637"/>
      <c r="J17" s="637"/>
      <c r="K17" s="637"/>
      <c r="L17" s="637"/>
      <c r="M17" s="638"/>
    </row>
    <row r="18" spans="2:26" ht="7.5" customHeight="1" x14ac:dyDescent="0.2">
      <c r="C18" s="5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2:26" ht="17.25" customHeight="1" x14ac:dyDescent="0.2">
      <c r="C19" s="51" t="s">
        <v>1217</v>
      </c>
      <c r="D19" s="639" t="str">
        <f>IFERROR(VLOOKUP(K19,prov,2,0),"")</f>
        <v/>
      </c>
      <c r="E19" s="640"/>
      <c r="F19" s="640"/>
      <c r="G19" s="640"/>
      <c r="H19" s="641"/>
      <c r="I19" s="63" t="str">
        <f>IFERROR(VLOOKUP(D19,ubicac,2,0),"")</f>
        <v/>
      </c>
      <c r="J19" s="64"/>
      <c r="K19" s="65" t="str">
        <f>IFERROR(VLOOKUP(G11,DATOS,6,0),"")</f>
        <v/>
      </c>
      <c r="L19" s="66"/>
      <c r="M19" s="66"/>
      <c r="N19" s="66"/>
    </row>
    <row r="20" spans="2:26" s="67" customFormat="1" ht="8.25" customHeight="1" x14ac:dyDescent="0.2">
      <c r="C20" s="53"/>
      <c r="D20" s="68"/>
      <c r="E20" s="68"/>
      <c r="F20" s="69"/>
      <c r="G20" s="70"/>
      <c r="H20" s="70"/>
      <c r="I20" s="69"/>
      <c r="J20" s="69"/>
      <c r="K20" s="69"/>
      <c r="L20" s="70"/>
      <c r="M20" s="70"/>
      <c r="N20" s="70"/>
      <c r="Z20" s="71"/>
    </row>
    <row r="21" spans="2:26" s="67" customFormat="1" ht="17.25" customHeight="1" x14ac:dyDescent="0.2">
      <c r="C21" s="53" t="s">
        <v>42</v>
      </c>
      <c r="D21" s="639" t="str">
        <f>IFERROR(VLOOKUP(G11,DATOS,17,0),"")</f>
        <v/>
      </c>
      <c r="E21" s="641"/>
      <c r="F21" s="642" t="s">
        <v>43</v>
      </c>
      <c r="G21" s="642"/>
      <c r="H21" s="643" t="str">
        <f>IFERROR(VLOOKUP(G11,DATOS,23,0),"")</f>
        <v/>
      </c>
      <c r="I21" s="644"/>
      <c r="J21" s="644"/>
      <c r="K21" s="644"/>
      <c r="L21" s="644"/>
      <c r="M21" s="644"/>
      <c r="N21" s="645"/>
      <c r="Z21" s="71"/>
    </row>
    <row r="22" spans="2:26" s="67" customFormat="1" x14ac:dyDescent="0.2">
      <c r="C22" s="53"/>
      <c r="D22" s="68"/>
      <c r="E22" s="68"/>
      <c r="F22" s="642"/>
      <c r="G22" s="642"/>
      <c r="H22" s="646"/>
      <c r="I22" s="647"/>
      <c r="J22" s="647"/>
      <c r="K22" s="647"/>
      <c r="L22" s="647"/>
      <c r="M22" s="647"/>
      <c r="N22" s="648"/>
      <c r="Z22" s="71"/>
    </row>
    <row r="23" spans="2:26" s="67" customFormat="1" ht="8.25" customHeight="1" x14ac:dyDescent="0.2">
      <c r="C23" s="53"/>
      <c r="D23" s="68"/>
      <c r="E23" s="68"/>
      <c r="F23" s="69"/>
      <c r="G23" s="70"/>
      <c r="H23" s="70"/>
      <c r="I23" s="69"/>
      <c r="J23" s="69"/>
      <c r="K23" s="69"/>
      <c r="L23" s="70"/>
      <c r="M23" s="70"/>
      <c r="N23" s="70"/>
      <c r="Z23" s="71"/>
    </row>
    <row r="24" spans="2:26" s="67" customFormat="1" ht="17.25" customHeight="1" x14ac:dyDescent="0.2">
      <c r="C24" s="51" t="s">
        <v>44</v>
      </c>
      <c r="D24" s="649" t="str">
        <f>IFERROR(VLOOKUP(G11,DATOS,12,0),"")</f>
        <v/>
      </c>
      <c r="E24" s="650"/>
      <c r="F24" s="651"/>
      <c r="G24" s="45"/>
      <c r="H24" s="57" t="s">
        <v>13</v>
      </c>
      <c r="I24" s="649" t="str">
        <f>IFERROR(VLOOKUP(G11,DATOS,13,0),"")</f>
        <v/>
      </c>
      <c r="J24" s="651"/>
      <c r="K24" s="69"/>
      <c r="L24" s="70"/>
      <c r="M24" s="70"/>
      <c r="N24" s="70"/>
      <c r="Z24" s="71"/>
    </row>
    <row r="25" spans="2:26" s="67" customFormat="1" ht="8.25" customHeight="1" x14ac:dyDescent="0.2">
      <c r="B25" s="72"/>
      <c r="C25" s="73"/>
      <c r="D25" s="73"/>
      <c r="E25" s="73"/>
      <c r="F25" s="73"/>
      <c r="G25" s="73"/>
      <c r="H25" s="73"/>
      <c r="I25" s="73"/>
      <c r="J25" s="73"/>
      <c r="K25" s="74"/>
      <c r="L25" s="75"/>
      <c r="M25" s="75"/>
      <c r="N25" s="75"/>
      <c r="Z25" s="71"/>
    </row>
    <row r="26" spans="2:26" s="67" customFormat="1" ht="8.25" customHeight="1" x14ac:dyDescent="0.2">
      <c r="D26" s="76"/>
      <c r="E26" s="76"/>
      <c r="F26" s="76"/>
      <c r="G26" s="76"/>
      <c r="H26" s="76"/>
      <c r="I26" s="76"/>
      <c r="J26" s="77"/>
      <c r="K26" s="76"/>
      <c r="L26" s="78"/>
      <c r="V26" s="71"/>
    </row>
    <row r="27" spans="2:26" s="67" customFormat="1" ht="17.25" customHeight="1" x14ac:dyDescent="0.2">
      <c r="E27" s="79"/>
      <c r="F27" s="79"/>
      <c r="G27" s="79"/>
      <c r="H27" s="79"/>
      <c r="I27" s="79"/>
      <c r="J27" s="79"/>
      <c r="K27" s="79"/>
      <c r="L27" s="79"/>
      <c r="M27" s="80" t="s">
        <v>1609</v>
      </c>
      <c r="N27" s="81"/>
    </row>
    <row r="28" spans="2:26" s="86" customFormat="1" ht="21.75" customHeight="1" x14ac:dyDescent="0.25">
      <c r="B28" s="73"/>
      <c r="C28" s="73"/>
      <c r="D28" s="82"/>
      <c r="E28" s="83"/>
      <c r="F28" s="82"/>
      <c r="G28" s="82"/>
      <c r="H28" s="84"/>
      <c r="I28" s="85"/>
      <c r="J28" s="85"/>
      <c r="N28" s="87" t="str">
        <f>IF(N27="Sí","Complete el Cuadro 4.1 (Parte 1 y 2) y el Cuadro 4.2 de este formulario.","")</f>
        <v/>
      </c>
      <c r="W28" s="88"/>
    </row>
    <row r="29" spans="2:26" ht="8.25" customHeight="1" x14ac:dyDescent="0.2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2:26" s="67" customFormat="1" ht="18.75" customHeight="1" x14ac:dyDescent="0.2">
      <c r="C30" s="652" t="str">
        <f>IF(D13="","Indicar el nombre de los Satélites a cargo","")</f>
        <v>Indicar el nombre de los Satélites a cargo</v>
      </c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</row>
    <row r="31" spans="2:26" s="56" customFormat="1" ht="18" customHeight="1" x14ac:dyDescent="0.2">
      <c r="B31" s="91" t="str">
        <f>IF($C$30="","","1.")</f>
        <v>1.</v>
      </c>
      <c r="C31" s="628" t="str">
        <f t="shared" ref="C31" si="0">IF(B31="","","**")</f>
        <v>**</v>
      </c>
      <c r="D31" s="628"/>
      <c r="E31" s="628"/>
      <c r="F31" s="628"/>
      <c r="H31" s="91" t="str">
        <f>IF($C$30="","","6.")</f>
        <v>6.</v>
      </c>
      <c r="I31" s="629" t="str">
        <f t="shared" ref="I31:I33" si="1">IF(H31="","","**")</f>
        <v>**</v>
      </c>
      <c r="J31" s="629"/>
      <c r="K31" s="629"/>
      <c r="L31" s="629"/>
      <c r="M31" s="629"/>
      <c r="N31" s="629"/>
    </row>
    <row r="32" spans="2:26" s="56" customFormat="1" ht="18" customHeight="1" x14ac:dyDescent="0.2">
      <c r="B32" s="91" t="str">
        <f>IF($C$30="","","2.")</f>
        <v>2.</v>
      </c>
      <c r="C32" s="628" t="str">
        <f t="shared" ref="C32:C35" si="2">IF(B32="","","**")</f>
        <v>**</v>
      </c>
      <c r="D32" s="628"/>
      <c r="E32" s="628"/>
      <c r="F32" s="628"/>
      <c r="H32" s="91" t="str">
        <f>IF($C$30="","","7.")</f>
        <v>7.</v>
      </c>
      <c r="I32" s="629" t="str">
        <f t="shared" ref="I32" si="3">IF(H32="","","**")</f>
        <v>**</v>
      </c>
      <c r="J32" s="629"/>
      <c r="K32" s="629"/>
      <c r="L32" s="629"/>
      <c r="M32" s="629"/>
      <c r="N32" s="629"/>
    </row>
    <row r="33" spans="2:26" s="56" customFormat="1" ht="18" customHeight="1" x14ac:dyDescent="0.2">
      <c r="B33" s="91" t="str">
        <f>IF($C$30="","","3.")</f>
        <v>3.</v>
      </c>
      <c r="C33" s="628" t="str">
        <f t="shared" si="2"/>
        <v>**</v>
      </c>
      <c r="D33" s="628"/>
      <c r="E33" s="628"/>
      <c r="F33" s="628"/>
      <c r="H33" s="91" t="str">
        <f>IF($C$30="","","8.")</f>
        <v>8.</v>
      </c>
      <c r="I33" s="629" t="str">
        <f t="shared" si="1"/>
        <v>**</v>
      </c>
      <c r="J33" s="629"/>
      <c r="K33" s="629"/>
      <c r="L33" s="629"/>
      <c r="M33" s="629"/>
      <c r="N33" s="629"/>
    </row>
    <row r="34" spans="2:26" s="56" customFormat="1" ht="18" customHeight="1" x14ac:dyDescent="0.2">
      <c r="B34" s="91" t="str">
        <f>IF($C$30="","","4.")</f>
        <v>4.</v>
      </c>
      <c r="C34" s="628" t="str">
        <f t="shared" si="2"/>
        <v>**</v>
      </c>
      <c r="D34" s="628"/>
      <c r="E34" s="628"/>
      <c r="F34" s="628"/>
      <c r="H34" s="91" t="str">
        <f>IF($C$30="","","9.")</f>
        <v>9.</v>
      </c>
      <c r="I34" s="629" t="str">
        <f>IF(H34="","","**")</f>
        <v>**</v>
      </c>
      <c r="J34" s="629"/>
      <c r="K34" s="629"/>
      <c r="L34" s="629"/>
      <c r="M34" s="629"/>
      <c r="N34" s="629"/>
    </row>
    <row r="35" spans="2:26" s="56" customFormat="1" ht="18" customHeight="1" x14ac:dyDescent="0.2">
      <c r="B35" s="91" t="str">
        <f>IF($C$30="","","5.")</f>
        <v>5.</v>
      </c>
      <c r="C35" s="628" t="str">
        <f t="shared" si="2"/>
        <v>**</v>
      </c>
      <c r="D35" s="628"/>
      <c r="E35" s="628"/>
      <c r="F35" s="628"/>
      <c r="H35" s="91" t="str">
        <f>IF($C$30="","","10.")</f>
        <v>10.</v>
      </c>
      <c r="I35" s="629" t="str">
        <f>IF(H35="","","**")</f>
        <v>**</v>
      </c>
      <c r="J35" s="629"/>
      <c r="K35" s="629"/>
      <c r="L35" s="629"/>
      <c r="M35" s="629"/>
      <c r="N35" s="629"/>
    </row>
    <row r="36" spans="2:26" s="86" customFormat="1" ht="8.25" customHeight="1" x14ac:dyDescent="0.25">
      <c r="B36" s="73"/>
      <c r="C36" s="92"/>
      <c r="D36" s="83"/>
      <c r="E36" s="82"/>
      <c r="F36" s="82"/>
      <c r="G36" s="84"/>
      <c r="H36" s="85"/>
      <c r="I36" s="85"/>
      <c r="V36" s="88"/>
    </row>
    <row r="37" spans="2:26" ht="20.25" customHeight="1" x14ac:dyDescent="0.2">
      <c r="C37" s="93" t="s">
        <v>1472</v>
      </c>
      <c r="D37" s="90"/>
      <c r="E37" s="90"/>
      <c r="F37" s="90"/>
      <c r="G37" s="90"/>
      <c r="H37" s="93" t="s">
        <v>1475</v>
      </c>
      <c r="I37" s="90"/>
      <c r="J37" s="90"/>
      <c r="K37" s="90"/>
      <c r="L37" s="90"/>
      <c r="M37" s="90"/>
      <c r="N37" s="90"/>
    </row>
    <row r="38" spans="2:26" ht="17.25" customHeight="1" x14ac:dyDescent="0.2">
      <c r="C38" s="57" t="s">
        <v>1473</v>
      </c>
      <c r="D38" s="666" t="str">
        <f>IFERROR(VLOOKUP(G11,DATOS,19,0),"")</f>
        <v/>
      </c>
      <c r="E38" s="667"/>
      <c r="F38" s="668"/>
      <c r="G38" s="55"/>
      <c r="H38" s="57" t="s">
        <v>1473</v>
      </c>
      <c r="I38" s="666"/>
      <c r="J38" s="667"/>
      <c r="K38" s="667"/>
      <c r="L38" s="667"/>
      <c r="M38" s="667"/>
      <c r="N38" s="668"/>
    </row>
    <row r="39" spans="2:26" ht="8.25" customHeight="1" x14ac:dyDescent="0.2">
      <c r="C39" s="94"/>
      <c r="D39" s="45"/>
      <c r="E39" s="45"/>
      <c r="F39" s="45"/>
      <c r="G39" s="45"/>
      <c r="H39" s="94"/>
      <c r="I39" s="45"/>
      <c r="J39" s="45"/>
      <c r="K39" s="45"/>
      <c r="L39" s="45"/>
      <c r="M39" s="45"/>
      <c r="N39" s="45"/>
    </row>
    <row r="40" spans="2:26" ht="20.25" customHeight="1" x14ac:dyDescent="0.2">
      <c r="C40" s="57" t="s">
        <v>1474</v>
      </c>
      <c r="D40" s="653"/>
      <c r="E40" s="654"/>
      <c r="F40" s="655"/>
      <c r="G40" s="45"/>
      <c r="H40" s="57" t="s">
        <v>1474</v>
      </c>
      <c r="I40" s="653"/>
      <c r="J40" s="654"/>
      <c r="K40" s="654"/>
      <c r="L40" s="654"/>
      <c r="M40" s="654"/>
      <c r="N40" s="655"/>
    </row>
    <row r="41" spans="2:26" s="67" customFormat="1" ht="8.25" customHeight="1" x14ac:dyDescent="0.2">
      <c r="C41" s="69"/>
      <c r="D41" s="95"/>
      <c r="E41" s="95"/>
      <c r="F41" s="95"/>
      <c r="G41" s="86"/>
      <c r="H41" s="69"/>
      <c r="I41" s="86"/>
      <c r="J41" s="86"/>
      <c r="K41" s="95"/>
      <c r="L41" s="95"/>
      <c r="M41" s="95"/>
      <c r="N41" s="95"/>
      <c r="Z41" s="71"/>
    </row>
    <row r="42" spans="2:26" ht="17.25" customHeight="1" x14ac:dyDescent="0.2">
      <c r="C42" s="57" t="s">
        <v>1484</v>
      </c>
      <c r="D42" s="96"/>
      <c r="E42" s="97"/>
      <c r="H42" s="57" t="s">
        <v>1484</v>
      </c>
      <c r="I42" s="669"/>
      <c r="J42" s="670"/>
      <c r="K42" s="98"/>
      <c r="L42" s="45"/>
      <c r="M42" s="45"/>
      <c r="N42" s="45"/>
    </row>
    <row r="43" spans="2:26" ht="6" customHeight="1" x14ac:dyDescent="0.2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2:26" ht="17.25" customHeight="1" x14ac:dyDescent="0.2">
      <c r="C44" s="53"/>
      <c r="D44" s="99"/>
      <c r="E44" s="99"/>
      <c r="F44" s="45"/>
      <c r="G44" s="45"/>
      <c r="H44" s="45"/>
      <c r="I44" s="45"/>
      <c r="J44" s="45"/>
      <c r="K44" s="45"/>
      <c r="L44" s="45"/>
      <c r="M44" s="45"/>
      <c r="N44" s="45"/>
    </row>
    <row r="45" spans="2:26" ht="9" customHeight="1" x14ac:dyDescent="0.2">
      <c r="C45" s="10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2:26" ht="13.5" customHeight="1" x14ac:dyDescent="0.2">
      <c r="E46" s="45"/>
      <c r="F46" s="656" t="s">
        <v>1787</v>
      </c>
      <c r="G46" s="657"/>
      <c r="H46" s="657"/>
      <c r="I46" s="657"/>
      <c r="J46" s="657"/>
      <c r="K46" s="657"/>
      <c r="L46" s="657"/>
      <c r="M46" s="657"/>
      <c r="N46" s="658"/>
    </row>
    <row r="47" spans="2:26" ht="13.5" customHeight="1" x14ac:dyDescent="0.2">
      <c r="E47" s="45"/>
      <c r="F47" s="659"/>
      <c r="G47" s="660"/>
      <c r="H47" s="660"/>
      <c r="I47" s="660"/>
      <c r="J47" s="660"/>
      <c r="K47" s="660"/>
      <c r="L47" s="660"/>
      <c r="M47" s="660"/>
      <c r="N47" s="661"/>
    </row>
    <row r="48" spans="2:26" ht="13.5" customHeight="1" x14ac:dyDescent="0.2">
      <c r="E48" s="101"/>
      <c r="F48" s="659"/>
      <c r="G48" s="660"/>
      <c r="H48" s="660"/>
      <c r="I48" s="660"/>
      <c r="J48" s="660"/>
      <c r="K48" s="660"/>
      <c r="L48" s="660"/>
      <c r="M48" s="660"/>
      <c r="N48" s="661"/>
    </row>
    <row r="49" spans="3:14" ht="13.5" customHeight="1" x14ac:dyDescent="0.2">
      <c r="E49" s="101"/>
      <c r="F49" s="659"/>
      <c r="G49" s="660"/>
      <c r="H49" s="660"/>
      <c r="I49" s="660"/>
      <c r="J49" s="660"/>
      <c r="K49" s="660"/>
      <c r="L49" s="660"/>
      <c r="M49" s="660"/>
      <c r="N49" s="661"/>
    </row>
    <row r="50" spans="3:14" ht="13.5" customHeight="1" x14ac:dyDescent="0.2">
      <c r="C50" s="102"/>
      <c r="D50" s="102"/>
      <c r="E50" s="101"/>
      <c r="F50" s="659"/>
      <c r="G50" s="660"/>
      <c r="H50" s="660"/>
      <c r="I50" s="660"/>
      <c r="J50" s="660"/>
      <c r="K50" s="660"/>
      <c r="L50" s="660"/>
      <c r="M50" s="660"/>
      <c r="N50" s="661"/>
    </row>
    <row r="51" spans="3:14" ht="13.5" customHeight="1" x14ac:dyDescent="0.2">
      <c r="C51" s="665" t="s">
        <v>1218</v>
      </c>
      <c r="D51" s="665"/>
      <c r="E51" s="101"/>
      <c r="F51" s="662"/>
      <c r="G51" s="663"/>
      <c r="H51" s="663"/>
      <c r="I51" s="663"/>
      <c r="J51" s="663"/>
      <c r="K51" s="663"/>
      <c r="L51" s="663"/>
      <c r="M51" s="663"/>
      <c r="N51" s="664"/>
    </row>
    <row r="52" spans="3:14" ht="9" customHeight="1" x14ac:dyDescent="0.2"/>
    <row r="78" ht="1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5" customHeight="1" x14ac:dyDescent="0.2"/>
  </sheetData>
  <sheetProtection algorithmName="SHA-512" hashValue="LqDGfRKixX4MgtIRaQk+t1DE9Oq6Pexk4ejXJGAISJdPQB2DuAi+dHN0ASicu2qsYqYgS9ZWJVv5dtaExHhjig==" saltValue="vxcy2XBG/XEFeCJqed9sIw==" spinCount="100000" sheet="1" objects="1" scenarios="1"/>
  <dataConsolidate/>
  <mergeCells count="34">
    <mergeCell ref="I40:N40"/>
    <mergeCell ref="F46:N51"/>
    <mergeCell ref="C51:D51"/>
    <mergeCell ref="C33:F33"/>
    <mergeCell ref="I33:N33"/>
    <mergeCell ref="C34:F34"/>
    <mergeCell ref="I34:N34"/>
    <mergeCell ref="C35:F35"/>
    <mergeCell ref="I35:N35"/>
    <mergeCell ref="D38:F38"/>
    <mergeCell ref="I38:N38"/>
    <mergeCell ref="D40:F40"/>
    <mergeCell ref="I42:J42"/>
    <mergeCell ref="C32:F32"/>
    <mergeCell ref="I32:N32"/>
    <mergeCell ref="G11:N11"/>
    <mergeCell ref="D13:K13"/>
    <mergeCell ref="G15:H15"/>
    <mergeCell ref="E17:M17"/>
    <mergeCell ref="D19:H19"/>
    <mergeCell ref="D21:E21"/>
    <mergeCell ref="F21:G22"/>
    <mergeCell ref="H21:N22"/>
    <mergeCell ref="D24:F24"/>
    <mergeCell ref="I24:J24"/>
    <mergeCell ref="C30:N30"/>
    <mergeCell ref="C31:F31"/>
    <mergeCell ref="I31:N31"/>
    <mergeCell ref="B9:N9"/>
    <mergeCell ref="I2:K3"/>
    <mergeCell ref="L2:N3"/>
    <mergeCell ref="L5:M5"/>
    <mergeCell ref="B6:N6"/>
    <mergeCell ref="B7:N8"/>
  </mergeCells>
  <conditionalFormatting sqref="I24:J24 D15 L19:N19 D21:E21 D24:F24 M15 G15:H15 E17">
    <cfRule type="cellIs" dxfId="101" priority="16" operator="equal">
      <formula>0</formula>
    </cfRule>
  </conditionalFormatting>
  <conditionalFormatting sqref="G11:N11">
    <cfRule type="cellIs" dxfId="100" priority="15" operator="equal">
      <formula>#N/A</formula>
    </cfRule>
  </conditionalFormatting>
  <conditionalFormatting sqref="K19">
    <cfRule type="cellIs" dxfId="99" priority="14" operator="equal">
      <formula>#N/A</formula>
    </cfRule>
  </conditionalFormatting>
  <conditionalFormatting sqref="D19">
    <cfRule type="cellIs" dxfId="98" priority="13" operator="equal">
      <formula>#N/A</formula>
    </cfRule>
  </conditionalFormatting>
  <conditionalFormatting sqref="D13:K13">
    <cfRule type="cellIs" dxfId="97" priority="12" operator="equal">
      <formula>"*"</formula>
    </cfRule>
    <cfRule type="notContainsBlanks" dxfId="96" priority="17">
      <formula>LEN(TRIM(D13))&gt;0</formula>
    </cfRule>
  </conditionalFormatting>
  <conditionalFormatting sqref="H21:N22">
    <cfRule type="cellIs" dxfId="95" priority="11" operator="equal">
      <formula>0</formula>
    </cfRule>
  </conditionalFormatting>
  <conditionalFormatting sqref="I19">
    <cfRule type="cellIs" dxfId="94" priority="9" operator="equal">
      <formula>#N/A</formula>
    </cfRule>
  </conditionalFormatting>
  <conditionalFormatting sqref="N27">
    <cfRule type="containsBlanks" dxfId="93" priority="6">
      <formula>LEN(TRIM(N27))=0</formula>
    </cfRule>
  </conditionalFormatting>
  <conditionalFormatting sqref="C31:F35">
    <cfRule type="cellIs" dxfId="92" priority="2" operator="equal">
      <formula>"**"</formula>
    </cfRule>
    <cfRule type="containsText" dxfId="91" priority="5" operator="containsText" text="**">
      <formula>NOT(ISERROR(SEARCH("**",C31)))</formula>
    </cfRule>
  </conditionalFormatting>
  <conditionalFormatting sqref="I31:N32">
    <cfRule type="containsText" dxfId="90" priority="4" operator="containsText" text="**">
      <formula>NOT(ISERROR(SEARCH("**",I31)))</formula>
    </cfRule>
  </conditionalFormatting>
  <conditionalFormatting sqref="I33:N35">
    <cfRule type="containsText" dxfId="89" priority="3" operator="containsText" text="**">
      <formula>NOT(ISERROR(SEARCH("**",I33)))</formula>
    </cfRule>
  </conditionalFormatting>
  <conditionalFormatting sqref="I31:N35">
    <cfRule type="cellIs" dxfId="88" priority="1" operator="equal">
      <formula>"**"</formula>
    </cfRule>
  </conditionalFormatting>
  <dataValidations count="7">
    <dataValidation type="list" allowBlank="1" showInputMessage="1" showErrorMessage="1" sqref="I31:N32 C31:F35">
      <formula1>INDIRECT($D$11)</formula1>
    </dataValidation>
    <dataValidation type="list" allowBlank="1" showInputMessage="1" showErrorMessage="1" sqref="L19:N19">
      <formula1>INDIRECT($G$19)</formula1>
    </dataValidation>
    <dataValidation type="date" operator="greaterThanOrEqual" allowBlank="1" showInputMessage="1" showErrorMessage="1" error="La fecha de corte es el 9 de marzo, el formulario debe ser llenado posterior a esa fecha." sqref="K42">
      <formula1>41341</formula1>
    </dataValidation>
    <dataValidation type="list" allowBlank="1" showInputMessage="1" showErrorMessage="1" sqref="G36 H28 N27">
      <formula1>sino</formula1>
    </dataValidation>
    <dataValidation type="list" allowBlank="1" showInputMessage="1" showErrorMessage="1" sqref="G20">
      <formula1>Canton</formula1>
    </dataValidation>
    <dataValidation type="list" allowBlank="1" showInputMessage="1" showErrorMessage="1" prompt="Seleccione el Código Presupuestario (últimos 4 dígitos)._x000a__x000a_CINDEA GREEN VALLEY debe seleccionar 0000" sqref="D11">
      <formula1>coodigo</formula1>
    </dataValidation>
    <dataValidation type="list" allowBlank="1" showInputMessage="1" showErrorMessage="1" prompt="Seleccione la Sede o el Satélite." sqref="G11:N11">
      <formula1>INDIRECT($D$11)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80" orientation="landscape" r:id="rId1"/>
  <headerFooter scaleWithDoc="0"/>
  <ignoredErrors>
    <ignoredError sqref="I33:N35 C32:F35 I31:N32 C3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F26"/>
  <sheetViews>
    <sheetView showGridLines="0" showRuler="0" zoomScale="90" zoomScaleNormal="90" workbookViewId="0"/>
  </sheetViews>
  <sheetFormatPr baseColWidth="10" defaultRowHeight="14.25" x14ac:dyDescent="0.25"/>
  <cols>
    <col min="1" max="1" width="5.7109375" style="221" customWidth="1"/>
    <col min="2" max="2" width="45.42578125" style="221" customWidth="1"/>
    <col min="3" max="5" width="12.5703125" style="221" customWidth="1"/>
    <col min="6" max="16384" width="11.42578125" style="221"/>
  </cols>
  <sheetData>
    <row r="1" spans="2:6" ht="21.75" customHeight="1" x14ac:dyDescent="0.25">
      <c r="C1" s="607"/>
      <c r="D1" s="688" t="str">
        <f>+Portada!$L$2</f>
        <v/>
      </c>
      <c r="E1" s="689"/>
    </row>
    <row r="2" spans="2:6" ht="18" x14ac:dyDescent="0.25">
      <c r="B2" s="345" t="s">
        <v>1239</v>
      </c>
      <c r="C2" s="607"/>
      <c r="D2" s="607"/>
      <c r="E2" s="607"/>
      <c r="F2" s="105"/>
    </row>
    <row r="3" spans="2:6" ht="18.75" thickBot="1" x14ac:dyDescent="0.3">
      <c r="B3" s="548" t="s">
        <v>191</v>
      </c>
      <c r="C3" s="113"/>
      <c r="D3" s="113"/>
      <c r="E3" s="113"/>
    </row>
    <row r="4" spans="2:6" ht="15.75" customHeight="1" thickTop="1" x14ac:dyDescent="0.25">
      <c r="B4" s="680"/>
      <c r="C4" s="682" t="s">
        <v>0</v>
      </c>
      <c r="D4" s="684" t="s">
        <v>50</v>
      </c>
      <c r="E4" s="686" t="s">
        <v>51</v>
      </c>
    </row>
    <row r="5" spans="2:6" ht="15" thickBot="1" x14ac:dyDescent="0.3">
      <c r="B5" s="681"/>
      <c r="C5" s="683"/>
      <c r="D5" s="685"/>
      <c r="E5" s="687"/>
    </row>
    <row r="6" spans="2:6" ht="26.25" customHeight="1" thickTop="1" thickBot="1" x14ac:dyDescent="0.3">
      <c r="B6" s="524" t="s">
        <v>197</v>
      </c>
      <c r="C6" s="327">
        <f>+D6+E6</f>
        <v>0</v>
      </c>
      <c r="D6" s="525">
        <f>+D7+D8+D14</f>
        <v>0</v>
      </c>
      <c r="E6" s="329">
        <f>+E7+E8+E14</f>
        <v>0</v>
      </c>
    </row>
    <row r="7" spans="2:6" ht="27" customHeight="1" x14ac:dyDescent="0.25">
      <c r="B7" s="526" t="s">
        <v>198</v>
      </c>
      <c r="C7" s="357">
        <f>+D7+E7</f>
        <v>0</v>
      </c>
      <c r="D7" s="527"/>
      <c r="E7" s="409"/>
    </row>
    <row r="8" spans="2:6" ht="24" customHeight="1" x14ac:dyDescent="0.25">
      <c r="B8" s="330" t="s">
        <v>182</v>
      </c>
      <c r="C8" s="367">
        <f>+D8+E8</f>
        <v>0</v>
      </c>
      <c r="D8" s="528">
        <f>+D9+D10+D11</f>
        <v>0</v>
      </c>
      <c r="E8" s="415">
        <f t="shared" ref="E8" si="0">+E9+E10+E11</f>
        <v>0</v>
      </c>
    </row>
    <row r="9" spans="2:6" ht="24" customHeight="1" x14ac:dyDescent="0.25">
      <c r="B9" s="529" t="s">
        <v>185</v>
      </c>
      <c r="C9" s="374">
        <f t="shared" ref="C9:C13" si="1">+D9+E9</f>
        <v>0</v>
      </c>
      <c r="D9" s="530"/>
      <c r="E9" s="289"/>
    </row>
    <row r="10" spans="2:6" ht="24" customHeight="1" x14ac:dyDescent="0.25">
      <c r="B10" s="529" t="s">
        <v>186</v>
      </c>
      <c r="C10" s="531">
        <f t="shared" si="1"/>
        <v>0</v>
      </c>
      <c r="D10" s="532"/>
      <c r="E10" s="296"/>
    </row>
    <row r="11" spans="2:6" ht="24" customHeight="1" x14ac:dyDescent="0.25">
      <c r="B11" s="529" t="s">
        <v>187</v>
      </c>
      <c r="C11" s="374">
        <f t="shared" si="1"/>
        <v>0</v>
      </c>
      <c r="D11" s="533">
        <f t="shared" ref="D11:E11" si="2">+D12+D13</f>
        <v>0</v>
      </c>
      <c r="E11" s="310">
        <f t="shared" si="2"/>
        <v>0</v>
      </c>
    </row>
    <row r="12" spans="2:6" ht="24" customHeight="1" x14ac:dyDescent="0.25">
      <c r="B12" s="534" t="s">
        <v>188</v>
      </c>
      <c r="C12" s="374">
        <f t="shared" si="1"/>
        <v>0</v>
      </c>
      <c r="D12" s="530"/>
      <c r="E12" s="289"/>
    </row>
    <row r="13" spans="2:6" ht="24" customHeight="1" x14ac:dyDescent="0.25">
      <c r="B13" s="535" t="s">
        <v>184</v>
      </c>
      <c r="C13" s="536">
        <f t="shared" si="1"/>
        <v>0</v>
      </c>
      <c r="D13" s="537"/>
      <c r="E13" s="302"/>
    </row>
    <row r="14" spans="2:6" ht="24" customHeight="1" x14ac:dyDescent="0.25">
      <c r="B14" s="538" t="s">
        <v>183</v>
      </c>
      <c r="C14" s="539">
        <f>+D14+E14</f>
        <v>0</v>
      </c>
      <c r="D14" s="540">
        <f>SUM(D15:D19)</f>
        <v>0</v>
      </c>
      <c r="E14" s="541">
        <f>SUM(E15:E19)</f>
        <v>0</v>
      </c>
      <c r="F14" s="542"/>
    </row>
    <row r="15" spans="2:6" ht="22.5" customHeight="1" x14ac:dyDescent="0.25">
      <c r="B15" s="529" t="s">
        <v>154</v>
      </c>
      <c r="C15" s="374">
        <f>+D15+E15</f>
        <v>0</v>
      </c>
      <c r="D15" s="530"/>
      <c r="E15" s="289"/>
      <c r="F15" s="543"/>
    </row>
    <row r="16" spans="2:6" ht="22.5" customHeight="1" x14ac:dyDescent="0.25">
      <c r="B16" s="529" t="s">
        <v>1476</v>
      </c>
      <c r="C16" s="374">
        <f t="shared" ref="C16:C19" si="3">+D16+E16</f>
        <v>0</v>
      </c>
      <c r="D16" s="530"/>
      <c r="E16" s="289"/>
      <c r="F16" s="543"/>
    </row>
    <row r="17" spans="2:6" ht="22.5" customHeight="1" x14ac:dyDescent="0.25">
      <c r="B17" s="529" t="s">
        <v>1477</v>
      </c>
      <c r="C17" s="374">
        <f t="shared" si="3"/>
        <v>0</v>
      </c>
      <c r="D17" s="530"/>
      <c r="E17" s="289"/>
      <c r="F17" s="543"/>
    </row>
    <row r="18" spans="2:6" ht="22.5" customHeight="1" x14ac:dyDescent="0.25">
      <c r="B18" s="529" t="s">
        <v>1478</v>
      </c>
      <c r="C18" s="374">
        <f t="shared" si="3"/>
        <v>0</v>
      </c>
      <c r="D18" s="530"/>
      <c r="E18" s="289"/>
      <c r="F18" s="543"/>
    </row>
    <row r="19" spans="2:6" ht="22.5" customHeight="1" thickBot="1" x14ac:dyDescent="0.3">
      <c r="B19" s="544" t="s">
        <v>155</v>
      </c>
      <c r="C19" s="545">
        <f t="shared" si="3"/>
        <v>0</v>
      </c>
      <c r="D19" s="546"/>
      <c r="E19" s="547"/>
      <c r="F19" s="543"/>
    </row>
    <row r="20" spans="2:6" ht="31.5" customHeight="1" thickTop="1" x14ac:dyDescent="0.25">
      <c r="B20" s="272" t="s">
        <v>153</v>
      </c>
      <c r="C20" s="215"/>
      <c r="D20" s="215"/>
      <c r="E20" s="215"/>
    </row>
    <row r="21" spans="2:6" ht="18" customHeight="1" x14ac:dyDescent="0.25">
      <c r="B21" s="671"/>
      <c r="C21" s="672"/>
      <c r="D21" s="672"/>
      <c r="E21" s="673"/>
    </row>
    <row r="22" spans="2:6" ht="18" customHeight="1" x14ac:dyDescent="0.25">
      <c r="B22" s="674"/>
      <c r="C22" s="675"/>
      <c r="D22" s="675"/>
      <c r="E22" s="676"/>
    </row>
    <row r="23" spans="2:6" ht="18" customHeight="1" x14ac:dyDescent="0.25">
      <c r="B23" s="674"/>
      <c r="C23" s="675"/>
      <c r="D23" s="675"/>
      <c r="E23" s="676"/>
    </row>
    <row r="24" spans="2:6" ht="18" customHeight="1" x14ac:dyDescent="0.25">
      <c r="B24" s="674"/>
      <c r="C24" s="675"/>
      <c r="D24" s="675"/>
      <c r="E24" s="676"/>
    </row>
    <row r="25" spans="2:6" ht="18" customHeight="1" x14ac:dyDescent="0.25">
      <c r="B25" s="677"/>
      <c r="C25" s="678"/>
      <c r="D25" s="678"/>
      <c r="E25" s="679"/>
    </row>
    <row r="26" spans="2:6" x14ac:dyDescent="0.25">
      <c r="C26" s="76"/>
      <c r="D26" s="76"/>
      <c r="E26" s="76"/>
    </row>
  </sheetData>
  <sheetProtection algorithmName="SHA-512" hashValue="XgXiS9o5Vow4JDljLpjrECbc5gMJ2UXsD5PFivYL1s1KUCB/g0EU2RSJpAOYkfsl0/8tZ5LfE2S/HPiy8pmn+Q==" saltValue="y3d2KeKRI17MDjlu/nBxjQ==" spinCount="100000" sheet="1" objects="1" scenarios="1"/>
  <mergeCells count="6">
    <mergeCell ref="D1:E1"/>
    <mergeCell ref="B21:E25"/>
    <mergeCell ref="B4:B5"/>
    <mergeCell ref="C4:C5"/>
    <mergeCell ref="D4:D5"/>
    <mergeCell ref="E4:E5"/>
  </mergeCells>
  <conditionalFormatting sqref="C6:C19 D6:E6 D8:E8 D11:E11 D14:E14">
    <cfRule type="cellIs" dxfId="87" priority="1" operator="equal">
      <formula>0</formula>
    </cfRule>
  </conditionalFormatting>
  <dataValidations count="1">
    <dataValidation type="whole" operator="greaterThanOrEqual" allowBlank="1" showInputMessage="1" showErrorMessage="1" sqref="C6:E19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orientation="landscape" r:id="rId1"/>
  <headerFooter scaleWithDoc="0">
    <oddFooter>&amp;R&amp;"Goudy,Negrita Cursiva"CINDEA&amp;"Goudy,Cursiva", página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H38"/>
  <sheetViews>
    <sheetView showGridLines="0" showRuler="0" zoomScale="90" zoomScaleNormal="90" workbookViewId="0"/>
  </sheetViews>
  <sheetFormatPr baseColWidth="10" defaultRowHeight="14.25" x14ac:dyDescent="0.25"/>
  <cols>
    <col min="1" max="1" width="3.85546875" style="491" customWidth="1"/>
    <col min="2" max="2" width="69" style="491" customWidth="1"/>
    <col min="3" max="3" width="11.140625" style="491" customWidth="1"/>
    <col min="4" max="4" width="6" style="491" customWidth="1"/>
    <col min="5" max="5" width="4.85546875" style="502" customWidth="1"/>
    <col min="6" max="6" width="15.42578125" style="491" customWidth="1"/>
    <col min="7" max="8" width="14.5703125" style="491" customWidth="1"/>
    <col min="9" max="16384" width="11.42578125" style="491"/>
  </cols>
  <sheetData>
    <row r="1" spans="2:8" ht="18" customHeight="1" x14ac:dyDescent="0.25">
      <c r="B1" s="549" t="s">
        <v>1219</v>
      </c>
      <c r="E1" s="688" t="str">
        <f>+Portada!$L$2</f>
        <v/>
      </c>
      <c r="F1" s="689"/>
      <c r="G1" s="608"/>
      <c r="H1" s="608"/>
    </row>
    <row r="2" spans="2:8" ht="18" x14ac:dyDescent="0.25">
      <c r="B2" s="114" t="s">
        <v>1486</v>
      </c>
      <c r="C2" s="492"/>
      <c r="D2" s="492"/>
      <c r="E2" s="493"/>
      <c r="F2" s="492"/>
      <c r="G2" s="221"/>
      <c r="H2" s="221"/>
    </row>
    <row r="3" spans="2:8" ht="18.75" thickBot="1" x14ac:dyDescent="0.3">
      <c r="B3" s="114" t="s">
        <v>2390</v>
      </c>
      <c r="C3" s="104"/>
      <c r="D3" s="104"/>
      <c r="E3" s="494"/>
      <c r="F3" s="104"/>
      <c r="G3" s="221"/>
      <c r="H3" s="221"/>
    </row>
    <row r="4" spans="2:8" s="500" customFormat="1" ht="33" customHeight="1" thickTop="1" thickBot="1" x14ac:dyDescent="0.3">
      <c r="B4" s="495" t="s">
        <v>1221</v>
      </c>
      <c r="C4" s="496"/>
      <c r="D4" s="496"/>
      <c r="E4" s="497"/>
      <c r="F4" s="498" t="s">
        <v>1232</v>
      </c>
      <c r="G4" s="499"/>
      <c r="H4" s="499"/>
    </row>
    <row r="5" spans="2:8" s="502" customFormat="1" ht="22.5" customHeight="1" thickTop="1" x14ac:dyDescent="0.25">
      <c r="B5" s="690" t="s">
        <v>1233</v>
      </c>
      <c r="C5" s="690"/>
      <c r="D5" s="690"/>
      <c r="E5" s="691"/>
      <c r="F5" s="501">
        <f>SUM(F6:F31)</f>
        <v>0</v>
      </c>
    </row>
    <row r="6" spans="2:8" s="502" customFormat="1" ht="16.5" customHeight="1" x14ac:dyDescent="0.25">
      <c r="B6" s="503"/>
      <c r="C6" s="504" t="str">
        <f t="shared" ref="C6:C31" si="0">IFERROR(VLOOKUP(B6,ubicac,2,0),"")</f>
        <v/>
      </c>
      <c r="D6" s="599"/>
      <c r="E6" s="505" t="str">
        <f>IF(AND(OR(F6&gt;0),AND(B6="")),"*",IF(AND(B6&lt;&gt;"",AND(F6=0)),"***",""))</f>
        <v/>
      </c>
      <c r="F6" s="506"/>
      <c r="G6" s="692" t="str">
        <f>IF($F$5=('CUADRO 1'!C8),"","¡VERIFICAR!.  El total no coincide con el total de Educación Convencional del Cuadro 1.")</f>
        <v/>
      </c>
      <c r="H6" s="692"/>
    </row>
    <row r="7" spans="2:8" s="502" customFormat="1" ht="16.5" customHeight="1" x14ac:dyDescent="0.25">
      <c r="B7" s="507"/>
      <c r="C7" s="508" t="str">
        <f t="shared" ref="C7:C30" si="1">IFERROR(VLOOKUP(B7,ubicac,2,0),"")</f>
        <v/>
      </c>
      <c r="D7" s="460" t="str">
        <f>IF(C7="","",IF(OR(C7=C6),"R",""))</f>
        <v/>
      </c>
      <c r="E7" s="509" t="str">
        <f t="shared" ref="E7:E31" si="2">IF(AND(OR(F7&gt;0),AND(B7="")),"*",IF(AND(B7&lt;&gt;"",AND(F7=0)),"***",""))</f>
        <v/>
      </c>
      <c r="F7" s="510"/>
      <c r="G7" s="692"/>
      <c r="H7" s="692"/>
    </row>
    <row r="8" spans="2:8" s="502" customFormat="1" ht="16.5" customHeight="1" x14ac:dyDescent="0.25">
      <c r="B8" s="507"/>
      <c r="C8" s="508" t="str">
        <f t="shared" si="1"/>
        <v/>
      </c>
      <c r="D8" s="460" t="str">
        <f>IF(C8="","",IF(OR(C8=C7,C8=C6),"R",""))</f>
        <v/>
      </c>
      <c r="E8" s="509" t="str">
        <f t="shared" si="2"/>
        <v/>
      </c>
      <c r="F8" s="510"/>
      <c r="G8" s="692"/>
      <c r="H8" s="692"/>
    </row>
    <row r="9" spans="2:8" s="502" customFormat="1" ht="16.5" customHeight="1" x14ac:dyDescent="0.25">
      <c r="B9" s="507"/>
      <c r="C9" s="508" t="str">
        <f t="shared" si="1"/>
        <v/>
      </c>
      <c r="D9" s="460" t="str">
        <f>IF(C9="","",IF(OR(C9=C8,C9=C7,C9=C6),"R",""))</f>
        <v/>
      </c>
      <c r="E9" s="509" t="str">
        <f t="shared" si="2"/>
        <v/>
      </c>
      <c r="F9" s="510"/>
      <c r="G9" s="692"/>
      <c r="H9" s="692"/>
    </row>
    <row r="10" spans="2:8" s="502" customFormat="1" ht="16.5" customHeight="1" x14ac:dyDescent="0.25">
      <c r="B10" s="507"/>
      <c r="C10" s="508" t="str">
        <f t="shared" si="1"/>
        <v/>
      </c>
      <c r="D10" s="460" t="str">
        <f>IF(C10="","",IF(OR(C10=C9,C10=C8,C10=C7,C10=C6),"R",""))</f>
        <v/>
      </c>
      <c r="E10" s="509" t="str">
        <f t="shared" si="2"/>
        <v/>
      </c>
      <c r="F10" s="510"/>
      <c r="G10" s="511"/>
      <c r="H10" s="511"/>
    </row>
    <row r="11" spans="2:8" s="502" customFormat="1" ht="16.5" customHeight="1" x14ac:dyDescent="0.25">
      <c r="B11" s="507"/>
      <c r="C11" s="508" t="str">
        <f t="shared" si="1"/>
        <v/>
      </c>
      <c r="D11" s="460" t="str">
        <f>IF(C11="","",IF(OR(C11=C10,C11=C9,C11=C8,C11=C7,C11=C6),"R",""))</f>
        <v/>
      </c>
      <c r="E11" s="509" t="str">
        <f t="shared" si="2"/>
        <v/>
      </c>
      <c r="F11" s="510"/>
      <c r="G11" s="693" t="str">
        <f>IF(OR(E6="*",E7="*",E8="*",E9="*",E10="*",E11="*",E12="*",E13="*",E14="*",E15="*",E16="*",E17="*",E18="*",E19="*",E20="*",E21="*",E22="*",E23="*",E24="*",E25="*",E26="*",E27="*",E28="*",E29="*",E30="*",E31="*"),"* No ha seleccionado Provincia/Cantón/Distrito","")</f>
        <v/>
      </c>
      <c r="H11" s="693"/>
    </row>
    <row r="12" spans="2:8" s="502" customFormat="1" ht="16.5" customHeight="1" x14ac:dyDescent="0.25">
      <c r="B12" s="507"/>
      <c r="C12" s="508" t="str">
        <f t="shared" si="1"/>
        <v/>
      </c>
      <c r="D12" s="460" t="str">
        <f>IF(C12="","",IF(OR(C12=C11,C12=C10,C12=C9,C12=C8,C12=C7,C12=C6),"R",""))</f>
        <v/>
      </c>
      <c r="E12" s="509" t="str">
        <f t="shared" si="2"/>
        <v/>
      </c>
      <c r="F12" s="510"/>
      <c r="G12" s="693"/>
      <c r="H12" s="693"/>
    </row>
    <row r="13" spans="2:8" s="502" customFormat="1" ht="16.5" customHeight="1" x14ac:dyDescent="0.25">
      <c r="B13" s="507"/>
      <c r="C13" s="508" t="str">
        <f t="shared" si="1"/>
        <v/>
      </c>
      <c r="D13" s="460" t="str">
        <f>IF(C13="","",IF(OR(C13=C12,C13=C11,C13=C10,C13=C9,C13=C8,C13=C7,C13=C6),"R",""))</f>
        <v/>
      </c>
      <c r="E13" s="509" t="str">
        <f t="shared" si="2"/>
        <v/>
      </c>
      <c r="F13" s="510"/>
      <c r="G13" s="693"/>
      <c r="H13" s="693"/>
    </row>
    <row r="14" spans="2:8" s="502" customFormat="1" ht="16.5" customHeight="1" x14ac:dyDescent="0.25">
      <c r="B14" s="507"/>
      <c r="C14" s="508" t="str">
        <f t="shared" si="1"/>
        <v/>
      </c>
      <c r="D14" s="460" t="str">
        <f>IF(C14="","",IF(OR(C14=C13,C14=C12,C14=C11,C14=C10,C14=C9,C14=C8,C14=C7,C14=C6),"R",""))</f>
        <v/>
      </c>
      <c r="E14" s="509" t="str">
        <f t="shared" si="2"/>
        <v/>
      </c>
      <c r="F14" s="510"/>
      <c r="G14" s="512"/>
      <c r="H14" s="512"/>
    </row>
    <row r="15" spans="2:8" s="502" customFormat="1" ht="16.5" customHeight="1" x14ac:dyDescent="0.25">
      <c r="B15" s="507"/>
      <c r="C15" s="508" t="str">
        <f t="shared" si="1"/>
        <v/>
      </c>
      <c r="D15" s="460" t="str">
        <f>IF(C15="","",IF(OR(C15=C14,C15=C13,C15=C12,C15=C11,C15=C10,C15=C9,C15=C8,C15=C7,C15=C6),"R",""))</f>
        <v/>
      </c>
      <c r="E15" s="509" t="str">
        <f t="shared" si="2"/>
        <v/>
      </c>
      <c r="F15" s="510"/>
      <c r="G15" s="693" t="str">
        <f>IF(OR(E6="***",E7="***",E8="***",E9="***",E10="***",E11="***",E12="***",E13="***",E14="***",E15="***",E16="***",E17="***",E18="***",E19="***",E20="***",E21="***",E22="***",E23="***",E24="***",E25="***",E26="***",E27="***",E28="***",E29="***",E30="***",E31="***"),"*** Digite la matrícula","")</f>
        <v/>
      </c>
      <c r="H15" s="693"/>
    </row>
    <row r="16" spans="2:8" s="502" customFormat="1" ht="16.5" customHeight="1" x14ac:dyDescent="0.25">
      <c r="B16" s="507"/>
      <c r="C16" s="508" t="str">
        <f t="shared" si="1"/>
        <v/>
      </c>
      <c r="D16" s="460" t="str">
        <f>IF(C16="","",IF(OR(C16=C15,C16=C14,C16=C13,C16=C12,C16=C11,C16=C10,C16=C9,C16=C8,C16=C7,C16=C6),"R",""))</f>
        <v/>
      </c>
      <c r="E16" s="509" t="str">
        <f t="shared" si="2"/>
        <v/>
      </c>
      <c r="F16" s="510"/>
      <c r="G16" s="693"/>
      <c r="H16" s="693"/>
    </row>
    <row r="17" spans="2:8" s="502" customFormat="1" ht="16.5" customHeight="1" x14ac:dyDescent="0.25">
      <c r="B17" s="507"/>
      <c r="C17" s="508" t="str">
        <f t="shared" si="1"/>
        <v/>
      </c>
      <c r="D17" s="460" t="str">
        <f>IF(C17="","",IF(OR(C17=C16,C17=C15,C17=C14,C17=C13,C17=C12,C17=C11,C17=C10,C17=C9,C17=C8,C17=C7,C17=C6),"R",""))</f>
        <v/>
      </c>
      <c r="E17" s="509" t="str">
        <f t="shared" si="2"/>
        <v/>
      </c>
      <c r="F17" s="510"/>
      <c r="G17" s="551"/>
      <c r="H17" s="551"/>
    </row>
    <row r="18" spans="2:8" s="502" customFormat="1" ht="16.5" customHeight="1" x14ac:dyDescent="0.25">
      <c r="B18" s="507"/>
      <c r="C18" s="508" t="str">
        <f t="shared" si="1"/>
        <v/>
      </c>
      <c r="D18" s="460" t="str">
        <f>IF(C18="","",IF(OR(C18=C17,C18=C16,C18=C15,C18=C14,C18=C13,C18=C12,C18=C11,C18=C10,C18=C9,C18=C8,C18=C7,C18=C6),"R",""))</f>
        <v/>
      </c>
      <c r="E18" s="509" t="str">
        <f t="shared" si="2"/>
        <v/>
      </c>
      <c r="F18" s="510"/>
      <c r="G18" s="694" t="str">
        <f>IF(OR(D8="R",D9="R",D10="R",D11="R",D12="R",D13="R",D14="R",D15="R",D16="R",D17="R",D18="R",D19="R",D20="R",D21="R",D22="R",D23="R",D24="R",D25="R",D26="R",D27="R",D28="R",D29="R",D30="R",D31="R",D32="R",D33="R"),"R = Líneas repetidas","")</f>
        <v/>
      </c>
      <c r="H18" s="694"/>
    </row>
    <row r="19" spans="2:8" s="502" customFormat="1" ht="16.5" customHeight="1" x14ac:dyDescent="0.25">
      <c r="B19" s="507"/>
      <c r="C19" s="508" t="str">
        <f t="shared" si="1"/>
        <v/>
      </c>
      <c r="D19" s="460" t="str">
        <f>IF(C19="","",IF(OR(C19=C18,C19=C17,C19=C16,C19=C15,C19=C14,C19=C13,C19=C12,C19=C11,C19=C10,C19=C9,C19=C8,C19=C7,C19=C6),"R",""))</f>
        <v/>
      </c>
      <c r="E19" s="509" t="str">
        <f t="shared" si="2"/>
        <v/>
      </c>
      <c r="F19" s="510"/>
      <c r="G19" s="694"/>
      <c r="H19" s="694"/>
    </row>
    <row r="20" spans="2:8" s="502" customFormat="1" ht="16.5" customHeight="1" x14ac:dyDescent="0.25">
      <c r="B20" s="507"/>
      <c r="C20" s="508" t="str">
        <f t="shared" si="1"/>
        <v/>
      </c>
      <c r="D20" s="460" t="str">
        <f>IF(C20="","",IF(OR(C20=C19,C20=C18,C20=C17,C20=C16,C20=C15,C20=C14,C20=C13,C20=C12,C20=C11,C20=C10,C20=C9,C20=C8,C20=C7,C20=C6),"R",""))</f>
        <v/>
      </c>
      <c r="E20" s="509" t="str">
        <f t="shared" si="2"/>
        <v/>
      </c>
      <c r="F20" s="510"/>
    </row>
    <row r="21" spans="2:8" s="502" customFormat="1" ht="16.5" customHeight="1" x14ac:dyDescent="0.25">
      <c r="B21" s="507"/>
      <c r="C21" s="508" t="str">
        <f t="shared" si="1"/>
        <v/>
      </c>
      <c r="D21" s="460" t="str">
        <f>IF(C21="","",IF(OR(C21=C20,C21=C19,C21=C18,C21=C17,C21=C16,C21=C15,C21=C14,C21=C13,C21=C12,C21=C11,C21=C10,C21=C9,C21=C8,C21=C7,C21=C6),"R",""))</f>
        <v/>
      </c>
      <c r="E21" s="509" t="str">
        <f t="shared" si="2"/>
        <v/>
      </c>
      <c r="F21" s="510"/>
    </row>
    <row r="22" spans="2:8" s="502" customFormat="1" ht="16.5" customHeight="1" x14ac:dyDescent="0.25">
      <c r="B22" s="507"/>
      <c r="C22" s="508" t="str">
        <f t="shared" si="1"/>
        <v/>
      </c>
      <c r="D22" s="460" t="str">
        <f>IF(C22="","",IF(OR(C22=C21,C22=C20,C22=C19,C22=C18,C22=C17,C22=C16,C22=C15,C22=C14,C22=C13,C22=C12,C22=C11,C22=C10,C22=C9,C22=C8,C22=C7,C22=C6),"R",""))</f>
        <v/>
      </c>
      <c r="E22" s="509" t="str">
        <f t="shared" si="2"/>
        <v/>
      </c>
      <c r="F22" s="510"/>
    </row>
    <row r="23" spans="2:8" s="502" customFormat="1" ht="16.5" customHeight="1" x14ac:dyDescent="0.25">
      <c r="B23" s="507"/>
      <c r="C23" s="508" t="str">
        <f t="shared" si="1"/>
        <v/>
      </c>
      <c r="D23" s="460" t="str">
        <f>IF(C23="","",IF(OR(C23=C22,C23=C21,C23=C20,C23=C19,C23=C18,C23=C17,C23=C16,C23=C15,C23=C14,C23=C13,C23=C12,C23=C11,C23=C10,C23=C9,C23=C8,C23=C7,C23=C6),"R",""))</f>
        <v/>
      </c>
      <c r="E23" s="509" t="str">
        <f t="shared" si="2"/>
        <v/>
      </c>
      <c r="F23" s="510"/>
    </row>
    <row r="24" spans="2:8" s="502" customFormat="1" ht="16.5" customHeight="1" x14ac:dyDescent="0.25">
      <c r="B24" s="507"/>
      <c r="C24" s="508" t="str">
        <f t="shared" si="1"/>
        <v/>
      </c>
      <c r="D24" s="460" t="str">
        <f>IF(C24="","",IF(OR(C24=C23,C24=C22,C24=C21,C24=C20,C24=C19,C24=C18,C24=C17,C24=C16,C24=C15,C24=C14,C24=C13,C24=C12,C24=C11,C24=C10,C24=C9,C24=C8,C24=C7,C24=C6),"R",""))</f>
        <v/>
      </c>
      <c r="E24" s="509" t="str">
        <f t="shared" si="2"/>
        <v/>
      </c>
      <c r="F24" s="510"/>
    </row>
    <row r="25" spans="2:8" s="502" customFormat="1" ht="16.5" customHeight="1" x14ac:dyDescent="0.25">
      <c r="B25" s="507"/>
      <c r="C25" s="508" t="str">
        <f t="shared" si="1"/>
        <v/>
      </c>
      <c r="D25" s="460" t="str">
        <f>IF(C25="","",IF(OR(C25=C24,C25=C23,C25=C22,C25=C21,C25=C20,C25=C19,C25=C18,C25=C17,C25=C16,C25=C15,C25=C14,C25=C13,C25=C12,C25=C11,C25=C10,C25=C9,C25=C8,C25=C7,C25=C6),"R",""))</f>
        <v/>
      </c>
      <c r="E25" s="509" t="str">
        <f t="shared" si="2"/>
        <v/>
      </c>
      <c r="F25" s="510"/>
    </row>
    <row r="26" spans="2:8" s="502" customFormat="1" ht="16.5" customHeight="1" x14ac:dyDescent="0.25">
      <c r="B26" s="507"/>
      <c r="C26" s="508" t="str">
        <f t="shared" si="1"/>
        <v/>
      </c>
      <c r="D26" s="460" t="str">
        <f>IF(C26="","",IF(OR(C26=C25,C26=C24,C26=C23,C26=C22,C26=C21,C26=C20,C26=C19,C26=C18,C26=C17,C26=C16,C26=C15,C26=C14,C26=C13,C26=C12,C26=C11,C26=C10,C26=C9,C26=C8,C26=C7,C26=C6),"R",""))</f>
        <v/>
      </c>
      <c r="E26" s="509" t="str">
        <f>IF(AND(OR(F26&gt;0),AND(B26="")),"*",IF(AND(B26&lt;&gt;"",AND(F26=0)),"***",""))</f>
        <v/>
      </c>
      <c r="F26" s="510"/>
    </row>
    <row r="27" spans="2:8" s="502" customFormat="1" ht="16.5" customHeight="1" x14ac:dyDescent="0.25">
      <c r="B27" s="507"/>
      <c r="C27" s="508" t="str">
        <f t="shared" si="1"/>
        <v/>
      </c>
      <c r="D27" s="460" t="str">
        <f>IF(C27="","",IF(OR(C27=C26,C27=C25,C27=C24,C27=C23,C27=C22,C27=C21,C27=C20,C27=C19,C27=C18,C27=C17,C27=C16,C27=C15,C27=C14,C27=C13,C27=C12,C27=C11,C27=C10,C27=C9,C27=C8,C27=C7,C27=C6),"R",""))</f>
        <v/>
      </c>
      <c r="E27" s="509" t="str">
        <f t="shared" si="2"/>
        <v/>
      </c>
      <c r="F27" s="510"/>
    </row>
    <row r="28" spans="2:8" ht="16.5" customHeight="1" x14ac:dyDescent="0.25">
      <c r="B28" s="507"/>
      <c r="C28" s="508" t="str">
        <f t="shared" si="1"/>
        <v/>
      </c>
      <c r="D28" s="460" t="str">
        <f>IF(C28="","",IF(OR(C28=C27,C28=C26,C28=C25,C28=C24,C28=C23,C28=C22,C28=C21,C28=C20,C28=C19,C28=C18,C28=C17,C28=C16,C28=C15,C28=C14,C28=C13,C28=C12,C28=C11,C28=C10,C28=C9,C28=C8,C28=C7,C28=C6),"R",""))</f>
        <v/>
      </c>
      <c r="E28" s="509" t="str">
        <f t="shared" si="2"/>
        <v/>
      </c>
      <c r="F28" s="513"/>
      <c r="G28" s="514"/>
    </row>
    <row r="29" spans="2:8" ht="16.5" customHeight="1" x14ac:dyDescent="0.25">
      <c r="B29" s="507"/>
      <c r="C29" s="508" t="str">
        <f t="shared" si="1"/>
        <v/>
      </c>
      <c r="D29" s="460" t="str">
        <f>IF(C29="","",IF(OR(C29=C28,C29=C27,C29=C26,C29=C25,C29=C24,C29=C23,C29=C22,C29=C21,C29=C20,C29=C19,C29=C18,C29=C17,C29=C16,C29=C15,C29=C14,C29=C13,C29=C12,C29=C11,C29=C10,C29=C9,C29=C8,C29=C7,C29=C6),"R",""))</f>
        <v/>
      </c>
      <c r="E29" s="509" t="str">
        <f t="shared" si="2"/>
        <v/>
      </c>
      <c r="F29" s="513"/>
    </row>
    <row r="30" spans="2:8" ht="16.5" customHeight="1" x14ac:dyDescent="0.25">
      <c r="B30" s="507"/>
      <c r="C30" s="508" t="str">
        <f t="shared" si="1"/>
        <v/>
      </c>
      <c r="D30" s="460" t="str">
        <f>IF(C30="","",IF(OR(C30=C29,C30=C28,C30=C27,C30=C26,C30=C25,C30=C24,C30=C23,C30=C22,C30=C21,C30=C20,C30=C19,C30=C18,C30=C17,C30=C16,C30=C15,C30=C14,C30=C13,C30=C12,C30=C11,C30=C10,C30=C9,C30=C8,C30=C7,C30=C6),"R",""))</f>
        <v/>
      </c>
      <c r="E30" s="509" t="str">
        <f t="shared" si="2"/>
        <v/>
      </c>
      <c r="F30" s="513"/>
    </row>
    <row r="31" spans="2:8" ht="16.5" customHeight="1" thickBot="1" x14ac:dyDescent="0.3">
      <c r="B31" s="515"/>
      <c r="C31" s="516" t="str">
        <f t="shared" si="0"/>
        <v/>
      </c>
      <c r="D31" s="600" t="str">
        <f>IF(C31="","",IF(OR(C31=C30,C31=C29,C31=C28,C31=C27,C31=C26,C31=C25,C31=C24,C31=C23,C31=C22,C31=C21,C31=C20,C31=C19,C31=C18,C31=C17,C31=C16,C31=C15,C31=C14,C31=C13,C31=C12,C31=C11,C31=C10,C31=C9,C31=C8,C31=C7,C31=C6),"R",""))</f>
        <v/>
      </c>
      <c r="E31" s="517" t="str">
        <f t="shared" si="2"/>
        <v/>
      </c>
      <c r="F31" s="518"/>
    </row>
    <row r="32" spans="2:8" s="521" customFormat="1" ht="16.5" customHeight="1" thickTop="1" x14ac:dyDescent="0.25">
      <c r="B32" s="175" t="s">
        <v>1409</v>
      </c>
      <c r="C32" s="519"/>
      <c r="D32" s="519"/>
      <c r="E32" s="520"/>
      <c r="F32" s="520"/>
    </row>
    <row r="33" spans="2:6" s="521" customFormat="1" ht="16.5" customHeight="1" x14ac:dyDescent="0.25">
      <c r="B33" s="522"/>
      <c r="C33" s="519"/>
      <c r="D33" s="519"/>
      <c r="E33" s="520"/>
      <c r="F33" s="520"/>
    </row>
    <row r="34" spans="2:6" ht="15.75" x14ac:dyDescent="0.25">
      <c r="B34" s="488" t="s">
        <v>153</v>
      </c>
      <c r="C34" s="221"/>
      <c r="D34" s="221"/>
      <c r="E34" s="523"/>
      <c r="F34" s="221"/>
    </row>
    <row r="35" spans="2:6" ht="15" customHeight="1" x14ac:dyDescent="0.25">
      <c r="B35" s="671"/>
      <c r="C35" s="672"/>
      <c r="D35" s="672"/>
      <c r="E35" s="672"/>
      <c r="F35" s="673"/>
    </row>
    <row r="36" spans="2:6" ht="15" customHeight="1" x14ac:dyDescent="0.25">
      <c r="B36" s="674"/>
      <c r="C36" s="675"/>
      <c r="D36" s="675"/>
      <c r="E36" s="675"/>
      <c r="F36" s="676"/>
    </row>
    <row r="37" spans="2:6" ht="15" customHeight="1" x14ac:dyDescent="0.25">
      <c r="B37" s="674"/>
      <c r="C37" s="675"/>
      <c r="D37" s="675"/>
      <c r="E37" s="675"/>
      <c r="F37" s="676"/>
    </row>
    <row r="38" spans="2:6" ht="18" customHeight="1" x14ac:dyDescent="0.25">
      <c r="B38" s="677"/>
      <c r="C38" s="678"/>
      <c r="D38" s="678"/>
      <c r="E38" s="678"/>
      <c r="F38" s="679"/>
    </row>
  </sheetData>
  <sheetProtection sheet="1" objects="1" scenarios="1" insertRows="0" deleteRows="0"/>
  <mergeCells count="7">
    <mergeCell ref="E1:F1"/>
    <mergeCell ref="B35:F38"/>
    <mergeCell ref="B5:E5"/>
    <mergeCell ref="G6:H9"/>
    <mergeCell ref="G11:H13"/>
    <mergeCell ref="G15:H16"/>
    <mergeCell ref="G18:H19"/>
  </mergeCells>
  <conditionalFormatting sqref="F5">
    <cfRule type="cellIs" dxfId="86" priority="6" operator="equal">
      <formula>0</formula>
    </cfRule>
  </conditionalFormatting>
  <conditionalFormatting sqref="E6:E31">
    <cfRule type="cellIs" dxfId="85" priority="3" operator="equal">
      <formula>"Error!"</formula>
    </cfRule>
  </conditionalFormatting>
  <conditionalFormatting sqref="G6:H9 G11:H13 G15:H16">
    <cfRule type="notContainsBlanks" dxfId="84" priority="2">
      <formula>LEN(TRIM(G6))&gt;0</formula>
    </cfRule>
  </conditionalFormatting>
  <conditionalFormatting sqref="G18:H19">
    <cfRule type="notContainsBlanks" dxfId="83" priority="1">
      <formula>LEN(TRIM(G18))&gt;0</formula>
    </cfRule>
  </conditionalFormatting>
  <dataValidations count="2">
    <dataValidation type="list" allowBlank="1" showInputMessage="1" showErrorMessage="1" sqref="B6:B31">
      <formula1>ubic</formula1>
    </dataValidation>
    <dataValidation type="whole" operator="greaterThanOrEqual" allowBlank="1" showInputMessage="1" showErrorMessage="1" sqref="F6:F31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87" orientation="landscape" r:id="rId1"/>
  <headerFooter scaleWithDoc="0">
    <oddFooter>&amp;R&amp;"Goudy,Negrita Cursiva"CINDEA&amp;"Goudy,Cursiva", página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41"/>
  <sheetViews>
    <sheetView showGridLines="0" showRuler="0" zoomScale="90" zoomScaleNormal="90" workbookViewId="0"/>
  </sheetViews>
  <sheetFormatPr baseColWidth="10" defaultRowHeight="14.25" x14ac:dyDescent="0.25"/>
  <cols>
    <col min="1" max="1" width="4.7109375" style="221" customWidth="1"/>
    <col min="2" max="2" width="4" style="490" customWidth="1"/>
    <col min="3" max="3" width="36.42578125" style="221" customWidth="1"/>
    <col min="4" max="4" width="5.28515625" style="489" customWidth="1"/>
    <col min="5" max="13" width="9.5703125" style="221" customWidth="1"/>
    <col min="14" max="14" width="21.5703125" style="221" customWidth="1"/>
    <col min="15" max="16384" width="11.42578125" style="221"/>
  </cols>
  <sheetData>
    <row r="1" spans="2:14" ht="18" customHeight="1" x14ac:dyDescent="0.25">
      <c r="B1" s="549" t="s">
        <v>1220</v>
      </c>
      <c r="C1" s="442"/>
      <c r="D1" s="595"/>
      <c r="E1" s="443"/>
      <c r="F1" s="443"/>
      <c r="I1" s="606"/>
      <c r="J1" s="606"/>
      <c r="K1" s="615"/>
      <c r="L1" s="688" t="str">
        <f>+Portada!$L$2</f>
        <v/>
      </c>
      <c r="M1" s="689"/>
    </row>
    <row r="2" spans="2:14" ht="18" x14ac:dyDescent="0.25">
      <c r="B2" s="114" t="s">
        <v>1858</v>
      </c>
      <c r="C2" s="320"/>
      <c r="D2" s="494"/>
      <c r="E2" s="320"/>
      <c r="F2" s="320"/>
      <c r="G2" s="320"/>
      <c r="H2" s="320"/>
      <c r="I2" s="320"/>
      <c r="J2" s="320"/>
      <c r="K2" s="320"/>
      <c r="L2" s="320"/>
      <c r="M2" s="320"/>
    </row>
    <row r="3" spans="2:14" ht="18.75" thickBot="1" x14ac:dyDescent="0.3">
      <c r="B3" s="114" t="s">
        <v>1859</v>
      </c>
      <c r="C3" s="444"/>
      <c r="D3" s="596"/>
      <c r="E3" s="444"/>
      <c r="F3" s="444"/>
      <c r="G3" s="444"/>
      <c r="H3" s="444"/>
      <c r="I3" s="444"/>
      <c r="J3" s="444"/>
      <c r="K3" s="444"/>
      <c r="L3" s="444"/>
      <c r="M3" s="444"/>
    </row>
    <row r="4" spans="2:14" ht="33" customHeight="1" thickTop="1" x14ac:dyDescent="0.25">
      <c r="B4" s="680" t="s">
        <v>1860</v>
      </c>
      <c r="C4" s="680"/>
      <c r="D4" s="591"/>
      <c r="E4" s="704" t="s">
        <v>1861</v>
      </c>
      <c r="F4" s="705"/>
      <c r="G4" s="705"/>
      <c r="H4" s="706" t="s">
        <v>1491</v>
      </c>
      <c r="I4" s="705"/>
      <c r="J4" s="707"/>
      <c r="K4" s="706" t="s">
        <v>1492</v>
      </c>
      <c r="L4" s="705"/>
      <c r="M4" s="705"/>
    </row>
    <row r="5" spans="2:14" ht="23.25" customHeight="1" thickBot="1" x14ac:dyDescent="0.3">
      <c r="B5" s="681"/>
      <c r="C5" s="681"/>
      <c r="D5" s="592"/>
      <c r="E5" s="593" t="s">
        <v>0</v>
      </c>
      <c r="F5" s="445" t="s">
        <v>50</v>
      </c>
      <c r="G5" s="594" t="s">
        <v>51</v>
      </c>
      <c r="H5" s="446" t="s">
        <v>0</v>
      </c>
      <c r="I5" s="445" t="s">
        <v>50</v>
      </c>
      <c r="J5" s="447" t="s">
        <v>51</v>
      </c>
      <c r="K5" s="594" t="s">
        <v>0</v>
      </c>
      <c r="L5" s="445" t="s">
        <v>50</v>
      </c>
      <c r="M5" s="594" t="s">
        <v>51</v>
      </c>
    </row>
    <row r="6" spans="2:14" ht="18" customHeight="1" thickTop="1" thickBot="1" x14ac:dyDescent="0.3">
      <c r="B6" s="708" t="s">
        <v>0</v>
      </c>
      <c r="C6" s="708"/>
      <c r="D6" s="448" t="str">
        <f>IF(OR(F6&gt;'CUADRO 1'!D8,G6&gt;'CUADRO 1'!E8),"/*/","")</f>
        <v/>
      </c>
      <c r="E6" s="449">
        <f>+F6+G6</f>
        <v>0</v>
      </c>
      <c r="F6" s="450">
        <f>SUM(F7:F35)</f>
        <v>0</v>
      </c>
      <c r="G6" s="451">
        <f>SUM(G7:G35)</f>
        <v>0</v>
      </c>
      <c r="H6" s="452">
        <f>+I6+J6</f>
        <v>0</v>
      </c>
      <c r="I6" s="450">
        <f>SUM(I7:I35)</f>
        <v>0</v>
      </c>
      <c r="J6" s="453">
        <f>SUM(J7:J35)</f>
        <v>0</v>
      </c>
      <c r="K6" s="451">
        <f>+L6+M6</f>
        <v>0</v>
      </c>
      <c r="L6" s="450">
        <f>SUM(L7:L35)</f>
        <v>0</v>
      </c>
      <c r="M6" s="451">
        <f>SUM(M7:M35)</f>
        <v>0</v>
      </c>
      <c r="N6" s="694" t="str">
        <f>IF(D6="/*/","/*/ El dato indicado en Extranjeros (hombres o mujeres) es mayor a lo indicado en Educación Convencional del Cuadro 1.","")</f>
        <v/>
      </c>
    </row>
    <row r="7" spans="2:14" ht="18" customHeight="1" x14ac:dyDescent="0.25">
      <c r="B7" s="454" t="s">
        <v>69</v>
      </c>
      <c r="C7" s="455" t="s">
        <v>115</v>
      </c>
      <c r="D7" s="456" t="str">
        <f>IF(OR(I7&gt;F7,L7&gt;F7,J7&gt;G7,M7&gt;G7),"**","")</f>
        <v/>
      </c>
      <c r="E7" s="170">
        <f>+F7+G7</f>
        <v>0</v>
      </c>
      <c r="F7" s="259"/>
      <c r="G7" s="331"/>
      <c r="H7" s="429">
        <f>+I7+J7</f>
        <v>0</v>
      </c>
      <c r="I7" s="259"/>
      <c r="J7" s="457"/>
      <c r="K7" s="203">
        <f>+L7+M7</f>
        <v>0</v>
      </c>
      <c r="L7" s="259"/>
      <c r="M7" s="331"/>
      <c r="N7" s="694"/>
    </row>
    <row r="8" spans="2:14" ht="18" customHeight="1" x14ac:dyDescent="0.25">
      <c r="B8" s="458" t="s">
        <v>70</v>
      </c>
      <c r="C8" s="459" t="s">
        <v>101</v>
      </c>
      <c r="D8" s="460" t="str">
        <f t="shared" ref="D8:D35" si="0">IF(OR(I8&gt;F8,L8&gt;F8,J8&gt;G8,M8&gt;G8),"**","")</f>
        <v/>
      </c>
      <c r="E8" s="333">
        <f>+F8+G8</f>
        <v>0</v>
      </c>
      <c r="F8" s="334"/>
      <c r="G8" s="335"/>
      <c r="H8" s="413">
        <f>+I8+J8</f>
        <v>0</v>
      </c>
      <c r="I8" s="334"/>
      <c r="J8" s="461"/>
      <c r="K8" s="365">
        <f>+L8+M8</f>
        <v>0</v>
      </c>
      <c r="L8" s="334"/>
      <c r="M8" s="335"/>
      <c r="N8" s="694"/>
    </row>
    <row r="9" spans="2:14" ht="18" customHeight="1" x14ac:dyDescent="0.25">
      <c r="B9" s="458" t="s">
        <v>71</v>
      </c>
      <c r="C9" s="459" t="s">
        <v>113</v>
      </c>
      <c r="D9" s="460" t="str">
        <f t="shared" si="0"/>
        <v/>
      </c>
      <c r="E9" s="333">
        <f t="shared" ref="E9:E35" si="1">+F9+G9</f>
        <v>0</v>
      </c>
      <c r="F9" s="334"/>
      <c r="G9" s="335"/>
      <c r="H9" s="413">
        <f t="shared" ref="H9:H35" si="2">+I9+J9</f>
        <v>0</v>
      </c>
      <c r="I9" s="334"/>
      <c r="J9" s="461"/>
      <c r="K9" s="365">
        <f t="shared" ref="K9:K35" si="3">+L9+M9</f>
        <v>0</v>
      </c>
      <c r="L9" s="334"/>
      <c r="M9" s="335"/>
      <c r="N9" s="694"/>
    </row>
    <row r="10" spans="2:14" ht="18" customHeight="1" x14ac:dyDescent="0.25">
      <c r="B10" s="458" t="s">
        <v>72</v>
      </c>
      <c r="C10" s="459" t="s">
        <v>118</v>
      </c>
      <c r="D10" s="460" t="str">
        <f t="shared" si="0"/>
        <v/>
      </c>
      <c r="E10" s="333">
        <f t="shared" si="1"/>
        <v>0</v>
      </c>
      <c r="F10" s="334"/>
      <c r="G10" s="335"/>
      <c r="H10" s="413">
        <f t="shared" si="2"/>
        <v>0</v>
      </c>
      <c r="I10" s="334"/>
      <c r="J10" s="461"/>
      <c r="K10" s="365">
        <f t="shared" si="3"/>
        <v>0</v>
      </c>
      <c r="L10" s="334"/>
      <c r="M10" s="335"/>
      <c r="N10" s="694"/>
    </row>
    <row r="11" spans="2:14" ht="18" customHeight="1" x14ac:dyDescent="0.25">
      <c r="B11" s="458" t="s">
        <v>73</v>
      </c>
      <c r="C11" s="459" t="s">
        <v>98</v>
      </c>
      <c r="D11" s="460" t="str">
        <f t="shared" si="0"/>
        <v/>
      </c>
      <c r="E11" s="333">
        <f t="shared" si="1"/>
        <v>0</v>
      </c>
      <c r="F11" s="334"/>
      <c r="G11" s="335"/>
      <c r="H11" s="413">
        <f t="shared" si="2"/>
        <v>0</v>
      </c>
      <c r="I11" s="334"/>
      <c r="J11" s="461"/>
      <c r="K11" s="365">
        <f t="shared" si="3"/>
        <v>0</v>
      </c>
      <c r="L11" s="334"/>
      <c r="M11" s="335"/>
      <c r="N11" s="694"/>
    </row>
    <row r="12" spans="2:14" ht="18" customHeight="1" x14ac:dyDescent="0.25">
      <c r="B12" s="458" t="s">
        <v>74</v>
      </c>
      <c r="C12" s="459" t="s">
        <v>114</v>
      </c>
      <c r="D12" s="460" t="str">
        <f t="shared" si="0"/>
        <v/>
      </c>
      <c r="E12" s="333">
        <f t="shared" si="1"/>
        <v>0</v>
      </c>
      <c r="F12" s="334"/>
      <c r="G12" s="335"/>
      <c r="H12" s="413">
        <f t="shared" si="2"/>
        <v>0</v>
      </c>
      <c r="I12" s="334"/>
      <c r="J12" s="461"/>
      <c r="K12" s="365">
        <f t="shared" si="3"/>
        <v>0</v>
      </c>
      <c r="L12" s="334"/>
      <c r="M12" s="335"/>
      <c r="N12" s="694"/>
    </row>
    <row r="13" spans="2:14" ht="18" customHeight="1" x14ac:dyDescent="0.25">
      <c r="B13" s="458" t="s">
        <v>75</v>
      </c>
      <c r="C13" s="459" t="s">
        <v>110</v>
      </c>
      <c r="D13" s="460" t="str">
        <f t="shared" si="0"/>
        <v/>
      </c>
      <c r="E13" s="333">
        <f t="shared" si="1"/>
        <v>0</v>
      </c>
      <c r="F13" s="334"/>
      <c r="G13" s="335"/>
      <c r="H13" s="413">
        <f t="shared" si="2"/>
        <v>0</v>
      </c>
      <c r="I13" s="334"/>
      <c r="J13" s="461"/>
      <c r="K13" s="365">
        <f t="shared" si="3"/>
        <v>0</v>
      </c>
      <c r="L13" s="334"/>
      <c r="M13" s="335"/>
      <c r="N13" s="694"/>
    </row>
    <row r="14" spans="2:14" s="105" customFormat="1" ht="18" customHeight="1" x14ac:dyDescent="0.25">
      <c r="B14" s="458" t="s">
        <v>76</v>
      </c>
      <c r="C14" s="459" t="s">
        <v>107</v>
      </c>
      <c r="D14" s="460" t="str">
        <f t="shared" si="0"/>
        <v/>
      </c>
      <c r="E14" s="333">
        <f t="shared" si="1"/>
        <v>0</v>
      </c>
      <c r="F14" s="334"/>
      <c r="G14" s="335"/>
      <c r="H14" s="413">
        <f t="shared" si="2"/>
        <v>0</v>
      </c>
      <c r="I14" s="334"/>
      <c r="J14" s="461"/>
      <c r="K14" s="365">
        <f t="shared" si="3"/>
        <v>0</v>
      </c>
      <c r="L14" s="334"/>
      <c r="M14" s="335"/>
      <c r="N14" s="694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s="105" customFormat="1" ht="18" customHeight="1" x14ac:dyDescent="0.25">
      <c r="B15" s="462" t="s">
        <v>77</v>
      </c>
      <c r="C15" s="459" t="s">
        <v>111</v>
      </c>
      <c r="D15" s="460" t="str">
        <f t="shared" si="0"/>
        <v/>
      </c>
      <c r="E15" s="333">
        <f t="shared" si="1"/>
        <v>0</v>
      </c>
      <c r="F15" s="334"/>
      <c r="G15" s="335"/>
      <c r="H15" s="413">
        <f t="shared" si="2"/>
        <v>0</v>
      </c>
      <c r="I15" s="334"/>
      <c r="J15" s="461"/>
      <c r="K15" s="365">
        <f t="shared" si="3"/>
        <v>0</v>
      </c>
      <c r="L15" s="334"/>
      <c r="M15" s="335"/>
      <c r="N15" s="694"/>
    </row>
    <row r="16" spans="2:14" ht="18" customHeight="1" x14ac:dyDescent="0.25">
      <c r="B16" s="462" t="s">
        <v>78</v>
      </c>
      <c r="C16" s="459" t="s">
        <v>104</v>
      </c>
      <c r="D16" s="460" t="str">
        <f t="shared" si="0"/>
        <v/>
      </c>
      <c r="E16" s="333">
        <f t="shared" si="1"/>
        <v>0</v>
      </c>
      <c r="F16" s="334"/>
      <c r="G16" s="335"/>
      <c r="H16" s="413">
        <f t="shared" si="2"/>
        <v>0</v>
      </c>
      <c r="I16" s="334"/>
      <c r="J16" s="461"/>
      <c r="K16" s="365">
        <f t="shared" si="3"/>
        <v>0</v>
      </c>
      <c r="L16" s="334"/>
      <c r="M16" s="335"/>
      <c r="N16" s="694"/>
    </row>
    <row r="17" spans="2:14" ht="18" customHeight="1" x14ac:dyDescent="0.25">
      <c r="B17" s="458" t="s">
        <v>79</v>
      </c>
      <c r="C17" s="459" t="s">
        <v>99</v>
      </c>
      <c r="D17" s="460" t="str">
        <f t="shared" si="0"/>
        <v/>
      </c>
      <c r="E17" s="333">
        <f t="shared" si="1"/>
        <v>0</v>
      </c>
      <c r="F17" s="334"/>
      <c r="G17" s="335"/>
      <c r="H17" s="413">
        <f t="shared" si="2"/>
        <v>0</v>
      </c>
      <c r="I17" s="334"/>
      <c r="J17" s="461"/>
      <c r="K17" s="365">
        <f t="shared" si="3"/>
        <v>0</v>
      </c>
      <c r="L17" s="334"/>
      <c r="M17" s="335"/>
      <c r="N17" s="694"/>
    </row>
    <row r="18" spans="2:14" ht="18" customHeight="1" x14ac:dyDescent="0.25">
      <c r="B18" s="458" t="s">
        <v>80</v>
      </c>
      <c r="C18" s="459" t="s">
        <v>102</v>
      </c>
      <c r="D18" s="460" t="str">
        <f t="shared" si="0"/>
        <v/>
      </c>
      <c r="E18" s="333">
        <f t="shared" si="1"/>
        <v>0</v>
      </c>
      <c r="F18" s="334"/>
      <c r="G18" s="335"/>
      <c r="H18" s="413">
        <f t="shared" si="2"/>
        <v>0</v>
      </c>
      <c r="I18" s="334"/>
      <c r="J18" s="461"/>
      <c r="K18" s="365">
        <f t="shared" si="3"/>
        <v>0</v>
      </c>
      <c r="L18" s="334"/>
      <c r="M18" s="335"/>
      <c r="N18" s="694"/>
    </row>
    <row r="19" spans="2:14" ht="18" customHeight="1" x14ac:dyDescent="0.25">
      <c r="B19" s="458" t="s">
        <v>81</v>
      </c>
      <c r="C19" s="459" t="s">
        <v>120</v>
      </c>
      <c r="D19" s="460" t="str">
        <f t="shared" si="0"/>
        <v/>
      </c>
      <c r="E19" s="333">
        <f t="shared" si="1"/>
        <v>0</v>
      </c>
      <c r="F19" s="334"/>
      <c r="G19" s="335"/>
      <c r="H19" s="413">
        <f t="shared" si="2"/>
        <v>0</v>
      </c>
      <c r="I19" s="334"/>
      <c r="J19" s="461"/>
      <c r="K19" s="365">
        <f t="shared" si="3"/>
        <v>0</v>
      </c>
      <c r="L19" s="334"/>
      <c r="M19" s="335"/>
      <c r="N19" s="694"/>
    </row>
    <row r="20" spans="2:14" ht="18" customHeight="1" x14ac:dyDescent="0.25">
      <c r="B20" s="458" t="s">
        <v>82</v>
      </c>
      <c r="C20" s="459" t="s">
        <v>109</v>
      </c>
      <c r="D20" s="460" t="str">
        <f t="shared" si="0"/>
        <v/>
      </c>
      <c r="E20" s="333">
        <f t="shared" si="1"/>
        <v>0</v>
      </c>
      <c r="F20" s="334"/>
      <c r="G20" s="335"/>
      <c r="H20" s="413">
        <f t="shared" si="2"/>
        <v>0</v>
      </c>
      <c r="I20" s="334"/>
      <c r="J20" s="461"/>
      <c r="K20" s="365">
        <f t="shared" si="3"/>
        <v>0</v>
      </c>
      <c r="L20" s="334"/>
      <c r="M20" s="335"/>
    </row>
    <row r="21" spans="2:14" ht="18" customHeight="1" x14ac:dyDescent="0.25">
      <c r="B21" s="458" t="s">
        <v>83</v>
      </c>
      <c r="C21" s="459" t="s">
        <v>103</v>
      </c>
      <c r="D21" s="460" t="str">
        <f t="shared" si="0"/>
        <v/>
      </c>
      <c r="E21" s="333">
        <f t="shared" si="1"/>
        <v>0</v>
      </c>
      <c r="F21" s="334"/>
      <c r="G21" s="335"/>
      <c r="H21" s="413">
        <f t="shared" si="2"/>
        <v>0</v>
      </c>
      <c r="I21" s="334"/>
      <c r="J21" s="461"/>
      <c r="K21" s="365">
        <f t="shared" si="3"/>
        <v>0</v>
      </c>
      <c r="L21" s="334"/>
      <c r="M21" s="335"/>
    </row>
    <row r="22" spans="2:14" ht="18" customHeight="1" x14ac:dyDescent="0.25">
      <c r="B22" s="458" t="s">
        <v>84</v>
      </c>
      <c r="C22" s="459" t="s">
        <v>100</v>
      </c>
      <c r="D22" s="460" t="str">
        <f t="shared" si="0"/>
        <v/>
      </c>
      <c r="E22" s="333">
        <f t="shared" si="1"/>
        <v>0</v>
      </c>
      <c r="F22" s="334"/>
      <c r="G22" s="335"/>
      <c r="H22" s="413">
        <f t="shared" si="2"/>
        <v>0</v>
      </c>
      <c r="I22" s="334"/>
      <c r="J22" s="461"/>
      <c r="K22" s="365">
        <f t="shared" si="3"/>
        <v>0</v>
      </c>
      <c r="L22" s="334"/>
      <c r="M22" s="335"/>
    </row>
    <row r="23" spans="2:14" ht="18" customHeight="1" x14ac:dyDescent="0.25">
      <c r="B23" s="458" t="s">
        <v>85</v>
      </c>
      <c r="C23" s="459" t="s">
        <v>105</v>
      </c>
      <c r="D23" s="460" t="str">
        <f t="shared" si="0"/>
        <v/>
      </c>
      <c r="E23" s="333">
        <f t="shared" si="1"/>
        <v>0</v>
      </c>
      <c r="F23" s="334"/>
      <c r="G23" s="335"/>
      <c r="H23" s="413">
        <f t="shared" si="2"/>
        <v>0</v>
      </c>
      <c r="I23" s="334"/>
      <c r="J23" s="461"/>
      <c r="K23" s="365">
        <f t="shared" si="3"/>
        <v>0</v>
      </c>
      <c r="L23" s="334"/>
      <c r="M23" s="335"/>
    </row>
    <row r="24" spans="2:14" ht="18" customHeight="1" x14ac:dyDescent="0.25">
      <c r="B24" s="458" t="s">
        <v>86</v>
      </c>
      <c r="C24" s="459" t="s">
        <v>106</v>
      </c>
      <c r="D24" s="460" t="str">
        <f t="shared" si="0"/>
        <v/>
      </c>
      <c r="E24" s="333">
        <f t="shared" si="1"/>
        <v>0</v>
      </c>
      <c r="F24" s="334"/>
      <c r="G24" s="335"/>
      <c r="H24" s="413">
        <f t="shared" si="2"/>
        <v>0</v>
      </c>
      <c r="I24" s="334"/>
      <c r="J24" s="461"/>
      <c r="K24" s="365">
        <f t="shared" si="3"/>
        <v>0</v>
      </c>
      <c r="L24" s="334"/>
      <c r="M24" s="335"/>
    </row>
    <row r="25" spans="2:14" ht="18" customHeight="1" x14ac:dyDescent="0.25">
      <c r="B25" s="458" t="s">
        <v>87</v>
      </c>
      <c r="C25" s="459" t="s">
        <v>116</v>
      </c>
      <c r="D25" s="460" t="str">
        <f t="shared" si="0"/>
        <v/>
      </c>
      <c r="E25" s="333">
        <f t="shared" si="1"/>
        <v>0</v>
      </c>
      <c r="F25" s="334"/>
      <c r="G25" s="335"/>
      <c r="H25" s="413">
        <f t="shared" si="2"/>
        <v>0</v>
      </c>
      <c r="I25" s="334"/>
      <c r="J25" s="461"/>
      <c r="K25" s="365">
        <f t="shared" si="3"/>
        <v>0</v>
      </c>
      <c r="L25" s="334"/>
      <c r="M25" s="335"/>
    </row>
    <row r="26" spans="2:14" ht="18" customHeight="1" x14ac:dyDescent="0.25">
      <c r="B26" s="458" t="s">
        <v>88</v>
      </c>
      <c r="C26" s="459" t="s">
        <v>112</v>
      </c>
      <c r="D26" s="460" t="str">
        <f t="shared" si="0"/>
        <v/>
      </c>
      <c r="E26" s="333">
        <f t="shared" si="1"/>
        <v>0</v>
      </c>
      <c r="F26" s="334"/>
      <c r="G26" s="335"/>
      <c r="H26" s="413">
        <f t="shared" si="2"/>
        <v>0</v>
      </c>
      <c r="I26" s="334"/>
      <c r="J26" s="461"/>
      <c r="K26" s="365">
        <f t="shared" si="3"/>
        <v>0</v>
      </c>
      <c r="L26" s="334"/>
      <c r="M26" s="335"/>
    </row>
    <row r="27" spans="2:14" ht="18" customHeight="1" x14ac:dyDescent="0.25">
      <c r="B27" s="458" t="s">
        <v>89</v>
      </c>
      <c r="C27" s="459" t="s">
        <v>108</v>
      </c>
      <c r="D27" s="460" t="str">
        <f t="shared" si="0"/>
        <v/>
      </c>
      <c r="E27" s="333">
        <f t="shared" si="1"/>
        <v>0</v>
      </c>
      <c r="F27" s="334"/>
      <c r="G27" s="335"/>
      <c r="H27" s="413">
        <f t="shared" si="2"/>
        <v>0</v>
      </c>
      <c r="I27" s="334"/>
      <c r="J27" s="461"/>
      <c r="K27" s="365">
        <f t="shared" si="3"/>
        <v>0</v>
      </c>
      <c r="L27" s="334"/>
      <c r="M27" s="335"/>
    </row>
    <row r="28" spans="2:14" ht="18" customHeight="1" x14ac:dyDescent="0.25">
      <c r="B28" s="458" t="s">
        <v>90</v>
      </c>
      <c r="C28" s="459" t="s">
        <v>117</v>
      </c>
      <c r="D28" s="460" t="str">
        <f t="shared" si="0"/>
        <v/>
      </c>
      <c r="E28" s="333">
        <f t="shared" si="1"/>
        <v>0</v>
      </c>
      <c r="F28" s="334"/>
      <c r="G28" s="335"/>
      <c r="H28" s="413">
        <f t="shared" si="2"/>
        <v>0</v>
      </c>
      <c r="I28" s="334"/>
      <c r="J28" s="461"/>
      <c r="K28" s="365">
        <f t="shared" si="3"/>
        <v>0</v>
      </c>
      <c r="L28" s="334"/>
      <c r="M28" s="335"/>
    </row>
    <row r="29" spans="2:14" ht="18" customHeight="1" x14ac:dyDescent="0.25">
      <c r="B29" s="458" t="s">
        <v>91</v>
      </c>
      <c r="C29" s="459" t="s">
        <v>119</v>
      </c>
      <c r="D29" s="460" t="str">
        <f t="shared" si="0"/>
        <v/>
      </c>
      <c r="E29" s="333">
        <f t="shared" si="1"/>
        <v>0</v>
      </c>
      <c r="F29" s="334"/>
      <c r="G29" s="335"/>
      <c r="H29" s="413">
        <f t="shared" si="2"/>
        <v>0</v>
      </c>
      <c r="I29" s="334"/>
      <c r="J29" s="461"/>
      <c r="K29" s="365">
        <f t="shared" si="3"/>
        <v>0</v>
      </c>
      <c r="L29" s="334"/>
      <c r="M29" s="335"/>
    </row>
    <row r="30" spans="2:14" ht="18" customHeight="1" x14ac:dyDescent="0.25">
      <c r="B30" s="463" t="s">
        <v>92</v>
      </c>
      <c r="C30" s="464" t="s">
        <v>121</v>
      </c>
      <c r="D30" s="465" t="str">
        <f t="shared" si="0"/>
        <v/>
      </c>
      <c r="E30" s="466">
        <f t="shared" si="1"/>
        <v>0</v>
      </c>
      <c r="F30" s="467"/>
      <c r="G30" s="468"/>
      <c r="H30" s="469">
        <f t="shared" si="2"/>
        <v>0</v>
      </c>
      <c r="I30" s="467"/>
      <c r="J30" s="470"/>
      <c r="K30" s="471">
        <f t="shared" si="3"/>
        <v>0</v>
      </c>
      <c r="L30" s="467"/>
      <c r="M30" s="468"/>
    </row>
    <row r="31" spans="2:14" ht="18" customHeight="1" x14ac:dyDescent="0.25">
      <c r="B31" s="463" t="s">
        <v>93</v>
      </c>
      <c r="C31" s="464" t="s">
        <v>68</v>
      </c>
      <c r="D31" s="465" t="str">
        <f t="shared" si="0"/>
        <v/>
      </c>
      <c r="E31" s="466">
        <f t="shared" si="1"/>
        <v>0</v>
      </c>
      <c r="F31" s="467"/>
      <c r="G31" s="468"/>
      <c r="H31" s="469">
        <f t="shared" si="2"/>
        <v>0</v>
      </c>
      <c r="I31" s="467"/>
      <c r="J31" s="470"/>
      <c r="K31" s="471">
        <f t="shared" si="3"/>
        <v>0</v>
      </c>
      <c r="L31" s="467"/>
      <c r="M31" s="468"/>
    </row>
    <row r="32" spans="2:14" ht="18" customHeight="1" x14ac:dyDescent="0.25">
      <c r="B32" s="472" t="s">
        <v>94</v>
      </c>
      <c r="C32" s="473" t="s">
        <v>67</v>
      </c>
      <c r="D32" s="474" t="str">
        <f t="shared" si="0"/>
        <v/>
      </c>
      <c r="E32" s="475">
        <f t="shared" si="1"/>
        <v>0</v>
      </c>
      <c r="F32" s="476"/>
      <c r="G32" s="477"/>
      <c r="H32" s="478">
        <f t="shared" si="2"/>
        <v>0</v>
      </c>
      <c r="I32" s="476"/>
      <c r="J32" s="479"/>
      <c r="K32" s="480">
        <f t="shared" si="3"/>
        <v>0</v>
      </c>
      <c r="L32" s="476"/>
      <c r="M32" s="477"/>
    </row>
    <row r="33" spans="2:14" ht="18" customHeight="1" x14ac:dyDescent="0.25">
      <c r="B33" s="472" t="s">
        <v>95</v>
      </c>
      <c r="C33" s="473" t="s">
        <v>66</v>
      </c>
      <c r="D33" s="474" t="str">
        <f t="shared" si="0"/>
        <v/>
      </c>
      <c r="E33" s="475">
        <f t="shared" si="1"/>
        <v>0</v>
      </c>
      <c r="F33" s="476"/>
      <c r="G33" s="477"/>
      <c r="H33" s="478">
        <f t="shared" si="2"/>
        <v>0</v>
      </c>
      <c r="I33" s="476"/>
      <c r="J33" s="479"/>
      <c r="K33" s="480">
        <f t="shared" si="3"/>
        <v>0</v>
      </c>
      <c r="L33" s="476"/>
      <c r="M33" s="477"/>
    </row>
    <row r="34" spans="2:14" ht="18" customHeight="1" x14ac:dyDescent="0.25">
      <c r="B34" s="472" t="s">
        <v>96</v>
      </c>
      <c r="C34" s="473" t="s">
        <v>65</v>
      </c>
      <c r="D34" s="474" t="str">
        <f t="shared" si="0"/>
        <v/>
      </c>
      <c r="E34" s="475">
        <f t="shared" si="1"/>
        <v>0</v>
      </c>
      <c r="F34" s="476"/>
      <c r="G34" s="477"/>
      <c r="H34" s="478">
        <f t="shared" si="2"/>
        <v>0</v>
      </c>
      <c r="I34" s="476"/>
      <c r="J34" s="479"/>
      <c r="K34" s="480">
        <f t="shared" si="3"/>
        <v>0</v>
      </c>
      <c r="L34" s="476"/>
      <c r="M34" s="477"/>
    </row>
    <row r="35" spans="2:14" s="76" customFormat="1" ht="18" customHeight="1" thickBot="1" x14ac:dyDescent="0.3">
      <c r="B35" s="481" t="s">
        <v>97</v>
      </c>
      <c r="C35" s="482" t="s">
        <v>64</v>
      </c>
      <c r="D35" s="483" t="str">
        <f t="shared" si="0"/>
        <v/>
      </c>
      <c r="E35" s="337">
        <f t="shared" si="1"/>
        <v>0</v>
      </c>
      <c r="F35" s="338"/>
      <c r="G35" s="339"/>
      <c r="H35" s="484">
        <f t="shared" si="2"/>
        <v>0</v>
      </c>
      <c r="I35" s="338"/>
      <c r="J35" s="485"/>
      <c r="K35" s="399">
        <f t="shared" si="3"/>
        <v>0</v>
      </c>
      <c r="L35" s="338"/>
      <c r="M35" s="339"/>
      <c r="N35" s="221"/>
    </row>
    <row r="36" spans="2:14" ht="17.25" customHeight="1" thickTop="1" x14ac:dyDescent="0.25">
      <c r="B36" s="486"/>
      <c r="C36" s="143"/>
      <c r="D36" s="487"/>
      <c r="E36" s="203"/>
      <c r="F36" s="271"/>
      <c r="G36" s="271"/>
      <c r="H36" s="203"/>
      <c r="I36" s="271"/>
      <c r="J36" s="271"/>
      <c r="K36" s="203"/>
      <c r="L36" s="271"/>
      <c r="M36" s="271"/>
      <c r="N36" s="76"/>
    </row>
    <row r="37" spans="2:14" ht="16.5" x14ac:dyDescent="0.25">
      <c r="B37" s="488" t="s">
        <v>153</v>
      </c>
      <c r="E37" s="709"/>
      <c r="F37" s="709"/>
      <c r="G37" s="709"/>
      <c r="H37" s="709"/>
      <c r="I37" s="709"/>
      <c r="J37" s="709"/>
      <c r="K37" s="709"/>
      <c r="L37" s="709"/>
      <c r="M37" s="709"/>
    </row>
    <row r="38" spans="2:14" x14ac:dyDescent="0.25">
      <c r="B38" s="695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7"/>
    </row>
    <row r="39" spans="2:14" x14ac:dyDescent="0.25">
      <c r="B39" s="698"/>
      <c r="C39" s="699"/>
      <c r="D39" s="699"/>
      <c r="E39" s="699"/>
      <c r="F39" s="699"/>
      <c r="G39" s="699"/>
      <c r="H39" s="699"/>
      <c r="I39" s="699"/>
      <c r="J39" s="699"/>
      <c r="K39" s="699"/>
      <c r="L39" s="699"/>
      <c r="M39" s="700"/>
    </row>
    <row r="40" spans="2:14" x14ac:dyDescent="0.25">
      <c r="B40" s="698"/>
      <c r="C40" s="699"/>
      <c r="D40" s="699"/>
      <c r="E40" s="699"/>
      <c r="F40" s="699"/>
      <c r="G40" s="699"/>
      <c r="H40" s="699"/>
      <c r="I40" s="699"/>
      <c r="J40" s="699"/>
      <c r="K40" s="699"/>
      <c r="L40" s="699"/>
      <c r="M40" s="700"/>
    </row>
    <row r="41" spans="2:14" x14ac:dyDescent="0.25">
      <c r="B41" s="701"/>
      <c r="C41" s="702"/>
      <c r="D41" s="702"/>
      <c r="E41" s="702"/>
      <c r="F41" s="702"/>
      <c r="G41" s="702"/>
      <c r="H41" s="702"/>
      <c r="I41" s="702"/>
      <c r="J41" s="702"/>
      <c r="K41" s="702"/>
      <c r="L41" s="702"/>
      <c r="M41" s="703"/>
    </row>
  </sheetData>
  <sheetProtection algorithmName="SHA-512" hashValue="37CuEApF9S0novvX7yNIwg5UhiqeUrY+duwnyt4NgEoQK4Y40r01/QGt/ugXMipm/9jRmEszrr2v6P21v4XacA==" saltValue="7xV0bzX1s9uxvXf/c1Z1fA==" spinCount="100000" sheet="1" objects="1" scenarios="1"/>
  <mergeCells count="12">
    <mergeCell ref="L1:M1"/>
    <mergeCell ref="N14:N19"/>
    <mergeCell ref="N6:N13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E6:G6 E7:E36">
    <cfRule type="cellIs" dxfId="82" priority="4" operator="equal">
      <formula>0</formula>
    </cfRule>
  </conditionalFormatting>
  <conditionalFormatting sqref="K6:M6 K7:K36">
    <cfRule type="cellIs" dxfId="81" priority="2" operator="equal">
      <formula>0</formula>
    </cfRule>
  </conditionalFormatting>
  <conditionalFormatting sqref="H6:J6 H7:H36">
    <cfRule type="cellIs" dxfId="80" priority="3" operator="equal">
      <formula>0</formula>
    </cfRule>
  </conditionalFormatting>
  <conditionalFormatting sqref="N6:N19">
    <cfRule type="notContainsBlanks" dxfId="79" priority="1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81" orientation="landscape" r:id="rId1"/>
  <headerFooter scaleWithDoc="0">
    <oddFooter>&amp;R&amp;"Goudy,Negrita Cursiva"CINDEA&amp;"Goudy,Cursiva", página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Z37"/>
  <sheetViews>
    <sheetView showGridLines="0" showRuler="0" zoomScale="90" zoomScaleNormal="90" zoomScalePageLayoutView="80" workbookViewId="0"/>
  </sheetViews>
  <sheetFormatPr baseColWidth="10" defaultRowHeight="14.25" x14ac:dyDescent="0.25"/>
  <cols>
    <col min="1" max="1" width="2.7109375" style="221" customWidth="1"/>
    <col min="2" max="2" width="45.7109375" style="221" customWidth="1"/>
    <col min="3" max="26" width="6.7109375" style="221" customWidth="1"/>
    <col min="27" max="16384" width="11.42578125" style="221"/>
  </cols>
  <sheetData>
    <row r="1" spans="2:26" ht="18" x14ac:dyDescent="0.25">
      <c r="B1" s="345" t="s">
        <v>1713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T1" s="606"/>
      <c r="U1" s="606"/>
      <c r="V1" s="606"/>
      <c r="W1" s="606"/>
      <c r="X1" s="606"/>
      <c r="Y1" s="688" t="str">
        <f>+Portada!$L$2</f>
        <v/>
      </c>
      <c r="Z1" s="689"/>
    </row>
    <row r="2" spans="2:26" ht="18.75" thickBot="1" x14ac:dyDescent="0.3">
      <c r="B2" s="114" t="s">
        <v>1726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2:26" ht="53.25" customHeight="1" thickTop="1" x14ac:dyDescent="0.25">
      <c r="B3" s="717" t="str">
        <f>IF(AND(Portada!N27="Sí",(O6+R6+U6+X6)=0),"En la portada se indicó que tienen Servicios de Apoyo Educativo, pero en este cuadro (Parte 2) no indica cuántos estudiantes se benefician.",(IF(AND(OR(Portada!N27="No",Portada!N27=""),(O6+R6+U6+X6)&gt;=1),"En la portada no indicó que tienen Servicios de Apoyo Educativo, pero en la Parte (2) de este cuadro se están indicando datos.","")))</f>
        <v/>
      </c>
      <c r="C3" s="721" t="s">
        <v>1479</v>
      </c>
      <c r="D3" s="720"/>
      <c r="E3" s="705" t="s">
        <v>1806</v>
      </c>
      <c r="F3" s="705"/>
      <c r="G3" s="705"/>
      <c r="H3" s="705"/>
      <c r="I3" s="705"/>
      <c r="J3" s="705"/>
      <c r="K3" s="705"/>
      <c r="L3" s="705"/>
      <c r="M3" s="705"/>
      <c r="N3" s="705"/>
      <c r="O3" s="719" t="s">
        <v>1480</v>
      </c>
      <c r="P3" s="720"/>
      <c r="Q3" s="705" t="s">
        <v>1807</v>
      </c>
      <c r="R3" s="705"/>
      <c r="S3" s="705"/>
      <c r="T3" s="705"/>
      <c r="U3" s="705"/>
      <c r="V3" s="705"/>
      <c r="W3" s="705"/>
      <c r="X3" s="705"/>
      <c r="Y3" s="705"/>
      <c r="Z3" s="705"/>
    </row>
    <row r="4" spans="2:26" ht="42.75" customHeight="1" x14ac:dyDescent="0.25">
      <c r="B4" s="718"/>
      <c r="C4" s="714" t="s">
        <v>185</v>
      </c>
      <c r="D4" s="713"/>
      <c r="E4" s="713"/>
      <c r="F4" s="710" t="s">
        <v>186</v>
      </c>
      <c r="G4" s="711"/>
      <c r="H4" s="712"/>
      <c r="I4" s="713" t="s">
        <v>1803</v>
      </c>
      <c r="J4" s="713"/>
      <c r="K4" s="713"/>
      <c r="L4" s="710" t="s">
        <v>1804</v>
      </c>
      <c r="M4" s="711"/>
      <c r="N4" s="711"/>
      <c r="O4" s="714" t="s">
        <v>185</v>
      </c>
      <c r="P4" s="713"/>
      <c r="Q4" s="713"/>
      <c r="R4" s="710" t="s">
        <v>186</v>
      </c>
      <c r="S4" s="711"/>
      <c r="T4" s="711"/>
      <c r="U4" s="710" t="s">
        <v>1803</v>
      </c>
      <c r="V4" s="711"/>
      <c r="W4" s="712"/>
      <c r="X4" s="713" t="s">
        <v>1804</v>
      </c>
      <c r="Y4" s="713"/>
      <c r="Z4" s="713"/>
    </row>
    <row r="5" spans="2:26" ht="28.5" customHeight="1" thickBot="1" x14ac:dyDescent="0.25">
      <c r="B5" s="406" t="s">
        <v>1723</v>
      </c>
      <c r="C5" s="348" t="s">
        <v>0</v>
      </c>
      <c r="D5" s="349" t="s">
        <v>18</v>
      </c>
      <c r="E5" s="350" t="s">
        <v>17</v>
      </c>
      <c r="F5" s="351" t="s">
        <v>0</v>
      </c>
      <c r="G5" s="349" t="s">
        <v>18</v>
      </c>
      <c r="H5" s="352" t="s">
        <v>17</v>
      </c>
      <c r="I5" s="350" t="s">
        <v>0</v>
      </c>
      <c r="J5" s="349" t="s">
        <v>18</v>
      </c>
      <c r="K5" s="350" t="s">
        <v>17</v>
      </c>
      <c r="L5" s="351" t="s">
        <v>0</v>
      </c>
      <c r="M5" s="349" t="s">
        <v>18</v>
      </c>
      <c r="N5" s="350" t="s">
        <v>17</v>
      </c>
      <c r="O5" s="407" t="s">
        <v>0</v>
      </c>
      <c r="P5" s="349" t="s">
        <v>18</v>
      </c>
      <c r="Q5" s="350" t="s">
        <v>17</v>
      </c>
      <c r="R5" s="351" t="s">
        <v>0</v>
      </c>
      <c r="S5" s="349" t="s">
        <v>18</v>
      </c>
      <c r="T5" s="350" t="s">
        <v>17</v>
      </c>
      <c r="U5" s="351" t="s">
        <v>0</v>
      </c>
      <c r="V5" s="349" t="s">
        <v>18</v>
      </c>
      <c r="W5" s="352" t="s">
        <v>17</v>
      </c>
      <c r="X5" s="350" t="s">
        <v>0</v>
      </c>
      <c r="Y5" s="349" t="s">
        <v>18</v>
      </c>
      <c r="Z5" s="350" t="s">
        <v>17</v>
      </c>
    </row>
    <row r="6" spans="2:26" ht="26.25" customHeight="1" thickTop="1" thickBot="1" x14ac:dyDescent="0.3">
      <c r="B6" s="353" t="s">
        <v>208</v>
      </c>
      <c r="C6" s="327">
        <f>+D6+E6</f>
        <v>0</v>
      </c>
      <c r="D6" s="328">
        <f>+D7+D8+D9+D10+D11+D12+D13+D17+D21+D22+D23+D24+D25+D26+D27</f>
        <v>0</v>
      </c>
      <c r="E6" s="329">
        <f>+E7+E8+E9+E10+E11+E12+E13+E17+E21+E22+E23+E24+E25+E26+E27</f>
        <v>0</v>
      </c>
      <c r="F6" s="354">
        <f>+G6+H6</f>
        <v>0</v>
      </c>
      <c r="G6" s="328">
        <f>+G7+G8+G9+G10+G11+G12+G13+G17+G21+G22+G23+G24+G25+G26+G27</f>
        <v>0</v>
      </c>
      <c r="H6" s="355">
        <f>+H7+H8+H9+H10+H11+H12+H13+H17+H21+H22+H23+H24+H25+H26+H27</f>
        <v>0</v>
      </c>
      <c r="I6" s="329">
        <f>+J6+K6</f>
        <v>0</v>
      </c>
      <c r="J6" s="328">
        <f>+J7+J8+J9+J10+J11+J12+J13+J17+J21+J22+J23+J24+J25+J26+J27</f>
        <v>0</v>
      </c>
      <c r="K6" s="329">
        <f>+K7+K8+K9+K10+K11+K12+K13+K17+K21+K22+K23+K24+K25+K26+K27</f>
        <v>0</v>
      </c>
      <c r="L6" s="354">
        <f>+M6+N6</f>
        <v>0</v>
      </c>
      <c r="M6" s="328">
        <f>+M7+M8+M9+M10+M11+M12+M13+M17+M21+M22+M23+M24+M25+M26+M27</f>
        <v>0</v>
      </c>
      <c r="N6" s="329">
        <f>+N7+N8+N9+N10+N11+N12+N13+N17+N21+N22+N23+N24+N25+N26+N27</f>
        <v>0</v>
      </c>
      <c r="O6" s="408">
        <f>+P6+Q6</f>
        <v>0</v>
      </c>
      <c r="P6" s="328">
        <f>+P7+P8+P9+P10+P11+P12+P13+P17+P21+P22+P23+P24+P25+P26+P27</f>
        <v>0</v>
      </c>
      <c r="Q6" s="329">
        <f>+Q7+Q8+Q9+Q10+Q11+Q12+Q13+Q17+Q21+Q22+Q23+Q24+Q25+Q26+Q27</f>
        <v>0</v>
      </c>
      <c r="R6" s="354">
        <f>+S6+T6</f>
        <v>0</v>
      </c>
      <c r="S6" s="328">
        <f>+S7+S8+S9+S10+S11+S12+S13+S17+S21+S22+S23+S24+S25+S26+S27</f>
        <v>0</v>
      </c>
      <c r="T6" s="329">
        <f>+T7+T8+T9+T10+T11+T12+T13+T17+T21+T22+T23+T24+T25+T26+T27</f>
        <v>0</v>
      </c>
      <c r="U6" s="354">
        <f>+V6+W6</f>
        <v>0</v>
      </c>
      <c r="V6" s="328">
        <f>+V7+V8+V9+V10+V11+V12+V13+V17+V21+V22+V23+V24+V25+V26+V27</f>
        <v>0</v>
      </c>
      <c r="W6" s="355">
        <f>+W7+W8+W9+W10+W11+W12+W13+W17+W21+W22+W23+W24+W25+W26+W27</f>
        <v>0</v>
      </c>
      <c r="X6" s="329">
        <f>+Y6+Z6</f>
        <v>0</v>
      </c>
      <c r="Y6" s="328">
        <f>+Y7+Y8+Y9+Y10+Y11+Y12+Y13+Y17+Y21+Y22+Y23+Y24+Y25+Y26+Y27</f>
        <v>0</v>
      </c>
      <c r="Z6" s="329">
        <f>+Z7+Z8+Z9+Z10+Z11+Z12+Z13+Z17+Z21+Z22+Z23+Z24+Z25+Z26+Z27</f>
        <v>0</v>
      </c>
    </row>
    <row r="7" spans="2:26" ht="23.25" customHeight="1" x14ac:dyDescent="0.25">
      <c r="B7" s="356" t="s">
        <v>200</v>
      </c>
      <c r="C7" s="357">
        <f>+D7+E7</f>
        <v>0</v>
      </c>
      <c r="D7" s="358"/>
      <c r="E7" s="409"/>
      <c r="F7" s="359">
        <f>+G7+H7</f>
        <v>0</v>
      </c>
      <c r="G7" s="358"/>
      <c r="H7" s="410"/>
      <c r="I7" s="361">
        <f>+J7+K7</f>
        <v>0</v>
      </c>
      <c r="J7" s="358"/>
      <c r="K7" s="409"/>
      <c r="L7" s="359">
        <f>+M7+N7</f>
        <v>0</v>
      </c>
      <c r="M7" s="358"/>
      <c r="N7" s="409"/>
      <c r="O7" s="411">
        <f>+P7+Q7</f>
        <v>0</v>
      </c>
      <c r="P7" s="358"/>
      <c r="Q7" s="409"/>
      <c r="R7" s="359">
        <f>+S7+T7</f>
        <v>0</v>
      </c>
      <c r="S7" s="358"/>
      <c r="T7" s="409"/>
      <c r="U7" s="359">
        <f>+V7+W7</f>
        <v>0</v>
      </c>
      <c r="V7" s="358"/>
      <c r="W7" s="410"/>
      <c r="X7" s="361">
        <f>+Y7+Z7</f>
        <v>0</v>
      </c>
      <c r="Y7" s="358"/>
      <c r="Z7" s="409"/>
    </row>
    <row r="8" spans="2:26" ht="23.25" customHeight="1" x14ac:dyDescent="0.25">
      <c r="B8" s="356" t="s">
        <v>201</v>
      </c>
      <c r="C8" s="333">
        <f t="shared" ref="C8:C10" si="0">+D8+E8</f>
        <v>0</v>
      </c>
      <c r="D8" s="334"/>
      <c r="E8" s="335"/>
      <c r="F8" s="363">
        <f t="shared" ref="F8:F10" si="1">+G8+H8</f>
        <v>0</v>
      </c>
      <c r="G8" s="334"/>
      <c r="H8" s="412"/>
      <c r="I8" s="365">
        <f t="shared" ref="I8:I10" si="2">+J8+K8</f>
        <v>0</v>
      </c>
      <c r="J8" s="334"/>
      <c r="K8" s="335"/>
      <c r="L8" s="363">
        <f t="shared" ref="L8:L10" si="3">+M8+N8</f>
        <v>0</v>
      </c>
      <c r="M8" s="334"/>
      <c r="N8" s="335"/>
      <c r="O8" s="413">
        <f t="shared" ref="O8:O10" si="4">+P8+Q8</f>
        <v>0</v>
      </c>
      <c r="P8" s="334"/>
      <c r="Q8" s="335"/>
      <c r="R8" s="363">
        <f t="shared" ref="R8:R10" si="5">+S8+T8</f>
        <v>0</v>
      </c>
      <c r="S8" s="334"/>
      <c r="T8" s="335"/>
      <c r="U8" s="363">
        <f t="shared" ref="U8:U10" si="6">+V8+W8</f>
        <v>0</v>
      </c>
      <c r="V8" s="334"/>
      <c r="W8" s="412"/>
      <c r="X8" s="365">
        <f t="shared" ref="X8:X10" si="7">+Y8+Z8</f>
        <v>0</v>
      </c>
      <c r="Y8" s="334"/>
      <c r="Z8" s="335"/>
    </row>
    <row r="9" spans="2:26" ht="23.25" customHeight="1" x14ac:dyDescent="0.25">
      <c r="B9" s="356" t="s">
        <v>203</v>
      </c>
      <c r="C9" s="333">
        <f t="shared" ref="C9" si="8">+D9+E9</f>
        <v>0</v>
      </c>
      <c r="D9" s="334"/>
      <c r="E9" s="335"/>
      <c r="F9" s="363">
        <f t="shared" ref="F9" si="9">+G9+H9</f>
        <v>0</v>
      </c>
      <c r="G9" s="334"/>
      <c r="H9" s="412"/>
      <c r="I9" s="365">
        <f t="shared" ref="I9" si="10">+J9+K9</f>
        <v>0</v>
      </c>
      <c r="J9" s="334"/>
      <c r="K9" s="335"/>
      <c r="L9" s="363">
        <f t="shared" ref="L9" si="11">+M9+N9</f>
        <v>0</v>
      </c>
      <c r="M9" s="334"/>
      <c r="N9" s="335"/>
      <c r="O9" s="413">
        <f t="shared" ref="O9" si="12">+P9+Q9</f>
        <v>0</v>
      </c>
      <c r="P9" s="334"/>
      <c r="Q9" s="335"/>
      <c r="R9" s="363">
        <f t="shared" ref="R9" si="13">+S9+T9</f>
        <v>0</v>
      </c>
      <c r="S9" s="334"/>
      <c r="T9" s="335"/>
      <c r="U9" s="363">
        <f t="shared" ref="U9" si="14">+V9+W9</f>
        <v>0</v>
      </c>
      <c r="V9" s="334"/>
      <c r="W9" s="412"/>
      <c r="X9" s="365">
        <f t="shared" ref="X9" si="15">+Y9+Z9</f>
        <v>0</v>
      </c>
      <c r="Y9" s="334"/>
      <c r="Z9" s="335"/>
    </row>
    <row r="10" spans="2:26" ht="23.25" customHeight="1" x14ac:dyDescent="0.25">
      <c r="B10" s="356" t="s">
        <v>204</v>
      </c>
      <c r="C10" s="333">
        <f t="shared" si="0"/>
        <v>0</v>
      </c>
      <c r="D10" s="334"/>
      <c r="E10" s="335"/>
      <c r="F10" s="363">
        <f t="shared" si="1"/>
        <v>0</v>
      </c>
      <c r="G10" s="334"/>
      <c r="H10" s="412"/>
      <c r="I10" s="365">
        <f t="shared" si="2"/>
        <v>0</v>
      </c>
      <c r="J10" s="334"/>
      <c r="K10" s="335"/>
      <c r="L10" s="363">
        <f t="shared" si="3"/>
        <v>0</v>
      </c>
      <c r="M10" s="334"/>
      <c r="N10" s="335"/>
      <c r="O10" s="413">
        <f t="shared" si="4"/>
        <v>0</v>
      </c>
      <c r="P10" s="334"/>
      <c r="Q10" s="335"/>
      <c r="R10" s="363">
        <f t="shared" si="5"/>
        <v>0</v>
      </c>
      <c r="S10" s="334"/>
      <c r="T10" s="335"/>
      <c r="U10" s="363">
        <f t="shared" si="6"/>
        <v>0</v>
      </c>
      <c r="V10" s="334"/>
      <c r="W10" s="412"/>
      <c r="X10" s="365">
        <f t="shared" si="7"/>
        <v>0</v>
      </c>
      <c r="Y10" s="334"/>
      <c r="Z10" s="335"/>
    </row>
    <row r="11" spans="2:26" ht="23.25" customHeight="1" x14ac:dyDescent="0.25">
      <c r="B11" s="356" t="s">
        <v>1805</v>
      </c>
      <c r="C11" s="333">
        <f t="shared" ref="C11:C23" si="16">+D11+E11</f>
        <v>0</v>
      </c>
      <c r="D11" s="334"/>
      <c r="E11" s="335"/>
      <c r="F11" s="363">
        <f t="shared" ref="F11:F23" si="17">+G11+H11</f>
        <v>0</v>
      </c>
      <c r="G11" s="334"/>
      <c r="H11" s="412"/>
      <c r="I11" s="365">
        <f t="shared" ref="I11:I23" si="18">+J11+K11</f>
        <v>0</v>
      </c>
      <c r="J11" s="334"/>
      <c r="K11" s="335"/>
      <c r="L11" s="363">
        <f t="shared" ref="L11:L23" si="19">+M11+N11</f>
        <v>0</v>
      </c>
      <c r="M11" s="334"/>
      <c r="N11" s="335"/>
      <c r="O11" s="413">
        <f t="shared" ref="O11:O23" si="20">+P11+Q11</f>
        <v>0</v>
      </c>
      <c r="P11" s="334"/>
      <c r="Q11" s="335"/>
      <c r="R11" s="363">
        <f t="shared" ref="R11:R23" si="21">+S11+T11</f>
        <v>0</v>
      </c>
      <c r="S11" s="334"/>
      <c r="T11" s="335"/>
      <c r="U11" s="363">
        <f t="shared" ref="U11:U23" si="22">+V11+W11</f>
        <v>0</v>
      </c>
      <c r="V11" s="334"/>
      <c r="W11" s="412"/>
      <c r="X11" s="365">
        <f t="shared" ref="X11:X23" si="23">+Y11+Z11</f>
        <v>0</v>
      </c>
      <c r="Y11" s="334"/>
      <c r="Z11" s="335"/>
    </row>
    <row r="12" spans="2:26" ht="23.25" customHeight="1" x14ac:dyDescent="0.25">
      <c r="B12" s="356" t="s">
        <v>1709</v>
      </c>
      <c r="C12" s="333">
        <f t="shared" si="16"/>
        <v>0</v>
      </c>
      <c r="D12" s="334"/>
      <c r="E12" s="335"/>
      <c r="F12" s="363">
        <f t="shared" si="17"/>
        <v>0</v>
      </c>
      <c r="G12" s="334"/>
      <c r="H12" s="412"/>
      <c r="I12" s="365">
        <f t="shared" si="18"/>
        <v>0</v>
      </c>
      <c r="J12" s="334"/>
      <c r="K12" s="335"/>
      <c r="L12" s="363">
        <f t="shared" si="19"/>
        <v>0</v>
      </c>
      <c r="M12" s="334"/>
      <c r="N12" s="335"/>
      <c r="O12" s="413">
        <f t="shared" si="20"/>
        <v>0</v>
      </c>
      <c r="P12" s="334"/>
      <c r="Q12" s="335"/>
      <c r="R12" s="363">
        <f t="shared" si="21"/>
        <v>0</v>
      </c>
      <c r="S12" s="334"/>
      <c r="T12" s="335"/>
      <c r="U12" s="363">
        <f t="shared" si="22"/>
        <v>0</v>
      </c>
      <c r="V12" s="334"/>
      <c r="W12" s="412"/>
      <c r="X12" s="365">
        <f t="shared" si="23"/>
        <v>0</v>
      </c>
      <c r="Y12" s="334"/>
      <c r="Z12" s="335"/>
    </row>
    <row r="13" spans="2:26" ht="23.25" customHeight="1" x14ac:dyDescent="0.25">
      <c r="B13" s="366" t="s">
        <v>205</v>
      </c>
      <c r="C13" s="367">
        <f t="shared" ref="C13:C16" si="24">+D13+E13</f>
        <v>0</v>
      </c>
      <c r="D13" s="414">
        <f>SUM(D14:D16)</f>
        <v>0</v>
      </c>
      <c r="E13" s="415">
        <f>SUM(E14:E16)</f>
        <v>0</v>
      </c>
      <c r="F13" s="416">
        <f t="shared" si="17"/>
        <v>0</v>
      </c>
      <c r="G13" s="414">
        <f>SUM(G14:G16)</f>
        <v>0</v>
      </c>
      <c r="H13" s="417">
        <f>SUM(H14:H16)</f>
        <v>0</v>
      </c>
      <c r="I13" s="415">
        <f t="shared" si="18"/>
        <v>0</v>
      </c>
      <c r="J13" s="414">
        <f>SUM(J14:J16)</f>
        <v>0</v>
      </c>
      <c r="K13" s="415">
        <f>SUM(K14:K16)</f>
        <v>0</v>
      </c>
      <c r="L13" s="416">
        <f t="shared" si="19"/>
        <v>0</v>
      </c>
      <c r="M13" s="414">
        <f>SUM(M14:M16)</f>
        <v>0</v>
      </c>
      <c r="N13" s="415">
        <f>SUM(N14:N16)</f>
        <v>0</v>
      </c>
      <c r="O13" s="418">
        <f t="shared" si="20"/>
        <v>0</v>
      </c>
      <c r="P13" s="414">
        <f>SUM(P14:P16)</f>
        <v>0</v>
      </c>
      <c r="Q13" s="415">
        <f>SUM(Q14:Q16)</f>
        <v>0</v>
      </c>
      <c r="R13" s="416">
        <f t="shared" si="21"/>
        <v>0</v>
      </c>
      <c r="S13" s="414">
        <f>SUM(S14:S16)</f>
        <v>0</v>
      </c>
      <c r="T13" s="415">
        <f>SUM(T14:T16)</f>
        <v>0</v>
      </c>
      <c r="U13" s="416">
        <f t="shared" si="22"/>
        <v>0</v>
      </c>
      <c r="V13" s="414">
        <f>SUM(V14:V16)</f>
        <v>0</v>
      </c>
      <c r="W13" s="417">
        <f>SUM(W14:W16)</f>
        <v>0</v>
      </c>
      <c r="X13" s="415">
        <f t="shared" si="23"/>
        <v>0</v>
      </c>
      <c r="Y13" s="414">
        <f>SUM(Y14:Y16)</f>
        <v>0</v>
      </c>
      <c r="Z13" s="415">
        <f>SUM(Z14:Z16)</f>
        <v>0</v>
      </c>
    </row>
    <row r="14" spans="2:26" ht="23.25" customHeight="1" x14ac:dyDescent="0.25">
      <c r="B14" s="373" t="s">
        <v>1710</v>
      </c>
      <c r="C14" s="374">
        <f t="shared" si="24"/>
        <v>0</v>
      </c>
      <c r="D14" s="238"/>
      <c r="E14" s="289"/>
      <c r="F14" s="288">
        <f t="shared" ref="F14:F17" si="25">+G14+H14</f>
        <v>0</v>
      </c>
      <c r="G14" s="238"/>
      <c r="H14" s="419"/>
      <c r="I14" s="310">
        <f t="shared" ref="I14:I17" si="26">+J14+K14</f>
        <v>0</v>
      </c>
      <c r="J14" s="238"/>
      <c r="K14" s="289"/>
      <c r="L14" s="288">
        <f t="shared" ref="L14:L17" si="27">+M14+N14</f>
        <v>0</v>
      </c>
      <c r="M14" s="238"/>
      <c r="N14" s="289"/>
      <c r="O14" s="420">
        <f t="shared" ref="O14:O17" si="28">+P14+Q14</f>
        <v>0</v>
      </c>
      <c r="P14" s="238"/>
      <c r="Q14" s="289"/>
      <c r="R14" s="288">
        <f t="shared" ref="R14:R17" si="29">+S14+T14</f>
        <v>0</v>
      </c>
      <c r="S14" s="238"/>
      <c r="T14" s="289"/>
      <c r="U14" s="288">
        <f t="shared" ref="U14:U17" si="30">+V14+W14</f>
        <v>0</v>
      </c>
      <c r="V14" s="238"/>
      <c r="W14" s="419"/>
      <c r="X14" s="310">
        <f t="shared" ref="X14:X17" si="31">+Y14+Z14</f>
        <v>0</v>
      </c>
      <c r="Y14" s="238"/>
      <c r="Z14" s="289"/>
    </row>
    <row r="15" spans="2:26" ht="23.25" customHeight="1" x14ac:dyDescent="0.25">
      <c r="B15" s="376" t="s">
        <v>1711</v>
      </c>
      <c r="C15" s="374">
        <f t="shared" si="24"/>
        <v>0</v>
      </c>
      <c r="D15" s="238"/>
      <c r="E15" s="289"/>
      <c r="F15" s="288">
        <f t="shared" si="25"/>
        <v>0</v>
      </c>
      <c r="G15" s="238"/>
      <c r="H15" s="419"/>
      <c r="I15" s="310">
        <f t="shared" si="26"/>
        <v>0</v>
      </c>
      <c r="J15" s="238"/>
      <c r="K15" s="289"/>
      <c r="L15" s="288">
        <f t="shared" si="27"/>
        <v>0</v>
      </c>
      <c r="M15" s="238"/>
      <c r="N15" s="289"/>
      <c r="O15" s="420">
        <f t="shared" si="28"/>
        <v>0</v>
      </c>
      <c r="P15" s="238"/>
      <c r="Q15" s="289"/>
      <c r="R15" s="288">
        <f t="shared" si="29"/>
        <v>0</v>
      </c>
      <c r="S15" s="238"/>
      <c r="T15" s="289"/>
      <c r="U15" s="288">
        <f t="shared" si="30"/>
        <v>0</v>
      </c>
      <c r="V15" s="238"/>
      <c r="W15" s="419"/>
      <c r="X15" s="310">
        <f t="shared" si="31"/>
        <v>0</v>
      </c>
      <c r="Y15" s="238"/>
      <c r="Z15" s="289"/>
    </row>
    <row r="16" spans="2:26" ht="23.25" customHeight="1" x14ac:dyDescent="0.25">
      <c r="B16" s="377" t="s">
        <v>1712</v>
      </c>
      <c r="C16" s="378">
        <f t="shared" si="24"/>
        <v>0</v>
      </c>
      <c r="D16" s="393"/>
      <c r="E16" s="421"/>
      <c r="F16" s="379">
        <f t="shared" si="25"/>
        <v>0</v>
      </c>
      <c r="G16" s="393"/>
      <c r="H16" s="422"/>
      <c r="I16" s="381">
        <f t="shared" si="26"/>
        <v>0</v>
      </c>
      <c r="J16" s="393"/>
      <c r="K16" s="421"/>
      <c r="L16" s="379">
        <f t="shared" si="27"/>
        <v>0</v>
      </c>
      <c r="M16" s="393"/>
      <c r="N16" s="421"/>
      <c r="O16" s="423">
        <f t="shared" si="28"/>
        <v>0</v>
      </c>
      <c r="P16" s="393"/>
      <c r="Q16" s="421"/>
      <c r="R16" s="379">
        <f t="shared" si="29"/>
        <v>0</v>
      </c>
      <c r="S16" s="393"/>
      <c r="T16" s="421"/>
      <c r="U16" s="379">
        <f t="shared" si="30"/>
        <v>0</v>
      </c>
      <c r="V16" s="393"/>
      <c r="W16" s="422"/>
      <c r="X16" s="381">
        <f t="shared" si="31"/>
        <v>0</v>
      </c>
      <c r="Y16" s="393"/>
      <c r="Z16" s="421"/>
    </row>
    <row r="17" spans="2:26" ht="23.25" customHeight="1" x14ac:dyDescent="0.25">
      <c r="B17" s="383" t="s">
        <v>1729</v>
      </c>
      <c r="C17" s="384">
        <f t="shared" ref="C17" si="32">+D17+E17</f>
        <v>0</v>
      </c>
      <c r="D17" s="424">
        <f>SUM(D18:D20)</f>
        <v>0</v>
      </c>
      <c r="E17" s="425">
        <f>SUM(E18:E20)</f>
        <v>0</v>
      </c>
      <c r="F17" s="121">
        <f t="shared" si="25"/>
        <v>0</v>
      </c>
      <c r="G17" s="424">
        <f>SUM(G18:G20)</f>
        <v>0</v>
      </c>
      <c r="H17" s="426">
        <f>SUM(H18:H20)</f>
        <v>0</v>
      </c>
      <c r="I17" s="425">
        <f t="shared" si="26"/>
        <v>0</v>
      </c>
      <c r="J17" s="424">
        <f>SUM(J18:J20)</f>
        <v>0</v>
      </c>
      <c r="K17" s="425">
        <f>SUM(K18:K20)</f>
        <v>0</v>
      </c>
      <c r="L17" s="121">
        <f t="shared" si="27"/>
        <v>0</v>
      </c>
      <c r="M17" s="424">
        <f>SUM(M18:M20)</f>
        <v>0</v>
      </c>
      <c r="N17" s="425">
        <f>SUM(N18:N20)</f>
        <v>0</v>
      </c>
      <c r="O17" s="427">
        <f t="shared" si="28"/>
        <v>0</v>
      </c>
      <c r="P17" s="424">
        <f>SUM(P18:P20)</f>
        <v>0</v>
      </c>
      <c r="Q17" s="425">
        <f>SUM(Q18:Q20)</f>
        <v>0</v>
      </c>
      <c r="R17" s="121">
        <f t="shared" si="29"/>
        <v>0</v>
      </c>
      <c r="S17" s="424">
        <f>SUM(S18:S20)</f>
        <v>0</v>
      </c>
      <c r="T17" s="425">
        <f>SUM(T18:T20)</f>
        <v>0</v>
      </c>
      <c r="U17" s="121">
        <f t="shared" si="30"/>
        <v>0</v>
      </c>
      <c r="V17" s="424">
        <f>SUM(V18:V20)</f>
        <v>0</v>
      </c>
      <c r="W17" s="426">
        <f>SUM(W18:W20)</f>
        <v>0</v>
      </c>
      <c r="X17" s="425">
        <f t="shared" si="31"/>
        <v>0</v>
      </c>
      <c r="Y17" s="424">
        <f>SUM(Y18:Y20)</f>
        <v>0</v>
      </c>
      <c r="Z17" s="425">
        <f>SUM(Z18:Z20)</f>
        <v>0</v>
      </c>
    </row>
    <row r="18" spans="2:26" ht="23.25" customHeight="1" x14ac:dyDescent="0.25">
      <c r="B18" s="373" t="s">
        <v>1710</v>
      </c>
      <c r="C18" s="374">
        <f t="shared" ref="C18" si="33">+D18+E18</f>
        <v>0</v>
      </c>
      <c r="D18" s="238"/>
      <c r="E18" s="289"/>
      <c r="F18" s="288">
        <f t="shared" ref="F18" si="34">+G18+H18</f>
        <v>0</v>
      </c>
      <c r="G18" s="238"/>
      <c r="H18" s="419"/>
      <c r="I18" s="310">
        <f t="shared" ref="I18" si="35">+J18+K18</f>
        <v>0</v>
      </c>
      <c r="J18" s="238"/>
      <c r="K18" s="289"/>
      <c r="L18" s="288">
        <f t="shared" ref="L18" si="36">+M18+N18</f>
        <v>0</v>
      </c>
      <c r="M18" s="238"/>
      <c r="N18" s="289"/>
      <c r="O18" s="420">
        <f t="shared" ref="O18" si="37">+P18+Q18</f>
        <v>0</v>
      </c>
      <c r="P18" s="238"/>
      <c r="Q18" s="289"/>
      <c r="R18" s="288">
        <f t="shared" ref="R18" si="38">+S18+T18</f>
        <v>0</v>
      </c>
      <c r="S18" s="238"/>
      <c r="T18" s="289"/>
      <c r="U18" s="288">
        <f t="shared" ref="U18" si="39">+V18+W18</f>
        <v>0</v>
      </c>
      <c r="V18" s="238"/>
      <c r="W18" s="419"/>
      <c r="X18" s="310">
        <f t="shared" ref="X18" si="40">+Y18+Z18</f>
        <v>0</v>
      </c>
      <c r="Y18" s="238"/>
      <c r="Z18" s="289"/>
    </row>
    <row r="19" spans="2:26" ht="23.25" customHeight="1" x14ac:dyDescent="0.25">
      <c r="B19" s="376" t="s">
        <v>1711</v>
      </c>
      <c r="C19" s="374">
        <f t="shared" si="16"/>
        <v>0</v>
      </c>
      <c r="D19" s="238"/>
      <c r="E19" s="289"/>
      <c r="F19" s="288">
        <f t="shared" si="17"/>
        <v>0</v>
      </c>
      <c r="G19" s="238"/>
      <c r="H19" s="419"/>
      <c r="I19" s="310">
        <f t="shared" si="18"/>
        <v>0</v>
      </c>
      <c r="J19" s="238"/>
      <c r="K19" s="289"/>
      <c r="L19" s="288">
        <f t="shared" si="19"/>
        <v>0</v>
      </c>
      <c r="M19" s="238"/>
      <c r="N19" s="289"/>
      <c r="O19" s="420">
        <f t="shared" si="20"/>
        <v>0</v>
      </c>
      <c r="P19" s="238"/>
      <c r="Q19" s="289"/>
      <c r="R19" s="288">
        <f t="shared" si="21"/>
        <v>0</v>
      </c>
      <c r="S19" s="238"/>
      <c r="T19" s="289"/>
      <c r="U19" s="288">
        <f t="shared" si="22"/>
        <v>0</v>
      </c>
      <c r="V19" s="238"/>
      <c r="W19" s="419"/>
      <c r="X19" s="310">
        <f t="shared" si="23"/>
        <v>0</v>
      </c>
      <c r="Y19" s="238"/>
      <c r="Z19" s="289"/>
    </row>
    <row r="20" spans="2:26" ht="23.25" customHeight="1" x14ac:dyDescent="0.25">
      <c r="B20" s="377" t="s">
        <v>1712</v>
      </c>
      <c r="C20" s="170">
        <f t="shared" si="16"/>
        <v>0</v>
      </c>
      <c r="D20" s="259"/>
      <c r="E20" s="331"/>
      <c r="F20" s="385">
        <f t="shared" si="17"/>
        <v>0</v>
      </c>
      <c r="G20" s="259"/>
      <c r="H20" s="428"/>
      <c r="I20" s="203">
        <f t="shared" si="18"/>
        <v>0</v>
      </c>
      <c r="J20" s="259"/>
      <c r="K20" s="331"/>
      <c r="L20" s="385">
        <f t="shared" si="19"/>
        <v>0</v>
      </c>
      <c r="M20" s="259"/>
      <c r="N20" s="331"/>
      <c r="O20" s="429">
        <f t="shared" si="20"/>
        <v>0</v>
      </c>
      <c r="P20" s="259"/>
      <c r="Q20" s="331"/>
      <c r="R20" s="385">
        <f t="shared" si="21"/>
        <v>0</v>
      </c>
      <c r="S20" s="259"/>
      <c r="T20" s="331"/>
      <c r="U20" s="385">
        <f t="shared" si="22"/>
        <v>0</v>
      </c>
      <c r="V20" s="259"/>
      <c r="W20" s="428"/>
      <c r="X20" s="203">
        <f t="shared" si="23"/>
        <v>0</v>
      </c>
      <c r="Y20" s="259"/>
      <c r="Z20" s="331"/>
    </row>
    <row r="21" spans="2:26" ht="23.25" customHeight="1" x14ac:dyDescent="0.25">
      <c r="B21" s="356" t="s">
        <v>206</v>
      </c>
      <c r="C21" s="333">
        <f t="shared" ref="C21" si="41">+D21+E21</f>
        <v>0</v>
      </c>
      <c r="D21" s="334"/>
      <c r="E21" s="335"/>
      <c r="F21" s="363">
        <f t="shared" ref="F21" si="42">+G21+H21</f>
        <v>0</v>
      </c>
      <c r="G21" s="334"/>
      <c r="H21" s="412"/>
      <c r="I21" s="365">
        <f t="shared" ref="I21" si="43">+J21+K21</f>
        <v>0</v>
      </c>
      <c r="J21" s="334"/>
      <c r="K21" s="335"/>
      <c r="L21" s="363">
        <f t="shared" ref="L21" si="44">+M21+N21</f>
        <v>0</v>
      </c>
      <c r="M21" s="334"/>
      <c r="N21" s="335"/>
      <c r="O21" s="413">
        <f t="shared" ref="O21" si="45">+P21+Q21</f>
        <v>0</v>
      </c>
      <c r="P21" s="334"/>
      <c r="Q21" s="335"/>
      <c r="R21" s="363">
        <f t="shared" ref="R21" si="46">+S21+T21</f>
        <v>0</v>
      </c>
      <c r="S21" s="334"/>
      <c r="T21" s="335"/>
      <c r="U21" s="363">
        <f t="shared" ref="U21" si="47">+V21+W21</f>
        <v>0</v>
      </c>
      <c r="V21" s="334"/>
      <c r="W21" s="412"/>
      <c r="X21" s="365">
        <f t="shared" ref="X21" si="48">+Y21+Z21</f>
        <v>0</v>
      </c>
      <c r="Y21" s="334"/>
      <c r="Z21" s="335"/>
    </row>
    <row r="22" spans="2:26" ht="23.25" customHeight="1" thickBot="1" x14ac:dyDescent="0.3">
      <c r="B22" s="356" t="s">
        <v>1853</v>
      </c>
      <c r="C22" s="333">
        <f t="shared" si="16"/>
        <v>0</v>
      </c>
      <c r="D22" s="334"/>
      <c r="E22" s="335"/>
      <c r="F22" s="363">
        <f t="shared" si="17"/>
        <v>0</v>
      </c>
      <c r="G22" s="334"/>
      <c r="H22" s="412"/>
      <c r="I22" s="365">
        <f t="shared" si="18"/>
        <v>0</v>
      </c>
      <c r="J22" s="334"/>
      <c r="K22" s="335"/>
      <c r="L22" s="363">
        <f t="shared" si="19"/>
        <v>0</v>
      </c>
      <c r="M22" s="334"/>
      <c r="N22" s="335"/>
      <c r="O22" s="413">
        <f t="shared" si="20"/>
        <v>0</v>
      </c>
      <c r="P22" s="334"/>
      <c r="Q22" s="335"/>
      <c r="R22" s="363">
        <f t="shared" si="21"/>
        <v>0</v>
      </c>
      <c r="S22" s="334"/>
      <c r="T22" s="335"/>
      <c r="U22" s="363">
        <f t="shared" si="22"/>
        <v>0</v>
      </c>
      <c r="V22" s="334"/>
      <c r="W22" s="412"/>
      <c r="X22" s="365">
        <f t="shared" si="23"/>
        <v>0</v>
      </c>
      <c r="Y22" s="334"/>
      <c r="Z22" s="335"/>
    </row>
    <row r="23" spans="2:26" ht="23.25" hidden="1" customHeight="1" thickBot="1" x14ac:dyDescent="0.3">
      <c r="B23" s="356" t="s">
        <v>1716</v>
      </c>
      <c r="C23" s="170">
        <f t="shared" si="16"/>
        <v>0</v>
      </c>
      <c r="D23" s="259"/>
      <c r="E23" s="331"/>
      <c r="F23" s="385">
        <f t="shared" si="17"/>
        <v>0</v>
      </c>
      <c r="G23" s="259"/>
      <c r="H23" s="428"/>
      <c r="I23" s="203">
        <f t="shared" si="18"/>
        <v>0</v>
      </c>
      <c r="J23" s="259"/>
      <c r="K23" s="331"/>
      <c r="L23" s="385">
        <f t="shared" si="19"/>
        <v>0</v>
      </c>
      <c r="M23" s="259"/>
      <c r="N23" s="331"/>
      <c r="O23" s="429">
        <f t="shared" si="20"/>
        <v>0</v>
      </c>
      <c r="P23" s="259"/>
      <c r="Q23" s="331"/>
      <c r="R23" s="385">
        <f t="shared" si="21"/>
        <v>0</v>
      </c>
      <c r="S23" s="259"/>
      <c r="T23" s="331"/>
      <c r="U23" s="385">
        <f t="shared" si="22"/>
        <v>0</v>
      </c>
      <c r="V23" s="259"/>
      <c r="W23" s="428"/>
      <c r="X23" s="203">
        <f t="shared" si="23"/>
        <v>0</v>
      </c>
      <c r="Y23" s="259"/>
      <c r="Z23" s="331"/>
    </row>
    <row r="24" spans="2:26" ht="23.25" customHeight="1" x14ac:dyDescent="0.25">
      <c r="B24" s="391" t="s">
        <v>1850</v>
      </c>
      <c r="C24" s="392">
        <f t="shared" ref="C24:C27" si="49">+D24+E24</f>
        <v>0</v>
      </c>
      <c r="D24" s="430"/>
      <c r="E24" s="431"/>
      <c r="F24" s="432">
        <f t="shared" ref="F24:F27" si="50">+G24+H24</f>
        <v>0</v>
      </c>
      <c r="G24" s="430"/>
      <c r="H24" s="433"/>
      <c r="I24" s="432">
        <f t="shared" ref="I24:I27" si="51">+J24+K24</f>
        <v>0</v>
      </c>
      <c r="J24" s="430"/>
      <c r="K24" s="433"/>
      <c r="L24" s="434">
        <f t="shared" ref="L24:L27" si="52">+M24+N24</f>
        <v>0</v>
      </c>
      <c r="M24" s="430"/>
      <c r="N24" s="431"/>
      <c r="O24" s="435">
        <f t="shared" ref="O24:O27" si="53">+P24+Q24</f>
        <v>0</v>
      </c>
      <c r="P24" s="430"/>
      <c r="Q24" s="431"/>
      <c r="R24" s="432">
        <f t="shared" ref="R24:R27" si="54">+S24+T24</f>
        <v>0</v>
      </c>
      <c r="S24" s="430"/>
      <c r="T24" s="433"/>
      <c r="U24" s="432">
        <f t="shared" ref="U24:U27" si="55">+V24+W24</f>
        <v>0</v>
      </c>
      <c r="V24" s="430"/>
      <c r="W24" s="433"/>
      <c r="X24" s="434">
        <f t="shared" ref="X24:X27" si="56">+Y24+Z24</f>
        <v>0</v>
      </c>
      <c r="Y24" s="430"/>
      <c r="Z24" s="431"/>
    </row>
    <row r="25" spans="2:26" ht="23.25" customHeight="1" x14ac:dyDescent="0.25">
      <c r="B25" s="394" t="s">
        <v>1851</v>
      </c>
      <c r="C25" s="333">
        <f t="shared" ref="C25:C26" si="57">+D25+E25</f>
        <v>0</v>
      </c>
      <c r="D25" s="334"/>
      <c r="E25" s="335"/>
      <c r="F25" s="363">
        <f t="shared" ref="F25:F26" si="58">+G25+H25</f>
        <v>0</v>
      </c>
      <c r="G25" s="334"/>
      <c r="H25" s="412"/>
      <c r="I25" s="363">
        <f t="shared" ref="I25:I26" si="59">+J25+K25</f>
        <v>0</v>
      </c>
      <c r="J25" s="334"/>
      <c r="K25" s="412"/>
      <c r="L25" s="365">
        <f t="shared" ref="L25:L26" si="60">+M25+N25</f>
        <v>0</v>
      </c>
      <c r="M25" s="334"/>
      <c r="N25" s="335"/>
      <c r="O25" s="436">
        <f t="shared" ref="O25:O26" si="61">+P25+Q25</f>
        <v>0</v>
      </c>
      <c r="P25" s="334"/>
      <c r="Q25" s="335"/>
      <c r="R25" s="363">
        <f t="shared" ref="R25:R26" si="62">+S25+T25</f>
        <v>0</v>
      </c>
      <c r="S25" s="334"/>
      <c r="T25" s="412"/>
      <c r="U25" s="363">
        <f t="shared" ref="U25:U26" si="63">+V25+W25</f>
        <v>0</v>
      </c>
      <c r="V25" s="334"/>
      <c r="W25" s="412"/>
      <c r="X25" s="365">
        <f t="shared" ref="X25:X26" si="64">+Y25+Z25</f>
        <v>0</v>
      </c>
      <c r="Y25" s="334"/>
      <c r="Z25" s="335"/>
    </row>
    <row r="26" spans="2:26" ht="23.25" customHeight="1" x14ac:dyDescent="0.25">
      <c r="B26" s="395" t="s">
        <v>1725</v>
      </c>
      <c r="C26" s="333">
        <f t="shared" si="57"/>
        <v>0</v>
      </c>
      <c r="D26" s="334"/>
      <c r="E26" s="335"/>
      <c r="F26" s="363">
        <f t="shared" si="58"/>
        <v>0</v>
      </c>
      <c r="G26" s="334"/>
      <c r="H26" s="412"/>
      <c r="I26" s="363">
        <f t="shared" si="59"/>
        <v>0</v>
      </c>
      <c r="J26" s="334"/>
      <c r="K26" s="412"/>
      <c r="L26" s="365">
        <f t="shared" si="60"/>
        <v>0</v>
      </c>
      <c r="M26" s="334"/>
      <c r="N26" s="335"/>
      <c r="O26" s="436">
        <f t="shared" si="61"/>
        <v>0</v>
      </c>
      <c r="P26" s="334"/>
      <c r="Q26" s="335"/>
      <c r="R26" s="363">
        <f t="shared" si="62"/>
        <v>0</v>
      </c>
      <c r="S26" s="334"/>
      <c r="T26" s="412"/>
      <c r="U26" s="363">
        <f t="shared" si="63"/>
        <v>0</v>
      </c>
      <c r="V26" s="334"/>
      <c r="W26" s="412"/>
      <c r="X26" s="365">
        <f t="shared" si="64"/>
        <v>0</v>
      </c>
      <c r="Y26" s="334"/>
      <c r="Z26" s="335"/>
    </row>
    <row r="27" spans="2:26" ht="23.25" customHeight="1" thickBot="1" x14ac:dyDescent="0.3">
      <c r="B27" s="396" t="s">
        <v>1852</v>
      </c>
      <c r="C27" s="337">
        <f t="shared" si="49"/>
        <v>0</v>
      </c>
      <c r="D27" s="338"/>
      <c r="E27" s="339"/>
      <c r="F27" s="397">
        <f t="shared" si="50"/>
        <v>0</v>
      </c>
      <c r="G27" s="338"/>
      <c r="H27" s="437"/>
      <c r="I27" s="397">
        <f t="shared" si="51"/>
        <v>0</v>
      </c>
      <c r="J27" s="338"/>
      <c r="K27" s="437"/>
      <c r="L27" s="399">
        <f t="shared" si="52"/>
        <v>0</v>
      </c>
      <c r="M27" s="338"/>
      <c r="N27" s="339"/>
      <c r="O27" s="438">
        <f t="shared" si="53"/>
        <v>0</v>
      </c>
      <c r="P27" s="338"/>
      <c r="Q27" s="339"/>
      <c r="R27" s="397">
        <f t="shared" si="54"/>
        <v>0</v>
      </c>
      <c r="S27" s="338"/>
      <c r="T27" s="437"/>
      <c r="U27" s="397">
        <f t="shared" si="55"/>
        <v>0</v>
      </c>
      <c r="V27" s="338"/>
      <c r="W27" s="437"/>
      <c r="X27" s="399">
        <f t="shared" si="56"/>
        <v>0</v>
      </c>
      <c r="Y27" s="338"/>
      <c r="Z27" s="339"/>
    </row>
    <row r="28" spans="2:26" ht="16.5" customHeight="1" thickTop="1" x14ac:dyDescent="0.2">
      <c r="B28" s="579" t="s">
        <v>1720</v>
      </c>
      <c r="C28" s="275"/>
      <c r="D28" s="439" t="str">
        <f>IF(D6&lt;='CUADRO 1'!D9,"","XX")</f>
        <v/>
      </c>
      <c r="E28" s="439" t="str">
        <f>IF(E6&lt;='CUADRO 1'!E9,"","XX")</f>
        <v/>
      </c>
      <c r="F28" s="275"/>
      <c r="G28" s="439" t="str">
        <f>IF(G6&lt;='CUADRO 1'!D10,"","XX")</f>
        <v/>
      </c>
      <c r="H28" s="439" t="str">
        <f>IF(H6&lt;='CUADRO 1'!E10,"","XX")</f>
        <v/>
      </c>
      <c r="I28" s="275"/>
      <c r="J28" s="439" t="str">
        <f>IF(J6&lt;='CUADRO 1'!D12,"","XX")</f>
        <v/>
      </c>
      <c r="K28" s="439" t="str">
        <f>IF(K6&lt;='CUADRO 1'!E12,"","XX")</f>
        <v/>
      </c>
      <c r="L28" s="275"/>
      <c r="M28" s="439" t="str">
        <f>IF(M6&lt;='CUADRO 1'!D13,"","XX")</f>
        <v/>
      </c>
      <c r="N28" s="439" t="str">
        <f>IF(N6&lt;='CUADRO 1'!E13,"","XX")</f>
        <v/>
      </c>
      <c r="O28" s="275"/>
      <c r="P28" s="440" t="str">
        <f>IF(OR(P7&gt;D7,P8&gt;D8,P9&gt;D9,P10&gt;D10,P11&gt;D11,P12&gt;D12,P14&gt;D14,P15&gt;D15,P16&gt;D16,P18&gt;D18,P19&gt;D19,P20&gt;D20,P21&gt;D21,P22&gt;D22,P23&gt;D23,P24&gt;D24,P25&gt;D25,P26&gt;D26,P27&gt;D27),"XXX","")</f>
        <v/>
      </c>
      <c r="Q28" s="440" t="str">
        <f>IF(OR(Q7&gt;E7,Q8&gt;E8,Q9&gt;E9,Q10&gt;E10,Q11&gt;E11,Q12&gt;E12,Q14&gt;E14,Q15&gt;E15,Q16&gt;E16,Q18&gt;E18,Q19&gt;E19,Q20&gt;E20,Q21&gt;E21,Q22&gt;E22,Q23&gt;E23,Q24&gt;E24,Q25&gt;E25,Q26&gt;E26,Q27&gt;E27),"XXX","")</f>
        <v/>
      </c>
      <c r="R28" s="441"/>
      <c r="S28" s="440" t="str">
        <f>IF(OR(S7&gt;G7,S8&gt;G8,S9&gt;G9,S10&gt;G10,S11&gt;G11,S12&gt;G12,S14&gt;G14,S15&gt;G15,S16&gt;G16,S18&gt;G18,S19&gt;G19,S20&gt;G20,S21&gt;G21,S22&gt;G22,S23&gt;G23,S24&gt;G24,S25&gt;G25,S26&gt;G26,S27&gt;G27),"XXX","")</f>
        <v/>
      </c>
      <c r="T28" s="440" t="str">
        <f>IF(OR(T7&gt;H7,T8&gt;H8,T9&gt;H9,T10&gt;H10,T11&gt;H11,T12&gt;H12,T14&gt;H14,T15&gt;H15,T16&gt;H16,T18&gt;H18,T19&gt;H19,T20&gt;H20,T21&gt;H21,T22&gt;H22,T23&gt;H23,T24&gt;H24,T25&gt;H25,T26&gt;H26,T27&gt;H27),"XXX","")</f>
        <v/>
      </c>
      <c r="U28" s="441"/>
      <c r="V28" s="440" t="str">
        <f>IF(OR(V7&gt;J7,V8&gt;J8,V9&gt;J9,V10&gt;J10,V11&gt;J11,V12&gt;J12,V14&gt;J14,V15&gt;J15,V16&gt;J16,V18&gt;J18,V19&gt;J19,V20&gt;J20,V21&gt;J21,V22&gt;J22,V23&gt;J23,V24&gt;J24,V25&gt;J25,V26&gt;J26,V27&gt;J27),"XXX","")</f>
        <v/>
      </c>
      <c r="W28" s="440" t="str">
        <f>IF(OR(W7&gt;K7,W8&gt;K8,W9&gt;K9,W10&gt;K10,W11&gt;K11,W12&gt;K12,W14&gt;K14,W15&gt;K15,W16&gt;K16,W18&gt;K18,W19&gt;K19,W20&gt;K20,W21&gt;K21,W22&gt;K22,W23&gt;K23,W24&gt;K24,W25&gt;K25,W26&gt;K26,W27&gt;K27),"XXX","")</f>
        <v/>
      </c>
      <c r="X28" s="441"/>
      <c r="Y28" s="440" t="str">
        <f>IF(OR(Y7&gt;M7,Y8&gt;M8,Y9&gt;M9,Y10&gt;M10,Y11&gt;M11,Y12&gt;M12,Y14&gt;M14,Y15&gt;M15,Y16&gt;M16,Y18&gt;M18,Y19&gt;M19,Y20&gt;M20,Y21&gt;M21,Y22&gt;M22,Y23&gt;M23,Y24&gt;M24,Y25&gt;M25,Y26&gt;M26,Y27&gt;M27),"XXX","")</f>
        <v/>
      </c>
      <c r="Z28" s="440" t="str">
        <f>IF(OR(Z7&gt;N7,Z8&gt;N8,Z9&gt;N9,Z10&gt;N10,Z11&gt;N11,Z12&gt;N12,Z14&gt;N14,Z15&gt;N15,Z16&gt;N16,Z18&gt;N18,Z19&gt;N19,Z20&gt;N20,Z21&gt;N21,Z22&gt;N22,Z23&gt;N23,Z24&gt;N24,Z25&gt;N25,Z26&gt;N26,Z27&gt;N27),"XXX","")</f>
        <v/>
      </c>
    </row>
    <row r="29" spans="2:26" ht="16.5" customHeight="1" x14ac:dyDescent="0.2">
      <c r="B29" s="580" t="s">
        <v>1854</v>
      </c>
      <c r="E29" s="402"/>
      <c r="F29" s="715" t="str">
        <f>IF(OR(D28="XX",E28="XX",G28="XX",H28="XX",J28="XX",K28="XX",M28="XX",N28="XX"),"XX = ¡VERIFICAR!.  El total de hombres o mujeres de la Parte 1 de este cuadro, es mayor a lo reportado en el Cuadro 1.","")</f>
        <v/>
      </c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5"/>
      <c r="X29" s="715"/>
      <c r="Y29" s="715"/>
      <c r="Z29" s="715"/>
    </row>
    <row r="30" spans="2:26" ht="16.5" customHeight="1" x14ac:dyDescent="0.2">
      <c r="B30" s="580" t="s">
        <v>1855</v>
      </c>
      <c r="C30" s="402"/>
      <c r="D30" s="402"/>
      <c r="E30" s="402"/>
      <c r="F30" s="715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715"/>
      <c r="R30" s="715"/>
      <c r="S30" s="715"/>
      <c r="T30" s="715"/>
      <c r="U30" s="715"/>
      <c r="V30" s="715"/>
      <c r="W30" s="715"/>
      <c r="X30" s="715"/>
      <c r="Y30" s="715"/>
      <c r="Z30" s="715"/>
    </row>
    <row r="31" spans="2:26" ht="16.5" customHeight="1" x14ac:dyDescent="0.2">
      <c r="B31" s="581" t="s">
        <v>1856</v>
      </c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</row>
    <row r="32" spans="2:26" ht="16.5" customHeight="1" x14ac:dyDescent="0.25">
      <c r="D32" s="403"/>
      <c r="E32" s="403"/>
      <c r="F32" s="716" t="str">
        <f>IF(OR(P28="XXX",Q28="XXX",S28="XXX",T28="XXX",V28="XXX",W28="XXX",Y28="XXX",Z28="XXX"),"XXX = ¡VERIFICAR!.  En alguna Discapacidad o Condición se están indicando más estudiantes con Servicios de Apoyo que el total indicado con la Discapacidad o Condición.","")</f>
        <v/>
      </c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  <c r="Z32" s="716"/>
    </row>
    <row r="33" spans="2:26" ht="16.5" customHeight="1" x14ac:dyDescent="0.25">
      <c r="B33" s="272" t="s">
        <v>153</v>
      </c>
      <c r="C33" s="403"/>
      <c r="D33" s="403"/>
      <c r="E33" s="403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716"/>
      <c r="T33" s="716"/>
      <c r="U33" s="716"/>
      <c r="V33" s="716"/>
      <c r="W33" s="716"/>
      <c r="X33" s="716"/>
      <c r="Y33" s="716"/>
      <c r="Z33" s="716"/>
    </row>
    <row r="34" spans="2:26" ht="16.5" customHeight="1" x14ac:dyDescent="0.25">
      <c r="B34" s="671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3"/>
    </row>
    <row r="35" spans="2:26" ht="16.5" customHeight="1" x14ac:dyDescent="0.25">
      <c r="B35" s="674"/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6"/>
    </row>
    <row r="36" spans="2:26" ht="16.5" customHeight="1" x14ac:dyDescent="0.25">
      <c r="B36" s="674"/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6"/>
    </row>
    <row r="37" spans="2:26" ht="16.5" customHeight="1" x14ac:dyDescent="0.25">
      <c r="B37" s="677"/>
      <c r="C37" s="678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678"/>
      <c r="V37" s="678"/>
      <c r="W37" s="678"/>
      <c r="X37" s="678"/>
      <c r="Y37" s="678"/>
      <c r="Z37" s="679"/>
    </row>
  </sheetData>
  <sheetProtection algorithmName="SHA-512" hashValue="S7622ObBIMnPSZ80QLyCTEw0CEt9fcNEnYG9uHV1dO+0GY3i4R5opvIhobQWXxAH2Rs6u5ML1lkirdphxNqpnw==" saltValue="Y2jBBUD3TiIRhKmKH0fXlg==" spinCount="100000" sheet="1" objects="1" scenarios="1"/>
  <mergeCells count="17">
    <mergeCell ref="Y1:Z1"/>
    <mergeCell ref="B34:Z37"/>
    <mergeCell ref="U4:W4"/>
    <mergeCell ref="X4:Z4"/>
    <mergeCell ref="C4:E4"/>
    <mergeCell ref="F4:H4"/>
    <mergeCell ref="I4:K4"/>
    <mergeCell ref="L4:N4"/>
    <mergeCell ref="O4:Q4"/>
    <mergeCell ref="R4:T4"/>
    <mergeCell ref="F29:Z30"/>
    <mergeCell ref="F32:Z33"/>
    <mergeCell ref="B3:B4"/>
    <mergeCell ref="O3:P3"/>
    <mergeCell ref="Q3:Z3"/>
    <mergeCell ref="C3:D3"/>
    <mergeCell ref="E3:N3"/>
  </mergeCells>
  <conditionalFormatting sqref="I22:I23 L22">
    <cfRule type="cellIs" dxfId="78" priority="35" operator="equal">
      <formula>0</formula>
    </cfRule>
  </conditionalFormatting>
  <conditionalFormatting sqref="C6:N6 C7 F7 I7 L7 L19:L20 I19:I20 F19:F20 C19:C20 C22:C23 F22:F23 I22:I23 L22:L23 L11:L12 I11:I12 F11:F12 C11:C12">
    <cfRule type="cellIs" dxfId="77" priority="34" operator="equal">
      <formula>0</formula>
    </cfRule>
  </conditionalFormatting>
  <conditionalFormatting sqref="U22:U23 X22">
    <cfRule type="cellIs" dxfId="76" priority="33" operator="equal">
      <formula>0</formula>
    </cfRule>
  </conditionalFormatting>
  <conditionalFormatting sqref="O6:Z6 O7 R7 U7 X7 X19:X20 U19:U20 R19:R20 O19:O20 O22:O23 R22:R23 U22:U23 X22:X23 X11:X12 U11:U12 R11:R12 O11:O12">
    <cfRule type="cellIs" dxfId="75" priority="32" operator="equal">
      <formula>0</formula>
    </cfRule>
  </conditionalFormatting>
  <conditionalFormatting sqref="F29:Z30">
    <cfRule type="notContainsBlanks" dxfId="74" priority="31">
      <formula>LEN(TRIM(F29))&gt;0</formula>
    </cfRule>
  </conditionalFormatting>
  <conditionalFormatting sqref="F32:Z33">
    <cfRule type="notContainsBlanks" dxfId="73" priority="36">
      <formula>LEN(TRIM(F32))&gt;0</formula>
    </cfRule>
  </conditionalFormatting>
  <conditionalFormatting sqref="C17:N17">
    <cfRule type="cellIs" dxfId="72" priority="30" operator="equal">
      <formula>0</formula>
    </cfRule>
  </conditionalFormatting>
  <conditionalFormatting sqref="I27">
    <cfRule type="cellIs" dxfId="71" priority="28" operator="equal">
      <formula>0</formula>
    </cfRule>
  </conditionalFormatting>
  <conditionalFormatting sqref="L24:L27 I24:I27 F24:F27 C24:C27">
    <cfRule type="cellIs" dxfId="70" priority="27" operator="equal">
      <formula>0</formula>
    </cfRule>
  </conditionalFormatting>
  <conditionalFormatting sqref="O17:Z17">
    <cfRule type="cellIs" dxfId="69" priority="29" operator="equal">
      <formula>0</formula>
    </cfRule>
  </conditionalFormatting>
  <conditionalFormatting sqref="U27">
    <cfRule type="cellIs" dxfId="68" priority="26" operator="equal">
      <formula>0</formula>
    </cfRule>
  </conditionalFormatting>
  <conditionalFormatting sqref="X24:X27 U24:U27 R24:R27 O24:O27">
    <cfRule type="cellIs" dxfId="67" priority="25" operator="equal">
      <formula>0</formula>
    </cfRule>
  </conditionalFormatting>
  <conditionalFormatting sqref="I21 L21">
    <cfRule type="cellIs" dxfId="66" priority="16" operator="equal">
      <formula>0</formula>
    </cfRule>
  </conditionalFormatting>
  <conditionalFormatting sqref="C21 F21 I21 L21">
    <cfRule type="cellIs" dxfId="65" priority="15" operator="equal">
      <formula>0</formula>
    </cfRule>
  </conditionalFormatting>
  <conditionalFormatting sqref="U21 X21">
    <cfRule type="cellIs" dxfId="64" priority="14" operator="equal">
      <formula>0</formula>
    </cfRule>
  </conditionalFormatting>
  <conditionalFormatting sqref="O21 R21 U21 X21">
    <cfRule type="cellIs" dxfId="63" priority="13" operator="equal">
      <formula>0</formula>
    </cfRule>
  </conditionalFormatting>
  <conditionalFormatting sqref="L18 I18 F18 C18">
    <cfRule type="cellIs" dxfId="62" priority="12" operator="equal">
      <formula>0</formula>
    </cfRule>
  </conditionalFormatting>
  <conditionalFormatting sqref="X18 U18 R18 O18">
    <cfRule type="cellIs" dxfId="61" priority="11" operator="equal">
      <formula>0</formula>
    </cfRule>
  </conditionalFormatting>
  <conditionalFormatting sqref="L8 I8 F8 C8 C10 F10 I10 L10">
    <cfRule type="cellIs" dxfId="60" priority="10" operator="equal">
      <formula>0</formula>
    </cfRule>
  </conditionalFormatting>
  <conditionalFormatting sqref="X8 U8 R8 O8 O10 R10 U10 X10">
    <cfRule type="cellIs" dxfId="59" priority="9" operator="equal">
      <formula>0</formula>
    </cfRule>
  </conditionalFormatting>
  <conditionalFormatting sqref="C9 F9 I9 L9">
    <cfRule type="cellIs" dxfId="58" priority="8" operator="equal">
      <formula>0</formula>
    </cfRule>
  </conditionalFormatting>
  <conditionalFormatting sqref="O9 R9 U9 X9">
    <cfRule type="cellIs" dxfId="57" priority="7" operator="equal">
      <formula>0</formula>
    </cfRule>
  </conditionalFormatting>
  <conditionalFormatting sqref="L15:L16 I15:I16 F15:F16 C15:C16">
    <cfRule type="cellIs" dxfId="56" priority="6" operator="equal">
      <formula>0</formula>
    </cfRule>
  </conditionalFormatting>
  <conditionalFormatting sqref="X15:X16 U15:U16 R15:R16 O15:O16">
    <cfRule type="cellIs" dxfId="55" priority="5" operator="equal">
      <formula>0</formula>
    </cfRule>
  </conditionalFormatting>
  <conditionalFormatting sqref="C13:N13">
    <cfRule type="cellIs" dxfId="54" priority="4" operator="equal">
      <formula>0</formula>
    </cfRule>
  </conditionalFormatting>
  <conditionalFormatting sqref="O13:Z13">
    <cfRule type="cellIs" dxfId="53" priority="3" operator="equal">
      <formula>0</formula>
    </cfRule>
  </conditionalFormatting>
  <conditionalFormatting sqref="L14 I14 F14 C14">
    <cfRule type="cellIs" dxfId="52" priority="2" operator="equal">
      <formula>0</formula>
    </cfRule>
  </conditionalFormatting>
  <conditionalFormatting sqref="X14 U14 R14 O14">
    <cfRule type="cellIs" dxfId="51" priority="1" operator="equal">
      <formula>0</formula>
    </cfRule>
  </conditionalFormatting>
  <dataValidations count="1">
    <dataValidation type="whole" operator="greaterThanOrEqual" allowBlank="1" showInputMessage="1" showErrorMessage="1" sqref="C6:Z27">
      <formula1>0</formula1>
    </dataValidation>
  </dataValidations>
  <printOptions horizontalCentered="1" verticalCentered="1"/>
  <pageMargins left="0" right="0" top="0.15748031496062992" bottom="0.31496062992125984" header="0.23622047244094491" footer="0.19685039370078741"/>
  <pageSetup scale="65" orientation="landscape" r:id="rId1"/>
  <headerFooter scaleWithDoc="0">
    <oddFooter>&amp;R&amp;"Goudy,Negrita Cursiva"CINDEA&amp;"Goudy,Cursiva", página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111</vt:i4>
      </vt:variant>
    </vt:vector>
  </HeadingPairs>
  <TitlesOfParts>
    <vt:vector size="126" baseType="lpstr">
      <vt:lpstr>CENTROS</vt:lpstr>
      <vt:lpstr>CENTROS (2)</vt:lpstr>
      <vt:lpstr>nombres</vt:lpstr>
      <vt:lpstr>ubicacion</vt:lpstr>
      <vt:lpstr>Portada</vt:lpstr>
      <vt:lpstr>CUADRO 1</vt:lpstr>
      <vt:lpstr>CUADRO 2</vt:lpstr>
      <vt:lpstr>CUADRO 3</vt:lpstr>
      <vt:lpstr>CUADRO 4.1</vt:lpstr>
      <vt:lpstr>CUADRO 4.2</vt:lpstr>
      <vt:lpstr>CUADRO 5</vt:lpstr>
      <vt:lpstr>CUADRO 6</vt:lpstr>
      <vt:lpstr>CUADRO 7</vt:lpstr>
      <vt:lpstr>CUADRO 8</vt:lpstr>
      <vt:lpstr>CUADRO 9</vt:lpstr>
      <vt:lpstr>_0000</vt:lpstr>
      <vt:lpstr>_4827</vt:lpstr>
      <vt:lpstr>_4828</vt:lpstr>
      <vt:lpstr>_4834</vt:lpstr>
      <vt:lpstr>_4852</vt:lpstr>
      <vt:lpstr>_4873</vt:lpstr>
      <vt:lpstr>_4885</vt:lpstr>
      <vt:lpstr>_4895</vt:lpstr>
      <vt:lpstr>_4897</vt:lpstr>
      <vt:lpstr>_4911</vt:lpstr>
      <vt:lpstr>_5101</vt:lpstr>
      <vt:lpstr>_5280</vt:lpstr>
      <vt:lpstr>_5281</vt:lpstr>
      <vt:lpstr>_5282</vt:lpstr>
      <vt:lpstr>_5283</vt:lpstr>
      <vt:lpstr>_5676</vt:lpstr>
      <vt:lpstr>_5686</vt:lpstr>
      <vt:lpstr>_5687</vt:lpstr>
      <vt:lpstr>_5688</vt:lpstr>
      <vt:lpstr>_5746</vt:lpstr>
      <vt:lpstr>_5835</vt:lpstr>
      <vt:lpstr>_5888</vt:lpstr>
      <vt:lpstr>_5889</vt:lpstr>
      <vt:lpstr>_5980</vt:lpstr>
      <vt:lpstr>_6015</vt:lpstr>
      <vt:lpstr>_6221</vt:lpstr>
      <vt:lpstr>_6268</vt:lpstr>
      <vt:lpstr>_6499</vt:lpstr>
      <vt:lpstr>_6511</vt:lpstr>
      <vt:lpstr>_6513</vt:lpstr>
      <vt:lpstr>_6515</vt:lpstr>
      <vt:lpstr>_6516</vt:lpstr>
      <vt:lpstr>_6517</vt:lpstr>
      <vt:lpstr>_6518</vt:lpstr>
      <vt:lpstr>_6519</vt:lpstr>
      <vt:lpstr>_6520</vt:lpstr>
      <vt:lpstr>_6521</vt:lpstr>
      <vt:lpstr>_6522</vt:lpstr>
      <vt:lpstr>_6539</vt:lpstr>
      <vt:lpstr>_6541</vt:lpstr>
      <vt:lpstr>_6552</vt:lpstr>
      <vt:lpstr>_6572</vt:lpstr>
      <vt:lpstr>_6573</vt:lpstr>
      <vt:lpstr>_6585</vt:lpstr>
      <vt:lpstr>_6586</vt:lpstr>
      <vt:lpstr>_6587</vt:lpstr>
      <vt:lpstr>_6626</vt:lpstr>
      <vt:lpstr>_6627</vt:lpstr>
      <vt:lpstr>_6628</vt:lpstr>
      <vt:lpstr>_6629</vt:lpstr>
      <vt:lpstr>_6668</vt:lpstr>
      <vt:lpstr>_6669</vt:lpstr>
      <vt:lpstr>_6670</vt:lpstr>
      <vt:lpstr>_6671</vt:lpstr>
      <vt:lpstr>_6672</vt:lpstr>
      <vt:lpstr>_6673</vt:lpstr>
      <vt:lpstr>_6674</vt:lpstr>
      <vt:lpstr>_6675</vt:lpstr>
      <vt:lpstr>_6720</vt:lpstr>
      <vt:lpstr>_6721</vt:lpstr>
      <vt:lpstr>_6722</vt:lpstr>
      <vt:lpstr>_6723</vt:lpstr>
      <vt:lpstr>_6724</vt:lpstr>
      <vt:lpstr>_6725</vt:lpstr>
      <vt:lpstr>_6726</vt:lpstr>
      <vt:lpstr>_6727</vt:lpstr>
      <vt:lpstr>_6728</vt:lpstr>
      <vt:lpstr>_6729</vt:lpstr>
      <vt:lpstr>_6730</vt:lpstr>
      <vt:lpstr>_6731</vt:lpstr>
      <vt:lpstr>_6732</vt:lpstr>
      <vt:lpstr>_6733</vt:lpstr>
      <vt:lpstr>_6734</vt:lpstr>
      <vt:lpstr>_6735</vt:lpstr>
      <vt:lpstr>_6736</vt:lpstr>
      <vt:lpstr>_6737</vt:lpstr>
      <vt:lpstr>_6741</vt:lpstr>
      <vt:lpstr>_6797</vt:lpstr>
      <vt:lpstr>_6798</vt:lpstr>
      <vt:lpstr>_6799</vt:lpstr>
      <vt:lpstr>_6800</vt:lpstr>
      <vt:lpstr>_6801</vt:lpstr>
      <vt:lpstr>_6831</vt:lpstr>
      <vt:lpstr>_6832</vt:lpstr>
      <vt:lpstr>_6833</vt:lpstr>
      <vt:lpstr>_6843</vt:lpstr>
      <vt:lpstr>_6844</vt:lpstr>
      <vt:lpstr>_6845</vt:lpstr>
      <vt:lpstr>_6846</vt:lpstr>
      <vt:lpstr>_6847</vt:lpstr>
      <vt:lpstr>_6946</vt:lpstr>
      <vt:lpstr>'CUADRO 1'!Área_de_impresión</vt:lpstr>
      <vt:lpstr>'CUADRO 2'!Área_de_impresión</vt:lpstr>
      <vt:lpstr>'CUADRO 3'!Área_de_impresión</vt:lpstr>
      <vt:lpstr>'CUADRO 4.1'!Área_de_impresión</vt:lpstr>
      <vt:lpstr>'CUADRO 4.2'!Área_de_impresión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cindea</vt:lpstr>
      <vt:lpstr>coodigo</vt:lpstr>
      <vt:lpstr>DATOS</vt:lpstr>
      <vt:lpstr>MARCA</vt:lpstr>
      <vt:lpstr>prov</vt:lpstr>
      <vt:lpstr>sino</vt:lpstr>
      <vt:lpstr>'CUADRO 2'!Títulos_a_imprimir</vt:lpstr>
      <vt:lpstr>ubic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2022-03-17T20:41:37Z</cp:lastPrinted>
  <dcterms:created xsi:type="dcterms:W3CDTF">2011-05-27T17:11:21Z</dcterms:created>
  <dcterms:modified xsi:type="dcterms:W3CDTF">2023-03-31T19:41:35Z</dcterms:modified>
</cp:coreProperties>
</file>