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Colegios\"/>
    </mc:Choice>
  </mc:AlternateContent>
  <workbookProtection workbookAlgorithmName="SHA-512" workbookHashValue="8CEcCX9CXp4/1PXu124aflClYtyfx9AzJM/7ndc0Z0zfoo+h9NkQmqL/CtJ+2ec/vEncI+1Doml7daVis2UPKA==" workbookSaltValue="3wRYay5hvG7X4eT6lWglDQ==" workbookSpinCount="100000" lockStructure="1"/>
  <bookViews>
    <workbookView xWindow="60" yWindow="60" windowWidth="10155" windowHeight="7980" tabRatio="749" firstSheet="3" activeTab="3"/>
  </bookViews>
  <sheets>
    <sheet name="ubicacion" sheetId="80" state="hidden" r:id="rId1"/>
    <sheet name="Códigos Portada" sheetId="27" state="hidden" r:id="rId2"/>
    <sheet name="Códigos Portada (2)" sheetId="99" state="hidden" r:id="rId3"/>
    <sheet name="Portada" sheetId="98" r:id="rId4"/>
    <sheet name="CUADRO 1" sheetId="58" r:id="rId5"/>
    <sheet name="CUADRO 2" sheetId="61" r:id="rId6"/>
    <sheet name="CUADRO 3" sheetId="95" r:id="rId7"/>
    <sheet name="CUADRO 4" sheetId="97" r:id="rId8"/>
    <sheet name="CUADRO 5" sheetId="86" r:id="rId9"/>
    <sheet name="CUADRO 6" sheetId="87" r:id="rId10"/>
    <sheet name="CUADRO 7" sheetId="67" r:id="rId11"/>
    <sheet name="RenCT" sheetId="91" state="hidden" r:id="rId12"/>
    <sheet name="CUADRO 8" sheetId="90" r:id="rId13"/>
    <sheet name="CUADRO 9" sheetId="92" r:id="rId14"/>
    <sheet name="CUADRO 10" sheetId="76" r:id="rId15"/>
    <sheet name="CUADRO 11" sheetId="77" r:id="rId16"/>
    <sheet name="CUADRO 12" sheetId="78" r:id="rId17"/>
  </sheets>
  <externalReferences>
    <externalReference r:id="rId18"/>
  </externalReferences>
  <definedNames>
    <definedName name="_6246">'Códigos Portada (2)'!$B$3:$B$5</definedName>
    <definedName name="_6249">'Códigos Portada (2)'!$B$6:$B$7</definedName>
    <definedName name="_6251">'Códigos Portada (2)'!$B$8:$B$9</definedName>
    <definedName name="_6802">'Códigos Portada (2)'!$B$10:$B$10</definedName>
    <definedName name="_xlnm._FilterDatabase" localSheetId="1" hidden="1">'Códigos Portada'!$A$2:$W$10</definedName>
    <definedName name="_xlnm._FilterDatabase" localSheetId="2" hidden="1">'Códigos Portada (2)'!$A$2:$L$10</definedName>
    <definedName name="_xlnm._FilterDatabase" localSheetId="11" hidden="1">RenCT!$A$2:$AH$10</definedName>
    <definedName name="aplazados" localSheetId="2">[1]RenCT!$A$3:$AH$82</definedName>
    <definedName name="aplazados">RenCT!$A$3:$AH$10</definedName>
    <definedName name="_xlnm.Print_Area" localSheetId="4">'CUADRO 1'!$B$1:$K$21</definedName>
    <definedName name="_xlnm.Print_Area" localSheetId="14">'CUADRO 10'!$B$1:$H$16</definedName>
    <definedName name="_xlnm.Print_Area" localSheetId="15">'CUADRO 11'!$B$1:$J$34</definedName>
    <definedName name="_xlnm.Print_Area" localSheetId="16">'CUADRO 12'!$B$1:$L$34</definedName>
    <definedName name="_xlnm.Print_Area" localSheetId="5">'CUADRO 2'!$B$1:$T$24</definedName>
    <definedName name="_xlnm.Print_Area" localSheetId="6">'CUADRO 3'!$B$1:$T$23</definedName>
    <definedName name="_xlnm.Print_Area" localSheetId="7">'CUADRO 4'!$B$1:$N$18</definedName>
    <definedName name="_xlnm.Print_Area" localSheetId="8">'CUADRO 5'!$B$1:$H$39</definedName>
    <definedName name="_xlnm.Print_Area" localSheetId="9">'CUADRO 6'!$B$1:$N$41</definedName>
    <definedName name="_xlnm.Print_Area" localSheetId="10">'CUADRO 7'!$B$1:$T$38</definedName>
    <definedName name="_xlnm.Print_Area" localSheetId="12">'CUADRO 8'!$B$1:$G$20</definedName>
    <definedName name="_xlnm.Print_Area" localSheetId="13">'CUADRO 9'!$B$1:$T$19</definedName>
    <definedName name="_xlnm.Print_Area" localSheetId="3">Portada!$B$2:$O$40</definedName>
    <definedName name="codigo">'Códigos Portada'!$A$3:$B$10</definedName>
    <definedName name="datos">'Códigos Portada'!$D$3:$W$10</definedName>
    <definedName name="LISTA">'Códigos Portada (2)'!$J$3:$J$6</definedName>
    <definedName name="PROV">ubicacion!$A$1:$B$489</definedName>
    <definedName name="sino">Portada!$A$31:$A$32</definedName>
    <definedName name="_xlnm.Print_Titles" localSheetId="8">'CUADRO 5'!$5:$5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L4" i="27" l="1"/>
  <c r="L5" i="27"/>
  <c r="L6" i="27"/>
  <c r="L7" i="27"/>
  <c r="L8" i="27"/>
  <c r="L9" i="27"/>
  <c r="L10" i="27"/>
  <c r="L3" i="27"/>
  <c r="L3" i="99" l="1"/>
  <c r="J3" i="99" s="1"/>
  <c r="J4" i="99"/>
  <c r="J5" i="99"/>
  <c r="J6" i="99"/>
  <c r="L6" i="99"/>
  <c r="L5" i="99"/>
  <c r="L4" i="99"/>
  <c r="H10" i="99" l="1"/>
  <c r="H14" i="99"/>
  <c r="H15" i="99"/>
  <c r="H16" i="99"/>
  <c r="H17" i="99"/>
  <c r="H8" i="99"/>
  <c r="H9" i="99"/>
  <c r="AC10" i="91" l="1"/>
  <c r="AD10" i="91"/>
  <c r="AE10" i="91"/>
  <c r="AF10" i="91"/>
  <c r="AG10" i="91"/>
  <c r="AH10" i="91"/>
  <c r="AC9" i="91"/>
  <c r="AD9" i="91"/>
  <c r="AE9" i="91"/>
  <c r="AF9" i="91"/>
  <c r="AG9" i="91"/>
  <c r="AH9" i="91"/>
  <c r="H3" i="99" l="1"/>
  <c r="H4" i="99"/>
  <c r="H5" i="99"/>
  <c r="H6" i="99"/>
  <c r="H7" i="99"/>
  <c r="N29" i="67" l="1"/>
  <c r="M29" i="67"/>
  <c r="H29" i="67"/>
  <c r="G29" i="67"/>
  <c r="T29" i="67"/>
  <c r="S29" i="67"/>
  <c r="Q29" i="67"/>
  <c r="P29" i="67"/>
  <c r="G15" i="61" l="1"/>
  <c r="H15" i="61"/>
  <c r="R28" i="67" l="1"/>
  <c r="O28" i="67"/>
  <c r="L28" i="67"/>
  <c r="I28" i="67"/>
  <c r="F28" i="67"/>
  <c r="C28" i="67"/>
  <c r="R27" i="67"/>
  <c r="O27" i="67"/>
  <c r="L27" i="67"/>
  <c r="I27" i="67"/>
  <c r="F27" i="67"/>
  <c r="C27" i="67"/>
  <c r="R26" i="67"/>
  <c r="O26" i="67"/>
  <c r="L26" i="67"/>
  <c r="I26" i="67"/>
  <c r="F26" i="67"/>
  <c r="C26" i="67"/>
  <c r="R25" i="67"/>
  <c r="O25" i="67"/>
  <c r="L25" i="67"/>
  <c r="I25" i="67"/>
  <c r="F25" i="67"/>
  <c r="C25" i="67"/>
  <c r="R24" i="67"/>
  <c r="O24" i="67"/>
  <c r="L24" i="67"/>
  <c r="I24" i="67"/>
  <c r="F24" i="67"/>
  <c r="C24" i="67"/>
  <c r="R23" i="67"/>
  <c r="O23" i="67"/>
  <c r="L23" i="67"/>
  <c r="I23" i="67"/>
  <c r="F23" i="67"/>
  <c r="C23" i="67"/>
  <c r="R22" i="67"/>
  <c r="O22" i="67"/>
  <c r="L22" i="67"/>
  <c r="I22" i="67"/>
  <c r="F22" i="67"/>
  <c r="C22" i="67"/>
  <c r="R21" i="67"/>
  <c r="O21" i="67"/>
  <c r="L21" i="67"/>
  <c r="I21" i="67"/>
  <c r="F21" i="67"/>
  <c r="C21" i="67"/>
  <c r="R20" i="67"/>
  <c r="O20" i="67"/>
  <c r="L20" i="67"/>
  <c r="I20" i="67"/>
  <c r="F20" i="67"/>
  <c r="C20" i="67"/>
  <c r="R19" i="67"/>
  <c r="O19" i="67"/>
  <c r="L19" i="67"/>
  <c r="I19" i="67"/>
  <c r="F19" i="67"/>
  <c r="C19" i="67"/>
  <c r="T18" i="67"/>
  <c r="S18" i="67"/>
  <c r="Q18" i="67"/>
  <c r="P18" i="67"/>
  <c r="N18" i="67"/>
  <c r="M18" i="67"/>
  <c r="L18" i="67" s="1"/>
  <c r="K18" i="67"/>
  <c r="J18" i="67"/>
  <c r="H18" i="67"/>
  <c r="G18" i="67"/>
  <c r="E18" i="67"/>
  <c r="D18" i="67"/>
  <c r="R17" i="67"/>
  <c r="O17" i="67"/>
  <c r="L17" i="67"/>
  <c r="I17" i="67"/>
  <c r="F17" i="67"/>
  <c r="C17" i="67"/>
  <c r="R16" i="67"/>
  <c r="O16" i="67"/>
  <c r="L16" i="67"/>
  <c r="I16" i="67"/>
  <c r="F16" i="67"/>
  <c r="C16" i="67"/>
  <c r="R15" i="67"/>
  <c r="O15" i="67"/>
  <c r="L15" i="67"/>
  <c r="I15" i="67"/>
  <c r="F15" i="67"/>
  <c r="C15" i="67"/>
  <c r="T14" i="67"/>
  <c r="S14" i="67"/>
  <c r="R14" i="67" s="1"/>
  <c r="Q14" i="67"/>
  <c r="P14" i="67"/>
  <c r="O14" i="67" s="1"/>
  <c r="N14" i="67"/>
  <c r="M14" i="67"/>
  <c r="K14" i="67"/>
  <c r="J14" i="67"/>
  <c r="H14" i="67"/>
  <c r="G14" i="67"/>
  <c r="E14" i="67"/>
  <c r="D14" i="67"/>
  <c r="R13" i="67"/>
  <c r="O13" i="67"/>
  <c r="L13" i="67"/>
  <c r="I13" i="67"/>
  <c r="F13" i="67"/>
  <c r="C13" i="67"/>
  <c r="R12" i="67"/>
  <c r="O12" i="67"/>
  <c r="L12" i="67"/>
  <c r="I12" i="67"/>
  <c r="F12" i="67"/>
  <c r="C12" i="67"/>
  <c r="R11" i="67"/>
  <c r="O11" i="67"/>
  <c r="L11" i="67"/>
  <c r="I11" i="67"/>
  <c r="F11" i="67"/>
  <c r="C11" i="67"/>
  <c r="R10" i="67"/>
  <c r="O10" i="67"/>
  <c r="L10" i="67"/>
  <c r="I10" i="67"/>
  <c r="F10" i="67"/>
  <c r="C10" i="67"/>
  <c r="R9" i="67"/>
  <c r="O9" i="67"/>
  <c r="L9" i="67"/>
  <c r="I9" i="67"/>
  <c r="F9" i="67"/>
  <c r="C9" i="67"/>
  <c r="R8" i="67"/>
  <c r="O8" i="67"/>
  <c r="L8" i="67"/>
  <c r="I8" i="67"/>
  <c r="F8" i="67"/>
  <c r="C8" i="6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I14" i="67" l="1"/>
  <c r="C18" i="67"/>
  <c r="F18" i="67"/>
  <c r="F14" i="67"/>
  <c r="I18" i="67"/>
  <c r="L14" i="67"/>
  <c r="C14" i="67"/>
  <c r="O18" i="67"/>
  <c r="R18" i="67"/>
  <c r="I25" i="98"/>
  <c r="N7" i="67" l="1"/>
  <c r="K7" i="67"/>
  <c r="K29" i="67" s="1"/>
  <c r="T7" i="67"/>
  <c r="Q7" i="67"/>
  <c r="P7" i="67"/>
  <c r="M7" i="67"/>
  <c r="H7" i="67"/>
  <c r="E7" i="67"/>
  <c r="E29" i="67" s="1"/>
  <c r="D7" i="67"/>
  <c r="D29" i="67" s="1"/>
  <c r="T15" i="61"/>
  <c r="S15" i="61"/>
  <c r="Q15" i="61"/>
  <c r="P15" i="61"/>
  <c r="N15" i="61"/>
  <c r="M15" i="61"/>
  <c r="O7" i="67" l="1"/>
  <c r="L7" i="67"/>
  <c r="G7" i="67"/>
  <c r="F7" i="67" s="1"/>
  <c r="J7" i="67"/>
  <c r="J29" i="67" s="1"/>
  <c r="F30" i="67" s="1"/>
  <c r="C7" i="67"/>
  <c r="S7" i="67"/>
  <c r="R7" i="67" s="1"/>
  <c r="P30" i="67"/>
  <c r="K15" i="61"/>
  <c r="J15" i="61"/>
  <c r="G16" i="61" l="1"/>
  <c r="B3" i="67"/>
  <c r="F32" i="67"/>
  <c r="I7" i="67"/>
  <c r="F11" i="58"/>
  <c r="F10" i="58"/>
  <c r="C10" i="58"/>
  <c r="J10" i="58" s="1"/>
  <c r="F9" i="58"/>
  <c r="C9" i="58"/>
  <c r="J9" i="58" s="1"/>
  <c r="F8" i="58"/>
  <c r="C8" i="58"/>
  <c r="J8" i="58" s="1"/>
  <c r="F7" i="58"/>
  <c r="C7" i="58"/>
  <c r="J7" i="58" s="1"/>
  <c r="F6" i="58"/>
  <c r="C6" i="58"/>
  <c r="J6" i="58" s="1"/>
  <c r="I5" i="58"/>
  <c r="H5" i="58"/>
  <c r="G5" i="58"/>
  <c r="E5" i="58"/>
  <c r="D5" i="58"/>
  <c r="C5" i="58" l="1"/>
  <c r="F5" i="58"/>
  <c r="E17" i="78"/>
  <c r="K35" i="87" l="1"/>
  <c r="H35" i="87"/>
  <c r="E35" i="87"/>
  <c r="K34" i="87"/>
  <c r="H34" i="87"/>
  <c r="E34" i="87"/>
  <c r="K33" i="87"/>
  <c r="H33" i="87"/>
  <c r="E33" i="87"/>
  <c r="K32" i="87"/>
  <c r="H32" i="87"/>
  <c r="E32" i="87"/>
  <c r="K31" i="87"/>
  <c r="H31" i="87"/>
  <c r="E31" i="87"/>
  <c r="K30" i="87"/>
  <c r="H30" i="87"/>
  <c r="E30" i="87"/>
  <c r="K29" i="87"/>
  <c r="H29" i="87"/>
  <c r="E29" i="87"/>
  <c r="K28" i="87"/>
  <c r="H28" i="87"/>
  <c r="E28" i="87"/>
  <c r="K27" i="87"/>
  <c r="H27" i="87"/>
  <c r="E27" i="87"/>
  <c r="K26" i="87"/>
  <c r="H26" i="87"/>
  <c r="E26" i="87"/>
  <c r="K25" i="87"/>
  <c r="H25" i="87"/>
  <c r="E25" i="87"/>
  <c r="K24" i="87"/>
  <c r="H24" i="87"/>
  <c r="E24" i="87"/>
  <c r="K23" i="87"/>
  <c r="H23" i="87"/>
  <c r="E23" i="87"/>
  <c r="K22" i="87"/>
  <c r="H22" i="87"/>
  <c r="E22" i="87"/>
  <c r="K21" i="87"/>
  <c r="H21" i="87"/>
  <c r="E21" i="87"/>
  <c r="K20" i="87"/>
  <c r="H20" i="87"/>
  <c r="E20" i="87"/>
  <c r="K19" i="87"/>
  <c r="H19" i="87"/>
  <c r="E19" i="87"/>
  <c r="K18" i="87"/>
  <c r="H18" i="87"/>
  <c r="E18" i="87"/>
  <c r="K17" i="87"/>
  <c r="H17" i="87"/>
  <c r="E17" i="87"/>
  <c r="K16" i="87"/>
  <c r="H16" i="87"/>
  <c r="E16" i="87"/>
  <c r="K15" i="87"/>
  <c r="H15" i="87"/>
  <c r="E15" i="87"/>
  <c r="K14" i="87"/>
  <c r="H14" i="87"/>
  <c r="E14" i="87"/>
  <c r="K13" i="87"/>
  <c r="H13" i="87"/>
  <c r="E13" i="87"/>
  <c r="K12" i="87"/>
  <c r="H12" i="87"/>
  <c r="E12" i="87"/>
  <c r="K11" i="87"/>
  <c r="H11" i="87"/>
  <c r="E11" i="87"/>
  <c r="K10" i="87"/>
  <c r="H10" i="87"/>
  <c r="E10" i="87"/>
  <c r="K9" i="87"/>
  <c r="H9" i="87"/>
  <c r="E9" i="87"/>
  <c r="K8" i="87"/>
  <c r="H8" i="87"/>
  <c r="E8" i="87"/>
  <c r="K7" i="87"/>
  <c r="H7" i="87"/>
  <c r="E7" i="87"/>
  <c r="M6" i="87"/>
  <c r="L6" i="87"/>
  <c r="J6" i="87"/>
  <c r="I6" i="87"/>
  <c r="G6" i="87"/>
  <c r="F6" i="87"/>
  <c r="G14" i="95"/>
  <c r="R14" i="61"/>
  <c r="O14" i="61"/>
  <c r="L14" i="61"/>
  <c r="I14" i="61"/>
  <c r="F14" i="61"/>
  <c r="E14" i="61"/>
  <c r="D14" i="61"/>
  <c r="D6" i="87" l="1"/>
  <c r="N6" i="87" s="1"/>
  <c r="C14" i="61"/>
  <c r="E6" i="87"/>
  <c r="H6" i="87"/>
  <c r="K6" i="87"/>
  <c r="N14" i="87"/>
  <c r="AC5" i="91" l="1"/>
  <c r="AD5" i="91"/>
  <c r="AE5" i="91"/>
  <c r="AF5" i="91"/>
  <c r="AG5" i="91"/>
  <c r="AH5" i="91"/>
  <c r="AC8" i="91"/>
  <c r="AD8" i="91"/>
  <c r="AE8" i="91"/>
  <c r="AF8" i="91"/>
  <c r="AG8" i="91"/>
  <c r="AH8" i="91"/>
  <c r="AC3" i="91"/>
  <c r="AD3" i="91"/>
  <c r="AE3" i="91"/>
  <c r="AF3" i="91"/>
  <c r="AG3" i="91"/>
  <c r="AH3" i="91"/>
  <c r="AC6" i="91"/>
  <c r="AD6" i="91"/>
  <c r="AE6" i="91"/>
  <c r="AF6" i="91"/>
  <c r="AG6" i="91"/>
  <c r="AH6" i="91"/>
  <c r="AC4" i="91"/>
  <c r="AD4" i="91"/>
  <c r="AE4" i="91"/>
  <c r="AF4" i="91"/>
  <c r="AG4" i="91"/>
  <c r="AH4" i="91"/>
  <c r="AC7" i="91"/>
  <c r="AD7" i="91"/>
  <c r="AE7" i="91"/>
  <c r="AF7" i="91"/>
  <c r="AG7" i="91"/>
  <c r="AH7" i="91"/>
  <c r="D16" i="77" l="1"/>
  <c r="T14" i="95" l="1"/>
  <c r="S14" i="95"/>
  <c r="Q14" i="95"/>
  <c r="P14" i="95"/>
  <c r="N14" i="95"/>
  <c r="M14" i="95"/>
  <c r="K14" i="95"/>
  <c r="J14" i="95"/>
  <c r="H14" i="95"/>
  <c r="L2" i="98"/>
  <c r="C22" i="98" l="1"/>
  <c r="K1" i="78"/>
  <c r="F1" i="90"/>
  <c r="M1" i="97"/>
  <c r="E1" i="86"/>
  <c r="I1" i="77"/>
  <c r="S1" i="67"/>
  <c r="S1" i="95"/>
  <c r="H1" i="58"/>
  <c r="D1" i="76"/>
  <c r="L1" i="87"/>
  <c r="S1" i="61"/>
  <c r="S1" i="92"/>
  <c r="C15" i="98"/>
  <c r="J17" i="98"/>
  <c r="C17" i="98" s="1"/>
  <c r="H17" i="98" s="1"/>
  <c r="H22" i="98"/>
  <c r="N5" i="98"/>
  <c r="L15" i="98"/>
  <c r="C19" i="98"/>
  <c r="C13" i="98"/>
  <c r="G19" i="98"/>
  <c r="C29" i="98"/>
  <c r="F13" i="98"/>
  <c r="G11" i="90" l="1"/>
  <c r="E11" i="90"/>
  <c r="G8" i="90"/>
  <c r="G10" i="90"/>
  <c r="E10" i="90"/>
  <c r="E9" i="90"/>
  <c r="G9" i="90"/>
  <c r="E8" i="90"/>
  <c r="G7" i="90"/>
  <c r="E7" i="90"/>
  <c r="I15" i="77" l="1"/>
  <c r="R13" i="95" l="1"/>
  <c r="O13" i="95"/>
  <c r="L13" i="95"/>
  <c r="I13" i="95"/>
  <c r="F13" i="95"/>
  <c r="E13" i="95"/>
  <c r="D13" i="95"/>
  <c r="D13" i="61"/>
  <c r="E13" i="61"/>
  <c r="F13" i="61"/>
  <c r="I13" i="61"/>
  <c r="L13" i="61"/>
  <c r="O13" i="61"/>
  <c r="R13" i="61"/>
  <c r="C13" i="95" l="1"/>
  <c r="C13" i="61"/>
  <c r="F15" i="95"/>
  <c r="D7" i="78" l="1"/>
  <c r="L10" i="97" l="1"/>
  <c r="L9" i="97"/>
  <c r="I9" i="97"/>
  <c r="L8" i="97"/>
  <c r="I8" i="97"/>
  <c r="F8" i="97"/>
  <c r="L7" i="97"/>
  <c r="I7" i="97"/>
  <c r="F7" i="97"/>
  <c r="C7" i="97"/>
  <c r="C9" i="86" l="1"/>
  <c r="C10" i="86"/>
  <c r="D10" i="86" s="1"/>
  <c r="C11" i="86"/>
  <c r="D11" i="86" s="1"/>
  <c r="C12" i="86"/>
  <c r="D12" i="86" s="1"/>
  <c r="C13" i="86"/>
  <c r="D13" i="86" s="1"/>
  <c r="C14" i="86"/>
  <c r="D14" i="86" s="1"/>
  <c r="C15" i="86"/>
  <c r="D15" i="86" s="1"/>
  <c r="C16" i="86"/>
  <c r="D16" i="86" s="1"/>
  <c r="C17" i="86"/>
  <c r="D17" i="86" s="1"/>
  <c r="C18" i="86"/>
  <c r="D18" i="86" s="1"/>
  <c r="C19" i="86"/>
  <c r="D19" i="86" s="1"/>
  <c r="C20" i="86"/>
  <c r="D20" i="86" s="1"/>
  <c r="C21" i="86"/>
  <c r="D21" i="86" s="1"/>
  <c r="C22" i="86"/>
  <c r="D22" i="86" s="1"/>
  <c r="C23" i="86"/>
  <c r="D23" i="86" s="1"/>
  <c r="C24" i="86"/>
  <c r="D24" i="86" s="1"/>
  <c r="C25" i="86"/>
  <c r="D25" i="86" s="1"/>
  <c r="C26" i="86"/>
  <c r="D26" i="86" s="1"/>
  <c r="C27" i="86"/>
  <c r="D27" i="86" s="1"/>
  <c r="C28" i="86"/>
  <c r="D28" i="86" s="1"/>
  <c r="C29" i="86"/>
  <c r="D29" i="86" s="1"/>
  <c r="C30" i="86"/>
  <c r="D30" i="86" s="1"/>
  <c r="C31" i="86"/>
  <c r="D31" i="86" s="1"/>
  <c r="H28" i="77" l="1"/>
  <c r="H27" i="77"/>
  <c r="H26" i="77"/>
  <c r="H25" i="77"/>
  <c r="H24" i="77"/>
  <c r="H23" i="77"/>
  <c r="H22" i="77"/>
  <c r="H21" i="77"/>
  <c r="H20" i="77"/>
  <c r="H19" i="77"/>
  <c r="H18" i="77"/>
  <c r="H17" i="77"/>
  <c r="H16" i="77"/>
  <c r="H14" i="77"/>
  <c r="H13" i="77"/>
  <c r="H12" i="77"/>
  <c r="H11" i="77"/>
  <c r="H10" i="77"/>
  <c r="H9" i="77"/>
  <c r="H8" i="77"/>
  <c r="H7" i="77"/>
  <c r="H6" i="77"/>
  <c r="H5" i="77"/>
  <c r="C26" i="77"/>
  <c r="C25" i="77"/>
  <c r="C24" i="77"/>
  <c r="C23" i="77"/>
  <c r="C22" i="77"/>
  <c r="C21" i="77"/>
  <c r="C20" i="77"/>
  <c r="C19" i="77"/>
  <c r="C18" i="77"/>
  <c r="C17" i="77"/>
  <c r="C15" i="77"/>
  <c r="C14" i="77"/>
  <c r="C13" i="77"/>
  <c r="C12" i="77"/>
  <c r="C10" i="77"/>
  <c r="C9" i="77"/>
  <c r="C8" i="77"/>
  <c r="C7" i="77"/>
  <c r="C7" i="78" l="1"/>
  <c r="E32" i="86"/>
  <c r="C32" i="86"/>
  <c r="D32" i="86" s="1"/>
  <c r="E31" i="86"/>
  <c r="E30" i="86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14" i="86"/>
  <c r="E13" i="86"/>
  <c r="E12" i="86"/>
  <c r="E11" i="86"/>
  <c r="E10" i="86"/>
  <c r="E9" i="86"/>
  <c r="E8" i="86"/>
  <c r="C8" i="86"/>
  <c r="D8" i="86" s="1"/>
  <c r="E7" i="86"/>
  <c r="C7" i="86"/>
  <c r="D9" i="86" s="1"/>
  <c r="F6" i="86"/>
  <c r="G6" i="86" s="1"/>
  <c r="G17" i="86" l="1"/>
  <c r="G14" i="86"/>
  <c r="G10" i="86"/>
  <c r="D6" i="95" l="1"/>
  <c r="O9" i="95"/>
  <c r="R9" i="95"/>
  <c r="R9" i="61"/>
  <c r="O9" i="61"/>
  <c r="D11" i="77" l="1"/>
  <c r="E16" i="77"/>
  <c r="C16" i="77" l="1"/>
  <c r="D5" i="77"/>
  <c r="E5" i="77"/>
  <c r="C6" i="77"/>
  <c r="I4" i="77"/>
  <c r="J4" i="77"/>
  <c r="E11" i="77"/>
  <c r="C11" i="77" s="1"/>
  <c r="J15" i="77"/>
  <c r="E12" i="92"/>
  <c r="D12" i="92"/>
  <c r="E11" i="92"/>
  <c r="D11" i="92"/>
  <c r="E10" i="92"/>
  <c r="D10" i="92"/>
  <c r="E9" i="92"/>
  <c r="D9" i="92"/>
  <c r="E8" i="92"/>
  <c r="D8" i="92"/>
  <c r="E7" i="92"/>
  <c r="D7" i="92"/>
  <c r="E6" i="92"/>
  <c r="D6" i="92"/>
  <c r="E5" i="92"/>
  <c r="D5" i="92"/>
  <c r="H4" i="77" l="1"/>
  <c r="H15" i="77"/>
  <c r="E4" i="77"/>
  <c r="C5" i="77"/>
  <c r="D4" i="77"/>
  <c r="E12" i="95" l="1"/>
  <c r="D12" i="95"/>
  <c r="E11" i="95"/>
  <c r="D11" i="95"/>
  <c r="E10" i="95"/>
  <c r="D10" i="95"/>
  <c r="E9" i="95"/>
  <c r="D9" i="95"/>
  <c r="E8" i="95"/>
  <c r="D8" i="95"/>
  <c r="E7" i="95"/>
  <c r="D7" i="95"/>
  <c r="E6" i="95"/>
  <c r="E12" i="61" l="1"/>
  <c r="D12" i="61"/>
  <c r="E11" i="61"/>
  <c r="D11" i="61"/>
  <c r="E10" i="61"/>
  <c r="D10" i="61"/>
  <c r="E9" i="61"/>
  <c r="D9" i="61"/>
  <c r="E8" i="61"/>
  <c r="D8" i="61"/>
  <c r="E7" i="61"/>
  <c r="D7" i="61"/>
  <c r="E6" i="61"/>
  <c r="D6" i="61"/>
  <c r="C8" i="61" l="1"/>
  <c r="D15" i="61"/>
  <c r="E15" i="61"/>
  <c r="R10" i="92"/>
  <c r="O10" i="92"/>
  <c r="L10" i="92"/>
  <c r="I10" i="92"/>
  <c r="F10" i="92"/>
  <c r="R9" i="92"/>
  <c r="O9" i="92"/>
  <c r="L9" i="92"/>
  <c r="I9" i="92"/>
  <c r="F9" i="92"/>
  <c r="C9" i="92"/>
  <c r="C16" i="61" l="1"/>
  <c r="C10" i="92"/>
  <c r="F6" i="78" l="1"/>
  <c r="D16" i="78"/>
  <c r="C16" i="78" s="1"/>
  <c r="D15" i="78"/>
  <c r="C15" i="78" s="1"/>
  <c r="R12" i="95" l="1"/>
  <c r="O12" i="95"/>
  <c r="L12" i="95"/>
  <c r="I12" i="95"/>
  <c r="F12" i="95"/>
  <c r="R11" i="95"/>
  <c r="O11" i="95"/>
  <c r="L11" i="95"/>
  <c r="I11" i="95"/>
  <c r="F11" i="95"/>
  <c r="R10" i="95"/>
  <c r="O10" i="95"/>
  <c r="L10" i="95"/>
  <c r="I10" i="95"/>
  <c r="F10" i="95"/>
  <c r="L9" i="95"/>
  <c r="I9" i="95"/>
  <c r="F9" i="95"/>
  <c r="R8" i="95"/>
  <c r="O8" i="95"/>
  <c r="L8" i="95"/>
  <c r="I8" i="95"/>
  <c r="F8" i="95"/>
  <c r="R7" i="95"/>
  <c r="O7" i="95"/>
  <c r="L7" i="95"/>
  <c r="I7" i="95"/>
  <c r="F7" i="95"/>
  <c r="R6" i="95"/>
  <c r="O6" i="95"/>
  <c r="L6" i="95"/>
  <c r="I6" i="95"/>
  <c r="F6" i="95"/>
  <c r="C7" i="95" l="1"/>
  <c r="C11" i="95"/>
  <c r="C10" i="95"/>
  <c r="C8" i="95"/>
  <c r="C12" i="95"/>
  <c r="C9" i="95"/>
  <c r="C6" i="95"/>
  <c r="C14" i="95" s="1"/>
  <c r="F17" i="95" l="1"/>
  <c r="F14" i="58"/>
  <c r="R12" i="61"/>
  <c r="O12" i="61"/>
  <c r="L12" i="61"/>
  <c r="I12" i="61"/>
  <c r="F12" i="61"/>
  <c r="C12" i="61"/>
  <c r="R11" i="61"/>
  <c r="O11" i="61"/>
  <c r="L11" i="61"/>
  <c r="I11" i="61"/>
  <c r="F11" i="61"/>
  <c r="R10" i="61"/>
  <c r="O10" i="61"/>
  <c r="L10" i="61"/>
  <c r="I10" i="61"/>
  <c r="F10" i="61"/>
  <c r="C10" i="61"/>
  <c r="L9" i="61"/>
  <c r="I9" i="61"/>
  <c r="F9" i="61"/>
  <c r="R8" i="61"/>
  <c r="O8" i="61"/>
  <c r="L8" i="61"/>
  <c r="I8" i="61"/>
  <c r="F8" i="61"/>
  <c r="R7" i="61"/>
  <c r="O7" i="61"/>
  <c r="L7" i="61"/>
  <c r="I7" i="61"/>
  <c r="F7" i="61"/>
  <c r="C11" i="61" l="1"/>
  <c r="C7" i="61"/>
  <c r="C9" i="61"/>
  <c r="C11" i="90" l="1"/>
  <c r="C10" i="90"/>
  <c r="C9" i="90"/>
  <c r="C8" i="90"/>
  <c r="C7" i="90"/>
  <c r="R12" i="92" l="1"/>
  <c r="O12" i="92"/>
  <c r="L12" i="92"/>
  <c r="I12" i="92"/>
  <c r="F12" i="92"/>
  <c r="R11" i="92"/>
  <c r="O11" i="92"/>
  <c r="L11" i="92"/>
  <c r="I11" i="92"/>
  <c r="F11" i="92"/>
  <c r="R8" i="92"/>
  <c r="O8" i="92"/>
  <c r="L8" i="92"/>
  <c r="I8" i="92"/>
  <c r="F8" i="92"/>
  <c r="R7" i="92"/>
  <c r="O7" i="92"/>
  <c r="L7" i="92"/>
  <c r="I7" i="92"/>
  <c r="F7" i="92"/>
  <c r="R6" i="92"/>
  <c r="O6" i="92"/>
  <c r="L6" i="92"/>
  <c r="I6" i="92"/>
  <c r="F6" i="92"/>
  <c r="R5" i="92"/>
  <c r="O5" i="92"/>
  <c r="L5" i="92"/>
  <c r="I5" i="92"/>
  <c r="F5" i="92"/>
  <c r="C5" i="92" l="1"/>
  <c r="C6" i="92"/>
  <c r="C8" i="92"/>
  <c r="C11" i="92"/>
  <c r="C12" i="92"/>
  <c r="C7" i="92"/>
  <c r="F6" i="90"/>
  <c r="D6" i="90"/>
  <c r="R6" i="61" l="1"/>
  <c r="O6" i="61"/>
  <c r="L6" i="61"/>
  <c r="I6" i="61"/>
  <c r="F12" i="90" l="1"/>
  <c r="D12" i="90"/>
  <c r="B13" i="90" s="1"/>
  <c r="C6" i="90"/>
  <c r="D27" i="78"/>
  <c r="C27" i="78" s="1"/>
  <c r="D26" i="78"/>
  <c r="C26" i="78" s="1"/>
  <c r="D25" i="78"/>
  <c r="D24" i="78"/>
  <c r="C24" i="78" s="1"/>
  <c r="D23" i="78"/>
  <c r="C23" i="78" s="1"/>
  <c r="D22" i="78"/>
  <c r="C22" i="78" s="1"/>
  <c r="D21" i="78"/>
  <c r="C21" i="78" s="1"/>
  <c r="D20" i="78"/>
  <c r="D19" i="78"/>
  <c r="C19" i="78" s="1"/>
  <c r="D18" i="78"/>
  <c r="L17" i="78"/>
  <c r="K17" i="78"/>
  <c r="J17" i="78"/>
  <c r="I17" i="78"/>
  <c r="H17" i="78"/>
  <c r="G17" i="78"/>
  <c r="F17" i="78"/>
  <c r="F5" i="78" s="1"/>
  <c r="D14" i="78"/>
  <c r="C14" i="78" s="1"/>
  <c r="D13" i="78"/>
  <c r="C13" i="78" s="1"/>
  <c r="D12" i="78"/>
  <c r="C12" i="78" s="1"/>
  <c r="D11" i="78"/>
  <c r="C11" i="78" s="1"/>
  <c r="D10" i="78"/>
  <c r="C10" i="78" s="1"/>
  <c r="D9" i="78"/>
  <c r="C9" i="78" s="1"/>
  <c r="D8" i="78"/>
  <c r="L6" i="78"/>
  <c r="K6" i="78"/>
  <c r="J6" i="78"/>
  <c r="I6" i="78"/>
  <c r="H6" i="78"/>
  <c r="G6" i="78"/>
  <c r="E6" i="78"/>
  <c r="C10" i="76"/>
  <c r="C9" i="76"/>
  <c r="F9" i="76" s="1"/>
  <c r="C8" i="76"/>
  <c r="C7" i="76"/>
  <c r="C6" i="76"/>
  <c r="E5" i="76"/>
  <c r="D5" i="76"/>
  <c r="C8" i="78" l="1"/>
  <c r="D28" i="78"/>
  <c r="E28" i="78" s="1"/>
  <c r="J5" i="78"/>
  <c r="H5" i="78"/>
  <c r="C20" i="78"/>
  <c r="D17" i="78"/>
  <c r="C18" i="78"/>
  <c r="C25" i="78"/>
  <c r="K5" i="78"/>
  <c r="G5" i="78"/>
  <c r="D6" i="78"/>
  <c r="L5" i="78"/>
  <c r="E5" i="78"/>
  <c r="I5" i="78"/>
  <c r="C5" i="76"/>
  <c r="D5" i="78" l="1"/>
  <c r="C4" i="77"/>
  <c r="F6" i="61" l="1"/>
  <c r="C6" i="61" l="1"/>
</calcChain>
</file>

<file path=xl/sharedStrings.xml><?xml version="1.0" encoding="utf-8"?>
<sst xmlns="http://schemas.openxmlformats.org/spreadsheetml/2006/main" count="2742" uniqueCount="1342">
  <si>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</si>
  <si>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</si>
  <si>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</si>
  <si>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</si>
  <si>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</si>
  <si>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</si>
  <si>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</si>
  <si>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</si>
  <si>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</si>
  <si>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</si>
  <si>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</si>
  <si>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</si>
  <si>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Circuito Escolar: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</si>
  <si>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</si>
  <si>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</si>
  <si>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</si>
  <si>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</si>
  <si>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</si>
  <si>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</si>
  <si>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</si>
  <si>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</si>
  <si>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</si>
  <si>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</si>
  <si>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</si>
  <si>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</si>
  <si>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</si>
  <si>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</si>
  <si>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</si>
  <si>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</si>
  <si>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</si>
  <si>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</si>
  <si>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</si>
  <si>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</si>
  <si>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</si>
  <si>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</si>
  <si>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2</t>
  </si>
  <si>
    <t>DESAMPARADOS</t>
  </si>
  <si>
    <t>SAN MIGUEL</t>
  </si>
  <si>
    <t>ALAJUELA</t>
  </si>
  <si>
    <t>7</t>
  </si>
  <si>
    <t>18</t>
  </si>
  <si>
    <t>SAN RAFAEL</t>
  </si>
  <si>
    <t>SAN CARLOS</t>
  </si>
  <si>
    <t>SAN PEDRO</t>
  </si>
  <si>
    <t>AGUAS ZARCAS</t>
  </si>
  <si>
    <t>20</t>
  </si>
  <si>
    <t>Barrio o Poblado:</t>
  </si>
  <si>
    <t>Dirección Exacta:</t>
  </si>
  <si>
    <t>Dirección Regional:</t>
  </si>
  <si>
    <t>Código Presupuestario:</t>
  </si>
  <si>
    <t>Hombres</t>
  </si>
  <si>
    <t>Mujeres</t>
  </si>
  <si>
    <t>Tipo de Cargo</t>
  </si>
  <si>
    <t>Otros</t>
  </si>
  <si>
    <t>Docentes</t>
  </si>
  <si>
    <t>Inglés</t>
  </si>
  <si>
    <t>Administrativos y de Servicios</t>
  </si>
  <si>
    <t>25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</si>
  <si>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</si>
  <si>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</si>
  <si>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</si>
  <si>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</si>
  <si>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</si>
  <si>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</si>
  <si>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</si>
  <si>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</si>
  <si>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</si>
  <si>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</si>
  <si>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</si>
  <si>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</si>
  <si>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</si>
  <si>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</si>
  <si>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</si>
  <si>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</si>
  <si>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</si>
  <si>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</si>
  <si>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</si>
  <si>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</si>
  <si>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</si>
  <si>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</si>
  <si>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</si>
  <si>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</si>
  <si>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</si>
  <si>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</si>
  <si>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</si>
  <si>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</si>
  <si>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</si>
  <si>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</si>
  <si>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</si>
  <si>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</si>
  <si>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</si>
  <si>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</si>
  <si>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</si>
  <si>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</si>
  <si>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</si>
  <si>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</si>
  <si>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</si>
  <si>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</si>
  <si>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</si>
  <si>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</si>
  <si>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</si>
  <si>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</si>
  <si>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</si>
  <si>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</si>
  <si>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</si>
  <si>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</si>
  <si>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</si>
  <si>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</si>
  <si>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</si>
  <si>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</si>
  <si>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</si>
  <si>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</si>
  <si>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</si>
  <si>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</si>
  <si>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</si>
  <si>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</si>
  <si>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</si>
  <si>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</si>
  <si>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</si>
  <si>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</si>
  <si>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</si>
  <si>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</si>
  <si>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</si>
  <si>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</si>
  <si>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</si>
  <si>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</si>
  <si>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</si>
  <si>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</si>
  <si>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Sicólogo</t>
  </si>
  <si>
    <t>Sociólogo</t>
  </si>
  <si>
    <t>Año Cursado</t>
  </si>
  <si>
    <t>OBSERVACIONES/COMENTARIOS:</t>
  </si>
  <si>
    <t>Asignatura</t>
  </si>
  <si>
    <t>Hom-bres</t>
  </si>
  <si>
    <t>Mu-jeres</t>
  </si>
  <si>
    <t>Español</t>
  </si>
  <si>
    <t>Estudios Sociales</t>
  </si>
  <si>
    <t>Matemática</t>
  </si>
  <si>
    <t>Discapacidad Motora</t>
  </si>
  <si>
    <t>Ceguera</t>
  </si>
  <si>
    <t>Baja Visión</t>
  </si>
  <si>
    <t>Docentes Educación Especial</t>
  </si>
  <si>
    <t>Auxiliar Administrativo</t>
  </si>
  <si>
    <t>Orientador</t>
  </si>
  <si>
    <t>Orientador Asistente</t>
  </si>
  <si>
    <t>Bibliotecólogo</t>
  </si>
  <si>
    <t>Otros Docentes Educación Especial</t>
  </si>
  <si>
    <t>Otros Docentes</t>
  </si>
  <si>
    <t>Aspi-rantes</t>
  </si>
  <si>
    <t>Sí</t>
  </si>
  <si>
    <t>No</t>
  </si>
  <si>
    <t>Personal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</si>
  <si>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</si>
  <si>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</si>
  <si>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</si>
  <si>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</si>
  <si>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</si>
  <si>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</si>
  <si>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</si>
  <si>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</si>
  <si>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</si>
  <si>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</si>
  <si>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</si>
  <si>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</si>
  <si>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</si>
  <si>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</si>
  <si>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</si>
  <si>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</si>
  <si>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</si>
  <si>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</si>
  <si>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</si>
  <si>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</si>
  <si>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</si>
  <si>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</si>
  <si>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</si>
  <si>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</si>
  <si>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</si>
  <si>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</si>
  <si>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</si>
  <si>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</si>
  <si>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</si>
  <si>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</si>
  <si>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</si>
  <si>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</si>
  <si>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</si>
  <si>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</si>
  <si>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</si>
  <si>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</si>
  <si>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</si>
  <si>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</si>
  <si>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</si>
  <si>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</si>
  <si>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</si>
  <si>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</si>
  <si>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</si>
  <si>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</si>
  <si>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</si>
  <si>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</si>
  <si>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</si>
  <si>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</si>
  <si>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</si>
  <si>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</si>
  <si>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</si>
  <si>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</si>
  <si>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</si>
  <si>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</si>
  <si>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</si>
  <si>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</si>
  <si>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</si>
  <si>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</si>
  <si>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</si>
  <si>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</si>
  <si>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</si>
  <si>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</si>
  <si>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</si>
  <si>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</si>
  <si>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</si>
  <si>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</si>
  <si>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</si>
  <si>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</si>
  <si>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</si>
  <si>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</si>
  <si>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</si>
  <si>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</si>
  <si>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</si>
  <si>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</si>
  <si>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</si>
  <si>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</si>
  <si>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</si>
  <si>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</si>
  <si>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</si>
  <si>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</si>
  <si>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</si>
  <si>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</si>
  <si>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</si>
  <si>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</si>
  <si>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</si>
  <si>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</si>
  <si>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</si>
  <si>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</si>
  <si>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</si>
  <si>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</si>
  <si>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</si>
  <si>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</si>
  <si>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</si>
  <si>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</si>
  <si>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</si>
  <si>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</si>
  <si>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</si>
  <si>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</si>
  <si>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</si>
  <si>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</si>
  <si>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</si>
  <si>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</si>
  <si>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</si>
  <si>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</si>
  <si>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</si>
  <si>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</si>
  <si>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</si>
  <si>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</si>
  <si>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</si>
  <si>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</si>
  <si>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</si>
  <si>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</si>
  <si>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</si>
  <si>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</si>
  <si>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</si>
  <si>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</si>
  <si>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</si>
  <si>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</si>
  <si>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</si>
  <si>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</si>
  <si>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</si>
  <si>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</si>
  <si>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</si>
  <si>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</si>
  <si>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</si>
  <si>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</si>
  <si>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</si>
  <si>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</si>
  <si>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</si>
  <si>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</si>
  <si>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</si>
  <si>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</si>
  <si>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</si>
  <si>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</si>
  <si>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</si>
  <si>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</si>
  <si>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</si>
  <si>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</si>
  <si>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</si>
  <si>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</si>
  <si>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</si>
  <si>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</si>
  <si>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</si>
  <si>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</si>
  <si>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</si>
  <si>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</si>
  <si>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</si>
  <si>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</si>
  <si>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</si>
  <si>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</si>
  <si>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</si>
  <si>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</si>
  <si>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</si>
  <si>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</si>
  <si>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</si>
  <si>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</si>
  <si>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</si>
  <si>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</si>
  <si>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</si>
  <si>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</si>
  <si>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</si>
  <si>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</si>
  <si>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</si>
  <si>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</si>
  <si>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</si>
  <si>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</si>
  <si>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</si>
  <si>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</si>
  <si>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</si>
  <si>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</si>
  <si>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</si>
  <si>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</si>
  <si>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</si>
  <si>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</si>
  <si>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</si>
  <si>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</si>
  <si>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</si>
  <si>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</si>
  <si>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</si>
  <si>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</si>
  <si>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</si>
  <si>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</si>
  <si>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</si>
  <si>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</si>
  <si>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</si>
  <si>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</si>
  <si>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</si>
  <si>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</si>
  <si>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</si>
  <si>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</si>
  <si>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</si>
  <si>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</si>
  <si>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</si>
  <si>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</si>
  <si>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</si>
  <si>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</si>
  <si>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</si>
  <si>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</si>
  <si>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</si>
  <si>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</si>
  <si>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</si>
  <si>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</si>
  <si>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</si>
  <si>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</si>
  <si>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</si>
  <si>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</si>
  <si>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</si>
  <si>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</si>
  <si>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</si>
  <si>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</si>
  <si>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</si>
  <si>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</si>
  <si>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</si>
  <si>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</si>
  <si>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</si>
  <si>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</si>
  <si>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</si>
  <si>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</si>
  <si>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</si>
  <si>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</si>
  <si>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</si>
  <si>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</si>
  <si>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</si>
  <si>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</si>
  <si>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</si>
  <si>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</si>
  <si>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</si>
  <si>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</si>
  <si>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</si>
  <si>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</si>
  <si>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</si>
  <si>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</si>
  <si>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</si>
  <si>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</si>
  <si>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</si>
  <si>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</si>
  <si>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</si>
  <si>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</si>
  <si>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</si>
  <si>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</si>
  <si>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</si>
  <si>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</si>
  <si>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</si>
  <si>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</si>
  <si>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</si>
  <si>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</si>
  <si>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</si>
  <si>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</si>
  <si>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</si>
  <si>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</si>
  <si>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</si>
  <si>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</si>
  <si>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</si>
  <si>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</si>
  <si>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</si>
  <si>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</si>
  <si>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</si>
  <si>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</si>
  <si>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</si>
  <si>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</si>
  <si>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</si>
  <si>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</si>
  <si>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</si>
  <si>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</si>
  <si>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</si>
  <si>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</si>
  <si>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</si>
  <si>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</si>
  <si>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</si>
  <si>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</si>
  <si>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</si>
  <si>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</si>
  <si>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</si>
  <si>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</si>
  <si>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</si>
  <si>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</si>
  <si>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</si>
  <si>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</si>
  <si>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</si>
  <si>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</si>
  <si>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</si>
  <si>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</si>
  <si>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</si>
  <si>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</si>
  <si>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</si>
  <si>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</si>
  <si>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</si>
  <si>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</si>
  <si>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</si>
  <si>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</si>
  <si>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</si>
  <si>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</si>
  <si>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</si>
  <si>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</si>
  <si>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</si>
  <si>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</si>
  <si>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</si>
  <si>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</si>
  <si>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</si>
  <si>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</si>
  <si>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</si>
  <si>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</si>
  <si>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</si>
  <si>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</si>
  <si>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</si>
  <si>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</si>
  <si>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</si>
  <si>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</si>
  <si>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</si>
  <si>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</si>
  <si>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</si>
  <si>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</si>
  <si>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</si>
  <si>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</si>
  <si>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</si>
  <si>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</si>
  <si>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</si>
  <si>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</si>
  <si>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</si>
  <si>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</si>
  <si>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</si>
  <si>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</si>
  <si>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</si>
  <si>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</si>
  <si>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</si>
  <si>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</si>
  <si>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</si>
  <si>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</si>
  <si>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</si>
  <si>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</si>
  <si>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</si>
  <si>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</si>
  <si>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</si>
  <si>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</si>
  <si>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</si>
  <si>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</si>
  <si>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</si>
  <si>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</si>
  <si>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</si>
  <si>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</si>
  <si>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</si>
  <si>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</si>
  <si>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</si>
  <si>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</si>
  <si>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</si>
  <si>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</si>
  <si>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</si>
  <si>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</si>
  <si>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</si>
  <si>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</si>
  <si>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</si>
  <si>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</si>
  <si>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</si>
  <si>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</si>
  <si>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</si>
  <si>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</si>
  <si>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</si>
  <si>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</si>
  <si>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</si>
  <si>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</si>
  <si>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</si>
  <si>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</si>
  <si>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</si>
  <si>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</si>
  <si>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</si>
  <si>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</si>
  <si>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</si>
  <si>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</si>
  <si>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</si>
  <si>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</si>
  <si>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</si>
  <si>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</si>
  <si>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</si>
  <si>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</si>
  <si>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</si>
  <si>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</si>
  <si>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</si>
  <si>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</si>
  <si>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</si>
  <si>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</si>
  <si>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</si>
  <si>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</si>
  <si>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</si>
  <si>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</si>
  <si>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</si>
  <si>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</si>
  <si>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</si>
  <si>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</si>
  <si>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</si>
  <si>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</si>
  <si>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</si>
  <si>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</si>
  <si>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</si>
  <si>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</si>
  <si>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</si>
  <si>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</si>
  <si>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</si>
  <si>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</si>
  <si>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</si>
  <si>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</si>
  <si>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</si>
  <si>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</si>
  <si>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</si>
  <si>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</si>
  <si>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</si>
  <si>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</si>
  <si>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</si>
  <si>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</si>
  <si>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</si>
  <si>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</si>
  <si>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</si>
  <si>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</si>
  <si>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</si>
  <si>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</si>
  <si>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</si>
  <si>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</si>
  <si>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</si>
  <si>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</si>
  <si>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</si>
  <si>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</si>
  <si>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</si>
  <si>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</si>
  <si>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</si>
  <si>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</si>
  <si>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</si>
  <si>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</si>
  <si>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</si>
  <si>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</si>
  <si>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</si>
  <si>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</si>
  <si>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</si>
  <si>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</si>
  <si>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</si>
  <si>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</si>
  <si>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</si>
  <si>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</si>
  <si>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</si>
  <si>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</si>
  <si>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</si>
  <si>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</si>
  <si>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</si>
  <si>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</si>
  <si>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</si>
  <si>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</si>
  <si>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</si>
  <si>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</si>
  <si>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</si>
  <si>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</si>
  <si>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</si>
  <si>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</si>
  <si>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</si>
  <si>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</si>
  <si>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</si>
  <si>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</si>
  <si>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</si>
  <si>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</si>
  <si>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</si>
  <si>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</si>
  <si>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</si>
  <si>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</si>
  <si>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</si>
  <si>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</si>
  <si>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</si>
  <si>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</si>
  <si>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</si>
  <si>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</si>
  <si>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</si>
  <si>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</si>
  <si>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</si>
  <si>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</si>
  <si>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</si>
  <si>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</si>
  <si>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</si>
  <si>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</si>
  <si>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</si>
  <si>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</si>
  <si>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</si>
  <si>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</si>
  <si>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</si>
  <si>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</si>
  <si>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</si>
  <si>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</si>
  <si>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</si>
  <si>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CUADRO 1</t>
  </si>
  <si>
    <t>Matrícula Inicial</t>
  </si>
  <si>
    <t>CUADRO 4</t>
  </si>
  <si>
    <t>Provincia / Cantón / Distrito</t>
  </si>
  <si>
    <t>CUADRO 5</t>
  </si>
  <si>
    <t>CUADRO 6</t>
  </si>
  <si>
    <t>CUADRO 7</t>
  </si>
  <si>
    <t>CUADRO 11</t>
  </si>
  <si>
    <t>CUADRO 12</t>
  </si>
  <si>
    <t>CUADRO 8</t>
  </si>
  <si>
    <t>DIREG</t>
  </si>
  <si>
    <t>ZONA</t>
  </si>
  <si>
    <t>TIPODIR</t>
  </si>
  <si>
    <t>NIVEL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</si>
  <si>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</si>
  <si>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</si>
  <si>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</si>
  <si>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</si>
  <si>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</si>
  <si>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</si>
  <si>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</si>
  <si>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</si>
  <si>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</si>
  <si>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</si>
  <si>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</si>
  <si>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AZ5T</t>
  </si>
  <si>
    <t>AZ5H</t>
  </si>
  <si>
    <t>AZ6T</t>
  </si>
  <si>
    <t>AZ6H</t>
  </si>
  <si>
    <t>AZ1M</t>
  </si>
  <si>
    <t>AZ2M</t>
  </si>
  <si>
    <t>AZ3M</t>
  </si>
  <si>
    <t>AZ4M</t>
  </si>
  <si>
    <t>AZ5M</t>
  </si>
  <si>
    <t>AZ6M</t>
  </si>
  <si>
    <t>Conducta</t>
  </si>
  <si>
    <t>CUADRO 9</t>
  </si>
  <si>
    <t>Biología</t>
  </si>
  <si>
    <t>Educación Cívica</t>
  </si>
  <si>
    <t>CUADRO 10</t>
  </si>
  <si>
    <t>10º</t>
  </si>
  <si>
    <t>Administrativos</t>
  </si>
  <si>
    <t xml:space="preserve">Técnicos-Docentes </t>
  </si>
  <si>
    <t xml:space="preserve">Otros </t>
  </si>
  <si>
    <t xml:space="preserve">Administ. y de Servicios Reubicados / Readecuados </t>
  </si>
  <si>
    <t xml:space="preserve">Cocinera </t>
  </si>
  <si>
    <t xml:space="preserve">Conserje </t>
  </si>
  <si>
    <t xml:space="preserve">Auxiliar de Vigilancia </t>
  </si>
  <si>
    <t xml:space="preserve">Oficial de Seguridad </t>
  </si>
  <si>
    <t xml:space="preserve">Trabajador Calificado </t>
  </si>
  <si>
    <t xml:space="preserve">Oficinista </t>
  </si>
  <si>
    <t xml:space="preserve">Docentes </t>
  </si>
  <si>
    <t>III Ciclo</t>
  </si>
  <si>
    <t>Educación Diversificada</t>
  </si>
  <si>
    <t>Administrativos Reubicados</t>
  </si>
  <si>
    <t>Técnicos-Docentes Reubicados</t>
  </si>
  <si>
    <t>Docentes Reubicados</t>
  </si>
  <si>
    <t>Docentes Reubicados de Educación Especial</t>
  </si>
  <si>
    <t>7º</t>
  </si>
  <si>
    <t>8º</t>
  </si>
  <si>
    <t>9º</t>
  </si>
  <si>
    <t>11º</t>
  </si>
  <si>
    <t>Adelantan una o más asignaturas de:</t>
  </si>
  <si>
    <t>Discapacidad/Condición</t>
  </si>
  <si>
    <t>Si requiere más filas, insértelas.</t>
  </si>
  <si>
    <t xml:space="preserve">Nombre: </t>
  </si>
  <si>
    <t xml:space="preserve">Firma: </t>
  </si>
  <si>
    <t>Cantidad de 
Secciones</t>
  </si>
  <si>
    <t>1-07-07</t>
  </si>
  <si>
    <t>1-19-12</t>
  </si>
  <si>
    <t>2-02-14</t>
  </si>
  <si>
    <t>6-02-06</t>
  </si>
  <si>
    <t>6-08-06</t>
  </si>
  <si>
    <t>Lengua Indígena</t>
  </si>
  <si>
    <t>CUADRO 2</t>
  </si>
  <si>
    <t>CUADRO 3</t>
  </si>
  <si>
    <t/>
  </si>
  <si>
    <t>Colegio Nacional Virtual Marco Tulio Salazar</t>
  </si>
  <si>
    <t>Dependencia:</t>
  </si>
  <si>
    <t>¿Los estudiantes del Colegio Nacional Virtual M.T.S. con Discapacidad o Condición, reciben algún Servicio de Apoyo Educativo?</t>
  </si>
  <si>
    <t>6246</t>
  </si>
  <si>
    <t>CNV. LICEO JULIO FONSECA GUTIERREZ</t>
  </si>
  <si>
    <t>00015</t>
  </si>
  <si>
    <t>6249</t>
  </si>
  <si>
    <t>6251</t>
  </si>
  <si>
    <t>CNV. LICEO SAN MIGUEL</t>
  </si>
  <si>
    <t>00007</t>
  </si>
  <si>
    <t>CNV. LICEO DE ASERRI</t>
  </si>
  <si>
    <t>00119</t>
  </si>
  <si>
    <t>CNV. LICEO SAN GABRIEL</t>
  </si>
  <si>
    <t>00137</t>
  </si>
  <si>
    <t>CNV. LICEO DE POAS</t>
  </si>
  <si>
    <t>00028</t>
  </si>
  <si>
    <t>CNV. LICEO SAN RAFAEL</t>
  </si>
  <si>
    <t>00157</t>
  </si>
  <si>
    <t>CNV. C.T.P. LA FORTUNA</t>
  </si>
  <si>
    <t>00102</t>
  </si>
  <si>
    <t>CNV. C.T.P. NATANIEL ARIAS MURILLO</t>
  </si>
  <si>
    <t>00103</t>
  </si>
  <si>
    <t>LA PEREGRINA</t>
  </si>
  <si>
    <t>LA FORTUNA</t>
  </si>
  <si>
    <t>EL COLEGIO</t>
  </si>
  <si>
    <t>BARRIO LA SALLE</t>
  </si>
  <si>
    <t>FRENTE A FERRETERIA LAS GRAVILIAS</t>
  </si>
  <si>
    <t>cnvmts.juliofonsecagutierrez@mep.go.cr</t>
  </si>
  <si>
    <t>CONTIGUO A LA ULTIMA PARADA DE AUTOBUSES</t>
  </si>
  <si>
    <t>ADRIAN MENA ALEMAN</t>
  </si>
  <si>
    <t>cnvmts.poas@mep.go.cr</t>
  </si>
  <si>
    <t>400 NORTE DEL TEMPLO CATOLICO</t>
  </si>
  <si>
    <t>cnvmts.ctplafortuna@mep.go.cr</t>
  </si>
  <si>
    <t>FRENTE AL BANCO DE COSTA RICA</t>
  </si>
  <si>
    <t>cnvmts.aguas.zarcas@hotmail.com</t>
  </si>
  <si>
    <t>COSTADO OESTE CEMENTERIO DE AGUAS ZARCAS</t>
  </si>
  <si>
    <t>MANRIQUE MORA MORA</t>
  </si>
  <si>
    <t>200 OESTE  DEL PALAC MUNICIP ASERRI CENTRO</t>
  </si>
  <si>
    <t>cnvmts.sangabriel@mep.go.cr</t>
  </si>
  <si>
    <t>150 ESTE DEL ABASTECEDOR PADILLA</t>
  </si>
  <si>
    <t>cnvmts.sanrafaeldealajuela@mep.go.cr</t>
  </si>
  <si>
    <t>DEL MEGASUPER DE SAN RAFAEL 50 SUR</t>
  </si>
  <si>
    <t>Colegio Nacional Virtual M.T.S.</t>
  </si>
  <si>
    <t>Docentes-Colegio Nacional Virtual M.T.S.</t>
  </si>
  <si>
    <t>Ciencias</t>
  </si>
  <si>
    <t xml:space="preserve">Teléfono: </t>
  </si>
  <si>
    <t>2-16-01</t>
  </si>
  <si>
    <t>5-11-05</t>
  </si>
  <si>
    <t>6-01-10</t>
  </si>
  <si>
    <t>DEIBEM GOMEZ ALVAREZ</t>
  </si>
  <si>
    <t>cnvmts.aserri@mep.go.cr</t>
  </si>
  <si>
    <t>Afectividad y Sexualidad Integral</t>
  </si>
  <si>
    <t>RESIDENCIA DE LOS ESTUDIANTES MATRICULADOS DURANTE</t>
  </si>
  <si>
    <t>Refugiados</t>
  </si>
  <si>
    <t>Solicitante de Asilo</t>
  </si>
  <si>
    <t>Repitentes</t>
  </si>
  <si>
    <t>Año que cursa</t>
  </si>
  <si>
    <t>Coordinador</t>
  </si>
  <si>
    <t>Sub-coordinador</t>
  </si>
  <si>
    <t>Asistente coordinación</t>
  </si>
  <si>
    <t>SAN JOSE OESTE</t>
  </si>
  <si>
    <t>cnvmts.sanmiguel@mep.go.cr</t>
  </si>
  <si>
    <t>Matriculados
en:</t>
  </si>
  <si>
    <t>(3)
De los estudiantes anotados en la columna (1), indique los que 
 SON ALFABETIZADOS</t>
  </si>
  <si>
    <t>Educación
Diversificada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</si>
  <si>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</si>
  <si>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</si>
  <si>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</si>
  <si>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</si>
  <si>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</si>
  <si>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1/  No incluir Síndrome de Down.</t>
  </si>
  <si>
    <t>MATRÍCULA INICIAL EN ALGUNAS ASIGNATURAS, COLEGIO NACIONAL VIRTUAL M.T.S.</t>
  </si>
  <si>
    <t>REPITENTES EN ALGUNAS ASIGNATURAS, COLEGIO NACIONAL VIRTUAL M.T.S.</t>
  </si>
  <si>
    <t>ESTUDIANTES QUE ADELANTAN UNA O MAS ASIGNATURAS, COLEGIO NACIONAL VIRTUAL M.T.S.</t>
  </si>
  <si>
    <t xml:space="preserve">MATRÍCULA INICIAL, REPITENTES Y NÚMERO DE SECCIONES EN EL COLEGIO NACIONAL VIRTUAL M.T.S.
EN TELESECUNDARIA
</t>
  </si>
  <si>
    <t>DISCAPACIDAD O CONDICIÓN DE LOS ESTUDIANTES DEL COLEGIO NACIONAL VIRTUAL M.T.S.</t>
  </si>
  <si>
    <t>ESTUDIANTES DEL COLEGIO NACIONAL VIRTUAL M.T.S. REPORTADOS</t>
  </si>
  <si>
    <t>ESTUDIANTES QUE APROBARON ALGUNA ASIGNATURA EN CONVOCATORIAS, COLEGIO NACIONAL VIRTUAL M.T.S.</t>
  </si>
  <si>
    <t>Retraso Mental (Discapacidad Intelectual)</t>
  </si>
  <si>
    <t>Terapia Física (Rehabilitación Física)</t>
  </si>
  <si>
    <t>Terapia Ocupacional (Rehabilitación Ocupacional)</t>
  </si>
  <si>
    <t>Trastorno del Lenguaje</t>
  </si>
  <si>
    <t>Pérdida Auditiva</t>
  </si>
  <si>
    <t>El dato desglosado por año cursado es mayor a la cifra de matrícula reportada en el Cuadro 1.  Tome en cuenta, que las asignaturas de sétimo año sólo las pueden matricular los que son estudiantes de sétimo; las asignaturas de octavo sólo los que están en octavo más los de sétimo que están adelantando, y así para los otros años que se cursan.</t>
  </si>
  <si>
    <t>PERSONAL TOTAL QUE LABORA EN EL COLEGIO NACIONAL VIRTUAL M.T.S.</t>
  </si>
  <si>
    <t>PERSONAL TOTAL QUE LABORA EN EL COLEGIO NACIONAL VIRTUAL M.T.S., SEGÚN TIPO DE CARGO</t>
  </si>
  <si>
    <t>PERSONAL DOCENTE DE COLEGIO NACIONAL VIRTUAL M.T.S., POR GRUPO PROFESIONAL</t>
  </si>
  <si>
    <t>6802</t>
  </si>
  <si>
    <t>7-03-07</t>
  </si>
  <si>
    <t>Sede: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</si>
  <si>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</si>
  <si>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</si>
  <si>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</si>
  <si>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MT
</t>
    </r>
    <r>
      <rPr>
        <b/>
        <sz val="9"/>
        <rFont val="Cambria"/>
        <family val="1"/>
        <scheme val="major"/>
      </rPr>
      <t>(1-6)</t>
    </r>
  </si>
  <si>
    <r>
      <t xml:space="preserve">MAU
</t>
    </r>
    <r>
      <rPr>
        <b/>
        <sz val="9"/>
        <rFont val="Cambria"/>
        <family val="1"/>
        <scheme val="major"/>
      </rPr>
      <t>(1-2)</t>
    </r>
  </si>
  <si>
    <r>
      <t xml:space="preserve">VT
</t>
    </r>
    <r>
      <rPr>
        <b/>
        <sz val="9"/>
        <rFont val="Cambria"/>
        <family val="1"/>
        <scheme val="major"/>
      </rPr>
      <t>(1-6)</t>
    </r>
  </si>
  <si>
    <r>
      <t xml:space="preserve">VAU
</t>
    </r>
    <r>
      <rPr>
        <b/>
        <sz val="9"/>
        <rFont val="Cambria"/>
        <family val="1"/>
        <scheme val="major"/>
      </rPr>
      <t>(1-2)</t>
    </r>
  </si>
  <si>
    <r>
      <t xml:space="preserve">ET
</t>
    </r>
    <r>
      <rPr>
        <b/>
        <sz val="9"/>
        <rFont val="Cambria"/>
        <family val="1"/>
        <scheme val="major"/>
      </rPr>
      <t>(1-4)</t>
    </r>
  </si>
  <si>
    <r>
      <t xml:space="preserve">EAU
</t>
    </r>
    <r>
      <rPr>
        <b/>
        <sz val="9"/>
        <rFont val="Cambria"/>
        <family val="1"/>
        <scheme val="major"/>
      </rPr>
      <t>(1-2)</t>
    </r>
  </si>
  <si>
    <r>
      <t xml:space="preserve">Administrativos
</t>
    </r>
    <r>
      <rPr>
        <i/>
        <sz val="10"/>
        <rFont val="Cambria"/>
        <family val="1"/>
        <scheme val="major"/>
      </rPr>
      <t>(Coordinador, Sub-coordinador, Asistente de Coordinación,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</si>
  <si>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</si>
  <si>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</si>
  <si>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</si>
  <si>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rPr>
        <b/>
        <u val="double"/>
        <sz val="14"/>
        <color theme="1"/>
        <rFont val="Cambria"/>
        <family val="1"/>
        <scheme val="major"/>
      </rPr>
      <t>TODAS</t>
    </r>
    <r>
      <rPr>
        <b/>
        <sz val="14"/>
        <color theme="1"/>
        <rFont val="Cambria"/>
        <family val="1"/>
        <scheme val="major"/>
      </rPr>
      <t xml:space="preserve"> LAS ASIGNATURAS EN CONVOCATORIAS</t>
    </r>
  </si>
  <si>
    <r>
      <t>7</t>
    </r>
    <r>
      <rPr>
        <b/>
        <sz val="11"/>
        <rFont val="Cambria"/>
        <family val="1"/>
        <scheme val="major"/>
      </rPr>
      <t>º</t>
    </r>
  </si>
  <si>
    <r>
      <t>8</t>
    </r>
    <r>
      <rPr>
        <b/>
        <sz val="11"/>
        <rFont val="Cambria"/>
        <family val="1"/>
        <scheme val="major"/>
      </rPr>
      <t>º</t>
    </r>
  </si>
  <si>
    <r>
      <t>9</t>
    </r>
    <r>
      <rPr>
        <b/>
        <sz val="11"/>
        <rFont val="Cambria"/>
        <family val="1"/>
        <scheme val="major"/>
      </rPr>
      <t>º</t>
    </r>
  </si>
  <si>
    <r>
      <t>11</t>
    </r>
    <r>
      <rPr>
        <b/>
        <sz val="11"/>
        <rFont val="Cambria"/>
        <family val="1"/>
        <scheme val="major"/>
      </rPr>
      <t>º</t>
    </r>
  </si>
  <si>
    <r>
      <t xml:space="preserve">(1)
</t>
    </r>
    <r>
      <rPr>
        <b/>
        <sz val="10"/>
        <rFont val="Cambria"/>
        <family val="1"/>
        <scheme val="major"/>
      </rPr>
      <t>Estudiantes que tienen alguna 
Discapacidad o Condición</t>
    </r>
    <r>
      <rPr>
        <b/>
        <i/>
        <sz val="10"/>
        <rFont val="Cambria"/>
        <family val="1"/>
        <scheme val="major"/>
      </rPr>
      <t xml:space="preserve">
</t>
    </r>
    <r>
      <rPr>
        <i/>
        <sz val="10"/>
        <rFont val="Cambria"/>
        <family val="1"/>
        <scheme val="major"/>
      </rPr>
      <t>(Reciban o no Servicios de Apoyo Educativo)</t>
    </r>
  </si>
  <si>
    <r>
      <t xml:space="preserve">(2)
</t>
    </r>
    <r>
      <rPr>
        <b/>
        <sz val="10"/>
        <rFont val="Cambria"/>
        <family val="1"/>
        <scheme val="major"/>
      </rPr>
      <t xml:space="preserve">De los estudiantes anotados en la columna (1), indique los que </t>
    </r>
    <r>
      <rPr>
        <b/>
        <u/>
        <sz val="10"/>
        <rFont val="Cambria"/>
        <family val="1"/>
        <scheme val="major"/>
      </rPr>
      <t>RECIBEN</t>
    </r>
    <r>
      <rPr>
        <b/>
        <sz val="10"/>
        <rFont val="Cambria"/>
        <family val="1"/>
        <scheme val="major"/>
      </rPr>
      <t xml:space="preserve"> algún Servicio de Apoyo Educativo
</t>
    </r>
    <r>
      <rPr>
        <i/>
        <sz val="10"/>
        <rFont val="Cambria"/>
        <family val="1"/>
        <scheme val="major"/>
      </rPr>
      <t>(Población Atendida)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</si>
  <si>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</si>
  <si>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t>Trastorno del Espectro Autista (TEA)</t>
  </si>
  <si>
    <r>
      <t xml:space="preserve">Situación Conductual Problemática </t>
    </r>
    <r>
      <rPr>
        <b/>
        <vertAlign val="superscript"/>
        <sz val="11"/>
        <rFont val="Cambria"/>
        <family val="1"/>
        <scheme val="major"/>
      </rPr>
      <t>2/</t>
    </r>
  </si>
  <si>
    <r>
      <t xml:space="preserve">Trastorno Específico de Aprendizaje </t>
    </r>
    <r>
      <rPr>
        <b/>
        <vertAlign val="superscript"/>
        <sz val="11"/>
        <rFont val="Cambria"/>
        <family val="1"/>
        <scheme val="major"/>
      </rPr>
      <t>3/</t>
    </r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</si>
  <si>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4/</t>
    </r>
  </si>
  <si>
    <t>2/  Antes Problemas Emocionales y de Conducta.</t>
  </si>
  <si>
    <t>3/ Antes Problemas de Aprendizaje.</t>
  </si>
  <si>
    <t>4/  Especificar en OBSERVACIONES/COMENTARIOS. Ver ejemplos en la Guía.</t>
  </si>
  <si>
    <t>PÚBLICA</t>
  </si>
  <si>
    <t>ERICK ARGUEDAS MIRANDA</t>
  </si>
  <si>
    <t>Datos del supervisor (a):</t>
  </si>
  <si>
    <t>Datos del director (a):</t>
  </si>
  <si>
    <t>País / Continente</t>
  </si>
  <si>
    <t>ESTUDIANTES EXTRANJEROS, REFUGIADOS Y SOLICITANTES DE ASILO</t>
  </si>
  <si>
    <t>SEGÚN PAÍS/CONTINENTE, COLEGIO NACIONAL VIRTUAL M.T.S.</t>
  </si>
  <si>
    <t>SAN JOSE / SAN JOSE / CARMEN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</si>
  <si>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</si>
  <si>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</si>
  <si>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</si>
  <si>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</si>
  <si>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</si>
  <si>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LIMON / LIMON / LIMON</t>
  </si>
  <si>
    <t>SAN JOSE / ESCAZU / ESCAZU</t>
  </si>
  <si>
    <t>ALAJUELA / SAN RAMON / SAN RAMON</t>
  </si>
  <si>
    <t>CARTAGO / PARAISO / PARAISO</t>
  </si>
  <si>
    <t>HEREDIA / BARVA / BARVA</t>
  </si>
  <si>
    <t>GUANACASTE / NICOYA / NICOYA</t>
  </si>
  <si>
    <t>PUNTARENAS / ESPARZA / ESPIRITU SANTO</t>
  </si>
  <si>
    <t>LIMON / POCOCI / GUAPILES</t>
  </si>
  <si>
    <t>SAN JOSE / DESAMPARADOS / DESAMPARADOS</t>
  </si>
  <si>
    <t>ALAJUELA / GRECIA / GRECIA</t>
  </si>
  <si>
    <t>CARTAGO / LA UNION / TRES RIOS</t>
  </si>
  <si>
    <t>HEREDIA / SANTO DOMINGO / SANTO DOMINGO</t>
  </si>
  <si>
    <t>GUANACASTE / SANTA CRUZ / SANTA CRUZ</t>
  </si>
  <si>
    <t>PUNTARENAS / BUENOS AIRES / BUENOS AIRES</t>
  </si>
  <si>
    <t>LIMON / SIQUIRRES / SIQUIRRES</t>
  </si>
  <si>
    <t>SAN JOSE / PURISCAL / SANTIAGO</t>
  </si>
  <si>
    <t>ALAJUELA / SAN MATEO / SAN MATEO</t>
  </si>
  <si>
    <t>CARTAGO / JIMENEZ / JUAN VIÑAS</t>
  </si>
  <si>
    <t>HEREDIA / SANTA BARBARA / SANTA BARBARA</t>
  </si>
  <si>
    <t>GUANACASTE / BAGACES / BAGACES</t>
  </si>
  <si>
    <t>PUNTARENAS / MONTES DE ORO / MIRAMAR</t>
  </si>
  <si>
    <t>LIMON / TALAMANCA / BRATSI</t>
  </si>
  <si>
    <t>SAN JOSE / TARRAZU / SAN MARCOS</t>
  </si>
  <si>
    <t>ALAJUELA / ATENAS / ATENAS</t>
  </si>
  <si>
    <t>CARTAGO / TURRIALBA / TURRIALBA</t>
  </si>
  <si>
    <t>HEREDIA / SAN RAFAEL / SAN RAFAEL</t>
  </si>
  <si>
    <t>GUANACASTE / CARRILLO / FILADELFIA</t>
  </si>
  <si>
    <t>PUNTARENAS / OSA / PUERTO CORTES</t>
  </si>
  <si>
    <t>LIMON / MATINA / MATINA</t>
  </si>
  <si>
    <t>SAN JOSE / ASERRI / ASERRI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</si>
  <si>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</si>
  <si>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</si>
  <si>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</si>
  <si>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</si>
  <si>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</si>
  <si>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LIMON / GUACIMO / GUACIMO</t>
  </si>
  <si>
    <t>SAN JOSE / MORA / COLON</t>
  </si>
  <si>
    <t>ALAJUELA / PALMARES / PALMARES</t>
  </si>
  <si>
    <t>CARTAGO / OREAMUNO / SAN RAFAEL</t>
  </si>
  <si>
    <t>HEREDIA / BELEN / SAN ANTONIO</t>
  </si>
  <si>
    <t>GUANACASTE / ABANGARES / LAS JUNTAS</t>
  </si>
  <si>
    <t>PUNTARENAS / GOLFITO / GOLFITO</t>
  </si>
  <si>
    <t>SAN JOSE / GOICOECHEA / GUADALUPE</t>
  </si>
  <si>
    <t>ALAJUELA / POAS / SAN PEDRO</t>
  </si>
  <si>
    <t>CARTAGO / EL GUARCO / EL TEJAR</t>
  </si>
  <si>
    <t>HEREDIA / FLORES / SAN JOAQUIN</t>
  </si>
  <si>
    <t>GUANACASTE / TILARAN / TILARAN</t>
  </si>
  <si>
    <t>PUNTARENAS / COTO BRUS / SAN VITO</t>
  </si>
  <si>
    <t>SAN JOSE / SANTA ANA / SANTA ANA</t>
  </si>
  <si>
    <t>ALAJUELA / OROTINA / OROTINA</t>
  </si>
  <si>
    <t>HEREDIA / SAN PABLO / SAN PABLO</t>
  </si>
  <si>
    <t>GUANACASTE / NANDAYURE / CARMONA</t>
  </si>
  <si>
    <t>PUNTARENAS / PARRITA / PARRITA</t>
  </si>
  <si>
    <t>SAN JOSE / ALAJUELITA / ALAJUELITA</t>
  </si>
  <si>
    <t>ALAJUELA / SAN CARLOS / QUESADA</t>
  </si>
  <si>
    <t>HEREDIA / SARAPIQUI / PUERTO VIEJO</t>
  </si>
  <si>
    <t>GUANACASTE / LA CRUZ / LA CRUZ</t>
  </si>
  <si>
    <t>PUNTARENAS / CORREDORES / CORREDOR</t>
  </si>
  <si>
    <t>SAN JOSE / VASQUEZ DE CORONADO / SAN ISIDRO</t>
  </si>
  <si>
    <t>ALAJUELA / ZARCERO / ZARCERO</t>
  </si>
  <si>
    <t>GUANACASTE / HOJANCHA / HOJANCHA</t>
  </si>
  <si>
    <t>PUNTARENAS / GARABITO / JACO</t>
  </si>
  <si>
    <t>SAN JOSE / ACOSTA / SAN IGNACIO</t>
  </si>
  <si>
    <t>ALAJUELA / SARCHI / SARCHI NORTE</t>
  </si>
  <si>
    <t>SAN JOSE / SAN JOSE / MERCED</t>
  </si>
  <si>
    <t>ALAJUELA / ALAJUELA / SAN JOSE</t>
  </si>
  <si>
    <t>CARTAGO / CARTAGO / OCCIDENTAL</t>
  </si>
  <si>
    <t>HEREDIA / HEREDIA / MERCEDES</t>
  </si>
  <si>
    <t>GUANACASTE / LIBERIA / CAÑAS DULCES</t>
  </si>
  <si>
    <t>PUNTARENAS / PUNTARENAS / PITAHAYA</t>
  </si>
  <si>
    <t>LIMON / LIMON / VALLE LA ESTRELLA</t>
  </si>
  <si>
    <t>SAN JOSE / ESCAZU / SAN ANTONIO</t>
  </si>
  <si>
    <t>ALAJUELA / SAN RAMON / SANTIAGO</t>
  </si>
  <si>
    <t>CARTAGO / PARAISO / SANTIAGO</t>
  </si>
  <si>
    <t>HEREDIA / BARVA / SAN PEDRO</t>
  </si>
  <si>
    <t>GUANACASTE / NICOYA / MANSION</t>
  </si>
  <si>
    <t>PUNTARENAS / ESPARZA / SAN JUAN GRANDE</t>
  </si>
  <si>
    <t>LIMON / POCOCI / JIMENEZ</t>
  </si>
  <si>
    <t>SAN JOSE / DESAMPARADOS / SAN MIGUEL</t>
  </si>
  <si>
    <t>ALAJUELA / GRECIA / SAN ISIDRO</t>
  </si>
  <si>
    <t>CARTAGO / LA UNION / SAN DIEGO</t>
  </si>
  <si>
    <t>HEREDIA / SANTO DOMINGO / SAN VICENTE</t>
  </si>
  <si>
    <t>GUANACASTE / SANTA CRUZ / BOLSON</t>
  </si>
  <si>
    <t>PUNTARENAS / BUENOS AIRES / VOLCAN</t>
  </si>
  <si>
    <t>LIMON / SIQUIRRES / PACUARITO</t>
  </si>
  <si>
    <t>SAN JOSE / PURISCAL / MERCEDES SUR</t>
  </si>
  <si>
    <t>ALAJUELA / SAN MATEO / DESMONTE</t>
  </si>
  <si>
    <t>CARTAGO / JIMENEZ / TUCURRIQUE</t>
  </si>
  <si>
    <t>HEREDIA / SANTA BARBARA / SAN PEDRO</t>
  </si>
  <si>
    <t>GUANACASTE / BAGACES / LA FORTUNA</t>
  </si>
  <si>
    <t>PUNTARENAS / MONTES DE ORO / LA UNION</t>
  </si>
  <si>
    <t>LIMON / TALAMANCA / SIXAOLA</t>
  </si>
  <si>
    <t>SAN JOSE / TARRAZU / SAN LORENZO</t>
  </si>
  <si>
    <t>ALAJUELA / ATENAS / JESUS</t>
  </si>
  <si>
    <t>CARTAGO / TURRIALBA / LA SUIZA</t>
  </si>
  <si>
    <t>HEREDIA / SAN RAFAEL / SAN JOSECITO</t>
  </si>
  <si>
    <t>GUANACASTE / CARRILLO / PALMIRA</t>
  </si>
  <si>
    <t>PUNTARENAS / OSA / PALMAR</t>
  </si>
  <si>
    <t>LIMON / MATINA / BATAN</t>
  </si>
  <si>
    <t>SAN JOSE / ASERRI / TARBACA</t>
  </si>
  <si>
    <t>ALAJUELA / NARANJO / SAN MIGUEL</t>
  </si>
  <si>
    <t>CARTAGO / ALVARADO / CERVANTES</t>
  </si>
  <si>
    <t>HEREDIA / SAN ISIDRO / SAN JOSE</t>
  </si>
  <si>
    <t>GUANACASTE / CAÑAS / PALMIRA</t>
  </si>
  <si>
    <t>PUNTARENAS / QUEPOS / SAVEGRE</t>
  </si>
  <si>
    <t>LIMON / GUACIMO / MERCEDES</t>
  </si>
  <si>
    <t>SAN JOSE / MORA / GUAYABO</t>
  </si>
  <si>
    <t>ALAJUELA / PALMARES / ZARAGOZA</t>
  </si>
  <si>
    <t>CARTAGO / OREAMUNO / COT</t>
  </si>
  <si>
    <t>HEREDIA / BELEN / LA RIBERA</t>
  </si>
  <si>
    <t>GUANACASTE / ABANGARES / SIERRA</t>
  </si>
  <si>
    <t>PUNTARENAS / GOLFITO / PUERTO JIMENEZ</t>
  </si>
  <si>
    <t>SAN JOSE / GOICOECHEA / SAN FRANCISCO</t>
  </si>
  <si>
    <t>ALAJUELA / POAS / SAN JUAN</t>
  </si>
  <si>
    <t>CARTAGO / EL GUARCO / SAN ISIDRO</t>
  </si>
  <si>
    <t>HEREDIA / FLORES / BARRANTES</t>
  </si>
  <si>
    <t>GUANACASTE / TILARAN / QUEBRADA GRANDE</t>
  </si>
  <si>
    <t>PUNTARENAS / COTO BRUS / SABALITO</t>
  </si>
  <si>
    <t>SAN JOSE / SANTA ANA / SALITRAL</t>
  </si>
  <si>
    <t>ALAJUELA / OROTINA / EL MASTATE</t>
  </si>
  <si>
    <t>HEREDIA / SAN PABLO / RINCON DE SABANILLA</t>
  </si>
  <si>
    <t>GUANACASTE / NANDAYURE / SANTA RITA</t>
  </si>
  <si>
    <t>SAN JOSE / ALAJUELITA / SAN JOSECITO</t>
  </si>
  <si>
    <t>ALAJUELA / SAN CARLOS / FLORENCIA</t>
  </si>
  <si>
    <t>HEREDIA / SARAPIQUI / LA VIRGEN</t>
  </si>
  <si>
    <t>GUANACASTE / LA CRUZ / SANTA CECILIA</t>
  </si>
  <si>
    <t>PUNTARENAS / CORREDORES / LA CUESTA</t>
  </si>
  <si>
    <t>SAN JOSE / VASQUEZ DE CORONADO / SAN RAFAEL</t>
  </si>
  <si>
    <t>ALAJUELA / ZARCERO / LAGUNA</t>
  </si>
  <si>
    <t>GUANACASTE / HOJANCHA / MONTE ROMO</t>
  </si>
  <si>
    <t>PUNTARENAS / GARABITO / TARCOLES</t>
  </si>
  <si>
    <t>SAN JOSE / ACOSTA / GUAITIL</t>
  </si>
  <si>
    <t>ALAJUELA / SARCHI / SARCHI SUR</t>
  </si>
  <si>
    <t>SAN JOSE / SAN JOSE / HOSPITAL</t>
  </si>
  <si>
    <t>ALAJUELA / ALAJUELA / CARRIZAL</t>
  </si>
  <si>
    <t>CARTAGO / CARTAGO / CARMEN</t>
  </si>
  <si>
    <t>HEREDIA / HEREDIA / SAN FRANCISCO</t>
  </si>
  <si>
    <t>GUANACASTE / LIBERIA / MAYORGA</t>
  </si>
  <si>
    <t>PUNTARENAS / PUNTARENAS / CHOMES</t>
  </si>
  <si>
    <t>LIMON / LIMON / RIO BLANCO</t>
  </si>
  <si>
    <t>SAN JOSE / ESCAZU / SAN RAFAEL</t>
  </si>
  <si>
    <t>ALAJUELA / SAN RAMON / SAN JUAN</t>
  </si>
  <si>
    <t>CARTAGO / PARAISO / OROSI</t>
  </si>
  <si>
    <t>HEREDIA / BARVA / SAN PABLO</t>
  </si>
  <si>
    <t>GUANACASTE / NICOYA / SAN ANTONIO</t>
  </si>
  <si>
    <t>PUNTARENAS / ESPARZA / MACACONA</t>
  </si>
  <si>
    <t>LIMON / POCOCI / LA RITA</t>
  </si>
  <si>
    <t>SAN JOSE / DESAMPARADOS / SAN JUAN DE DIOS</t>
  </si>
  <si>
    <t>ALAJUELA / GRECIA / SAN JOSE</t>
  </si>
  <si>
    <t>CARTAGO / LA UNION / SAN JUAN</t>
  </si>
  <si>
    <t>HEREDIA / SANTO DOMINGO / SAN MIGUEL</t>
  </si>
  <si>
    <t>GUANACASTE / SANTA CRUZ / VEINTISIETE DE ABRIL</t>
  </si>
  <si>
    <t>PUNTARENAS / BUENOS AIRES / POTRERO GRANDE</t>
  </si>
  <si>
    <t>LIMON / SIQUIRRES / FLORIDA</t>
  </si>
  <si>
    <t>SAN JOSE / PURISCAL / BARBACOAS</t>
  </si>
  <si>
    <t>ALAJUELA / SAN MATEO / JESUS MARIA</t>
  </si>
  <si>
    <t>CARTAGO / JIMENEZ / PEJIBAYE</t>
  </si>
  <si>
    <t>HEREDIA / SANTA BARBARA / SAN JUAN</t>
  </si>
  <si>
    <t>GUANACASTE / BAGACES / MOGOTE</t>
  </si>
  <si>
    <t>PUNTARENAS / MONTES DE ORO / SAN ISIDRO</t>
  </si>
  <si>
    <t>LIMON / TALAMANCA / CAHUITA</t>
  </si>
  <si>
    <t>SAN JOSE / TARRAZU / SAN CARLOS</t>
  </si>
  <si>
    <t>ALAJUELA / ATENAS / MERCEDES</t>
  </si>
  <si>
    <t>CARTAGO / TURRIALBA / PERALTA</t>
  </si>
  <si>
    <t>HEREDIA / SAN RAFAEL / SANTIAGO</t>
  </si>
  <si>
    <t>GUANACASTE / CARRILLO / SARDINAL</t>
  </si>
  <si>
    <t>PUNTARENAS / OSA / SIERPE</t>
  </si>
  <si>
    <t>LIMON / MATINA / CARRANDI</t>
  </si>
  <si>
    <t>SAN JOSE / ASERRI / VUELTA DE JORCO</t>
  </si>
  <si>
    <t>ALAJUELA / NARANJO / SAN JOSE</t>
  </si>
  <si>
    <t>CARTAGO / ALVARADO / CAPELLADES</t>
  </si>
  <si>
    <t>HEREDIA / SAN ISIDRO / CONCEPCION</t>
  </si>
  <si>
    <t>GUANACASTE / CAÑAS / SAN MIGUEL</t>
  </si>
  <si>
    <t>PUNTARENAS / QUEPOS / NARANJITO</t>
  </si>
  <si>
    <t>LIMON / GUACIMO / POCORA</t>
  </si>
  <si>
    <t>SAN JOSE / MORA / TABARCIA</t>
  </si>
  <si>
    <t>ALAJUELA / PALMARES / BUENOS AIRES</t>
  </si>
  <si>
    <t>CARTAGO / OREAMUNO / POTRERO CERRADO</t>
  </si>
  <si>
    <t>HEREDIA / BELEN / ASUNCION</t>
  </si>
  <si>
    <t>GUANACASTE / ABANGARES / SAN JUAN</t>
  </si>
  <si>
    <t>PUNTARENAS / GOLFITO / GUAYCARA</t>
  </si>
  <si>
    <t>SAN JOSE / GOICOECHEA / CALLE BLANCOS</t>
  </si>
  <si>
    <t>ALAJUELA / POAS / SAN RAFAEL</t>
  </si>
  <si>
    <t>CARTAGO / EL GUARCO / TOBOSI</t>
  </si>
  <si>
    <t>HEREDIA / FLORES / LLORENTE</t>
  </si>
  <si>
    <t>GUANACASTE / TILARAN / TRONADORA</t>
  </si>
  <si>
    <t>PUNTARENAS / COTO BRUS / AGUA BUENA</t>
  </si>
  <si>
    <t>SAN JOSE / SANTA ANA / POZOS</t>
  </si>
  <si>
    <t>ALAJUELA / OROTINA / HACIENDA VIEJA</t>
  </si>
  <si>
    <t>GUANACASTE / NANDAYURE / ZAPOTAL</t>
  </si>
  <si>
    <t>SAN JOSE / ALAJUELITA / SAN ANTONIO</t>
  </si>
  <si>
    <t>ALAJUELA / SAN CARLOS / BUENAVISTA</t>
  </si>
  <si>
    <t>HEREDIA / SARAPIQUI / LAS HORQUETAS</t>
  </si>
  <si>
    <t>GUANACASTE / LA CRUZ / LA GARITA</t>
  </si>
  <si>
    <t>PUNTARENAS / CORREDORES / CANOAS</t>
  </si>
  <si>
    <t>SAN JOSE / VASQUEZ DE CORONADO / DULCE NOMBRE DE JESUS</t>
  </si>
  <si>
    <t>ALAJUELA / ZARCERO / TAPEZCO</t>
  </si>
  <si>
    <t>GUANACASTE / HOJANCHA / PUERTO CARRILLO</t>
  </si>
  <si>
    <t>SAN JOSE / ACOSTA / PALMICHAL</t>
  </si>
  <si>
    <t>ALAJUELA / SARCHI / TORO AMARILLO</t>
  </si>
  <si>
    <t>SAN JOSE / SAN JOSE / CATEDRAL</t>
  </si>
  <si>
    <t>ALAJUELA / ALAJUELA / SAN ANTONIO</t>
  </si>
  <si>
    <t>CARTAGO / CARTAGO / SAN NICOLAS</t>
  </si>
  <si>
    <t>HEREDIA / HEREDIA / ULLOA</t>
  </si>
  <si>
    <t>GUANACASTE / LIBERIA / NACASCOLO</t>
  </si>
  <si>
    <t>PUNTARENAS / PUNTARENAS / LEPANTO</t>
  </si>
  <si>
    <t>LIMON / LIMON / MATAMA</t>
  </si>
  <si>
    <t>ALAJUELA / SAN RAMON / PIEDADES NORTE</t>
  </si>
  <si>
    <t>CARTAGO / PARAISO / CACHI</t>
  </si>
  <si>
    <t>HEREDIA / BARVA / SAN ROQUE</t>
  </si>
  <si>
    <t>GUANACASTE / NICOYA / QUEBRADA HONDA</t>
  </si>
  <si>
    <t>PUNTARENAS / ESPARZA / SAN RAFAEL</t>
  </si>
  <si>
    <t>LIMON / POCOCI / ROXANA</t>
  </si>
  <si>
    <t>SAN JOSE / DESAMPARADOS / SAN RAFAEL ARRIBA</t>
  </si>
  <si>
    <t>ALAJUELA / GRECIA / SAN ROQUE</t>
  </si>
  <si>
    <t>CARTAGO / LA UNION / SAN RAFAEL</t>
  </si>
  <si>
    <t>HEREDIA / SANTO DOMINGO / PARACITO</t>
  </si>
  <si>
    <t>GUANACASTE / SANTA CRUZ / TEMPATE</t>
  </si>
  <si>
    <t>PUNTARENAS / BUENOS AIRES / BORUCA</t>
  </si>
  <si>
    <t>LIMON / SIQUIRRES / GERMANIA</t>
  </si>
  <si>
    <t>SAN JOSE / PURISCAL / GRIFO ALTO</t>
  </si>
  <si>
    <t>ALAJUELA / SAN MATEO / LABRADOR</t>
  </si>
  <si>
    <t>HEREDIA / SANTA BARBARA / JESUS</t>
  </si>
  <si>
    <t>GUANACASTE / BAGACES / RIO NARANJO</t>
  </si>
  <si>
    <t>LIMON / TALAMANCA / TELIRE</t>
  </si>
  <si>
    <t>ALAJUELA / ATENAS / SAN ISIDRO</t>
  </si>
  <si>
    <t>CARTAGO / TURRIALBA / SANTA CRUZ</t>
  </si>
  <si>
    <t>HEREDIA / SAN RAFAEL / LOS ANGELES</t>
  </si>
  <si>
    <t>GUANACASTE / CARRILLO / BELEN</t>
  </si>
  <si>
    <t>PUNTARENAS / OSA / BAHIA BALLENA</t>
  </si>
  <si>
    <t>SAN JOSE / ASERRI / SAN GABRIEL</t>
  </si>
  <si>
    <t>ALAJUELA / NARANJO / CIRRI SUR</t>
  </si>
  <si>
    <t>HEREDIA / SAN ISIDRO / SAN FRANCISCO</t>
  </si>
  <si>
    <t>GUANACASTE / CAÑAS / BEBEDERO</t>
  </si>
  <si>
    <t>LIMON / GUACIMO / RIO JIMENEZ</t>
  </si>
  <si>
    <t>SAN JOSE / MORA / PIEDRAS NEGRAS</t>
  </si>
  <si>
    <t>ALAJUELA / PALMARES / SANTIAGO</t>
  </si>
  <si>
    <t>CARTAGO / OREAMUNO / CIPRESES</t>
  </si>
  <si>
    <t>GUANACASTE / ABANGARES / COLORADO</t>
  </si>
  <si>
    <t>PUNTARENAS / GOLFITO / PAVON</t>
  </si>
  <si>
    <t>SAN JOSE / GOICOECHEA / MATA DE PLATANO</t>
  </si>
  <si>
    <t>ALAJUELA / POAS / CARRILLOS</t>
  </si>
  <si>
    <t>CARTAGO / EL GUARCO / PATIO DE AGUA</t>
  </si>
  <si>
    <t>GUANACASTE / TILARAN / SANTA ROSA</t>
  </si>
  <si>
    <t>PUNTARENAS / COTO BRUS / LIMONCITO</t>
  </si>
  <si>
    <t>SAN JOSE / SANTA ANA / URUCA</t>
  </si>
  <si>
    <t>ALAJUELA / OROTINA / COYOLAR</t>
  </si>
  <si>
    <t>GUANACASTE / NANDAYURE / SAN PABLO</t>
  </si>
  <si>
    <t>SAN JOSE / ALAJUELITA / CONCEPCION</t>
  </si>
  <si>
    <t>ALAJUELA / SAN CARLOS / AGUAS ZARCAS</t>
  </si>
  <si>
    <t>HEREDIA / SARAPIQUI / LLANURAS DEL GASPAR</t>
  </si>
  <si>
    <t>GUANACASTE / LA CRUZ / SANTA ELENA</t>
  </si>
  <si>
    <t>PUNTARENAS / CORREDORES / LAUREL</t>
  </si>
  <si>
    <t>SAN JOSE / VASQUEZ DE CORONADO / PATALILLO</t>
  </si>
  <si>
    <t>ALAJUELA / ZARCERO / GUADALUPE</t>
  </si>
  <si>
    <t>GUANACASTE / HOJANCHA / HUACAS</t>
  </si>
  <si>
    <t>SAN JOSE / ACOSTA / CANGREJAL</t>
  </si>
  <si>
    <t>ALAJUELA / SARCHI / SAN PEDRO</t>
  </si>
  <si>
    <t>SAN JOSE / SAN JOSE / ZAPOTE</t>
  </si>
  <si>
    <t>ALAJUELA / ALAJUELA / GUACIMA</t>
  </si>
  <si>
    <t>CARTAGO / CARTAGO / AGUACALIENTE O SAN FRANCISCO</t>
  </si>
  <si>
    <t>HEREDIA / HEREDIA / VARABLANCA</t>
  </si>
  <si>
    <t>GUANACASTE / LIBERIA / CURUBANDE</t>
  </si>
  <si>
    <t>PUNTARENAS / PUNTARENAS / PAQUERA</t>
  </si>
  <si>
    <t>ALAJUELA / SAN RAMON / PIEDADES SUR</t>
  </si>
  <si>
    <t>CARTAGO / PARAISO / LLANOS DE SANTA LUCIA</t>
  </si>
  <si>
    <t>HEREDIA / BARVA / SANTA LUCIA</t>
  </si>
  <si>
    <t>GUANACASTE / NICOYA / SAMARA</t>
  </si>
  <si>
    <t>PUNTARENAS / ESPARZA / SAN JERONIMO</t>
  </si>
  <si>
    <t>LIMON / POCOCI / CARIARI</t>
  </si>
  <si>
    <t>SAN JOSE / DESAMPARADOS / SAN ANTONIO</t>
  </si>
  <si>
    <t>ALAJUELA / GRECIA / TACARES</t>
  </si>
  <si>
    <t>CARTAGO / LA UNION / CONCEPCION</t>
  </si>
  <si>
    <t>HEREDIA / SANTO DOMINGO / SANTO TOMAS</t>
  </si>
  <si>
    <t>GUANACASTE / SANTA CRUZ / CARTAGENA</t>
  </si>
  <si>
    <t>PUNTARENAS / BUENOS AIRES / PILAS</t>
  </si>
  <si>
    <t>LIMON / SIQUIRRES / EL CAIRO</t>
  </si>
  <si>
    <t>SAN JOSE / PURISCAL / SAN RAFAEL</t>
  </si>
  <si>
    <t>HEREDIA / SANTA BARBARA / SANTO DOMINGO</t>
  </si>
  <si>
    <t>ALAJUELA / ATENAS / CONCEPCION</t>
  </si>
  <si>
    <t>CARTAGO / TURRIALBA / SANTA TERESITA</t>
  </si>
  <si>
    <t>HEREDIA / SAN RAFAEL / CONCEPCION</t>
  </si>
  <si>
    <t>PUNTARENAS / OSA / PIEDRAS BLANCAS</t>
  </si>
  <si>
    <t>SAN JOSE / ASERRI / LEGUA</t>
  </si>
  <si>
    <t>ALAJUELA / NARANJO / SAN JERONIMO</t>
  </si>
  <si>
    <t>GUANACASTE / CAÑAS / POROZAL</t>
  </si>
  <si>
    <t>LIMON / GUACIMO / DUACARI</t>
  </si>
  <si>
    <t>SAN JOSE / MORA / PICAGRES</t>
  </si>
  <si>
    <t>ALAJUELA / PALMARES / CANDELARIA</t>
  </si>
  <si>
    <t>CARTAGO / OREAMUNO / SANTA ROSA</t>
  </si>
  <si>
    <t>SAN JOSE / GOICOECHEA / IPIS</t>
  </si>
  <si>
    <t>ALAJUELA / POAS / SABANA REDONDA</t>
  </si>
  <si>
    <t>GUANACASTE / TILARAN / LIBANO</t>
  </si>
  <si>
    <t>PUNTARENAS / COTO BRUS / PITTIER</t>
  </si>
  <si>
    <t>SAN JOSE / SANTA ANA / PIEDADES</t>
  </si>
  <si>
    <t>ALAJUELA / OROTINA / LA CEIBA</t>
  </si>
  <si>
    <t>GUANACASTE / NANDAYURE / PORVENIR</t>
  </si>
  <si>
    <t>SAN JOSE / ALAJUELITA / SAN FELIPE</t>
  </si>
  <si>
    <t>ALAJUELA / SAN CARLOS / VENECIA</t>
  </si>
  <si>
    <t>HEREDIA / SARAPIQUI / CUREÑA</t>
  </si>
  <si>
    <t>SAN JOSE / VASQUEZ DE CORONADO / CASCAJAL</t>
  </si>
  <si>
    <t>ALAJUELA / ZARCERO / PALMIRA</t>
  </si>
  <si>
    <t>GUANACASTE / HOJANCHA / MATAMBU</t>
  </si>
  <si>
    <t>SAN JOSE / ACOSTA / SABANILLAS</t>
  </si>
  <si>
    <t>ALAJUELA / SARCHI / RODRIGUEZ</t>
  </si>
  <si>
    <t>SAN JOSE / SAN JOSE / SAN FRANCISCO DE DOS RIOS</t>
  </si>
  <si>
    <t>ALAJUELA / ALAJUELA / SAN ISIDRO</t>
  </si>
  <si>
    <t>CARTAGO / CARTAGO / GUADALUPE O ARENILLA</t>
  </si>
  <si>
    <t>PUNTARENAS / PUNTARENAS / MANZANILLO</t>
  </si>
  <si>
    <t>ALAJUELA / SAN RAMON / SAN RAFAEL</t>
  </si>
  <si>
    <t>HEREDIA / BARVA / SAN JOSE DE LA MONTAÑA</t>
  </si>
  <si>
    <t>GUANACASTE / NICOYA / NOSARA</t>
  </si>
  <si>
    <t>PUNTARENAS / ESPARZA / CALDERA</t>
  </si>
  <si>
    <t>LIMON / POCOCI / COLORADO</t>
  </si>
  <si>
    <t>SAN JOSE / DESAMPARADOS / FRAILES</t>
  </si>
  <si>
    <t>CARTAGO / LA UNION / DULCE NOMBRE</t>
  </si>
  <si>
    <t>HEREDIA / SANTO DOMINGO / SANTA ROSA</t>
  </si>
  <si>
    <t>GUANACASTE / SANTA CRUZ / GUAJINIQUIL</t>
  </si>
  <si>
    <t>PUNTARENAS / BUENOS AIRES / COLINAS</t>
  </si>
  <si>
    <t>LIMON / SIQUIRRES / ALEGRIA</t>
  </si>
  <si>
    <t>SAN JOSE / PURISCAL / CANDELARITA</t>
  </si>
  <si>
    <t>HEREDIA / SANTA BARBARA / PURABA</t>
  </si>
  <si>
    <t>ALAJUELA / ATENAS / SAN JOSE</t>
  </si>
  <si>
    <t>CARTAGO / TURRIALBA / PAVONES</t>
  </si>
  <si>
    <t>PUNTARENAS / OSA / BAHIA DRAKE</t>
  </si>
  <si>
    <t>SAN JOSE / ASERRI / MONTERREY</t>
  </si>
  <si>
    <t>ALAJUELA / NARANJO / SAN JUAN</t>
  </si>
  <si>
    <t>SAN JOSE / MORA / JARIS</t>
  </si>
  <si>
    <t>ALAJUELA / PALMARES / ESQUIPULAS</t>
  </si>
  <si>
    <t>SAN JOSE / GOICOECHEA / RANCHO REDONDO</t>
  </si>
  <si>
    <t>GUANACASTE / TILARAN / TIERRAS MORENAS</t>
  </si>
  <si>
    <t>PUNTARENAS / COTO BRUS / GUTIERREZ BROUN</t>
  </si>
  <si>
    <t>SAN JOSE / SANTA ANA / BRASIL</t>
  </si>
  <si>
    <t>GUANACASTE / NANDAYURE / BEJUCO</t>
  </si>
  <si>
    <t>ALAJUELA / SAN CARLOS / PITAL</t>
  </si>
  <si>
    <t>ALAJUELA / ZARCERO / ZAPOTE</t>
  </si>
  <si>
    <t>SAN JOSE / SAN JOSE / URUCA</t>
  </si>
  <si>
    <t>ALAJUELA / ALAJUELA / SABANILLA</t>
  </si>
  <si>
    <t>CARTAGO / CARTAGO / CORRALILLO</t>
  </si>
  <si>
    <t>PUNTARENAS / PUNTARENAS / GUACIMAL</t>
  </si>
  <si>
    <t>ALAJUELA / SAN RAMON / SAN ISIDRO</t>
  </si>
  <si>
    <t>GUANACASTE / NICOYA / BELEN DE NOSARITA</t>
  </si>
  <si>
    <t>LIMON / POCOCI / LA COLONIA</t>
  </si>
  <si>
    <t>SAN JOSE / DESAMPARADOS / PATARRA</t>
  </si>
  <si>
    <t>ALAJUELA / GRECIA / PUENTE DE PIEDRA</t>
  </si>
  <si>
    <t>CARTAGO / LA UNION / SAN RAMON</t>
  </si>
  <si>
    <t>HEREDIA / SANTO DOMINGO / TURES</t>
  </si>
  <si>
    <t>GUANACASTE / SANTA CRUZ / DIRIA</t>
  </si>
  <si>
    <t>PUNTARENAS / BUENOS AIRES / CHANGUENA</t>
  </si>
  <si>
    <t>LIMON / SIQUIRRES / REVENTAZON</t>
  </si>
  <si>
    <t>SAN JOSE / PURISCAL / DESAMPARADITOS</t>
  </si>
  <si>
    <t>ALAJUELA / ATENAS / SANTA EULALIA</t>
  </si>
  <si>
    <t>CARTAGO / TURRIALBA / TUIS</t>
  </si>
  <si>
    <t>SAN JOSE / ASERRI / SALITRILLOS</t>
  </si>
  <si>
    <t>ALAJUELA / NARANJO / EL ROSARIO</t>
  </si>
  <si>
    <t>SAN JOSE / MORA / QUITIRRISI</t>
  </si>
  <si>
    <t>ALAJUELA / PALMARES / LA GRANJA</t>
  </si>
  <si>
    <t>SAN JOSE / GOICOECHEA / PURRAL</t>
  </si>
  <si>
    <t>GUANACASTE / TILARAN / ARENAL</t>
  </si>
  <si>
    <t>ALAJUELA / SAN CARLOS / LA FORTUNA</t>
  </si>
  <si>
    <t>ALAJUELA / ZARCERO / BRISAS</t>
  </si>
  <si>
    <t>SAN JOSE / SAN JOSE / MATA REDONDA</t>
  </si>
  <si>
    <t>ALAJUELA / ALAJUELA / SAN RAFAEL</t>
  </si>
  <si>
    <t>CARTAGO / CARTAGO / TIERRA BLANCA</t>
  </si>
  <si>
    <t>PUNTARENAS / PUNTARENAS / BARRANCA</t>
  </si>
  <si>
    <t>ALAJUELA / SAN RAMON / ANGELES</t>
  </si>
  <si>
    <t>SAN JOSE / DESAMPARADOS / SAN CRISTOBAL</t>
  </si>
  <si>
    <t>ALAJUELA / GRECIA / BOLIVAR</t>
  </si>
  <si>
    <t>CARTAGO / LA UNION / RIO AZUL</t>
  </si>
  <si>
    <t>HEREDIA / SANTO DOMINGO / PARA</t>
  </si>
  <si>
    <t>GUANACASTE / SANTA CRUZ / CABO VELAS</t>
  </si>
  <si>
    <t>PUNTARENAS / BUENOS AIRES / BIOLLEY</t>
  </si>
  <si>
    <t>SAN JOSE / PURISCAL / SAN ANTONIO</t>
  </si>
  <si>
    <t>ALAJUELA / ATENAS / ESCOBAL</t>
  </si>
  <si>
    <t>CARTAGO / TURRIALBA / TAYUTIC</t>
  </si>
  <si>
    <t>ALAJUELA / NARANJO / PALMITOS</t>
  </si>
  <si>
    <t>5-08-08</t>
  </si>
  <si>
    <t>GUANACASTE / TILARAN / CABECERAS</t>
  </si>
  <si>
    <t>ALAJUELA / SAN CARLOS / LA TIGRA</t>
  </si>
  <si>
    <t>SAN JOSE / SAN JOSE / PAVAS</t>
  </si>
  <si>
    <t>ALAJUELA / ALAJUELA / RIO SEGUNDO</t>
  </si>
  <si>
    <t>CARTAGO / CARTAGO / DULCE NOMBRE</t>
  </si>
  <si>
    <t>PUNTARENAS / PUNTARENAS / MONTE VERDE</t>
  </si>
  <si>
    <t>ALAJUELA / SAN RAMON / ALFARO</t>
  </si>
  <si>
    <t>SAN JOSE / DESAMPARADOS / ROSARIO</t>
  </si>
  <si>
    <t>GUANACASTE / SANTA CRUZ / TAMARINDO</t>
  </si>
  <si>
    <t>PUNTARENAS / BUENOS AIRES / BRUNKA</t>
  </si>
  <si>
    <t>SAN JOSE / PURISCAL / CHIRES</t>
  </si>
  <si>
    <t>CARTAGO / TURRIALBA / SANTA ROSA</t>
  </si>
  <si>
    <t>ALAJUELA / SAN CARLOS / LA PALMERA</t>
  </si>
  <si>
    <t>SAN JOSE / SAN JOSE / HATILLO</t>
  </si>
  <si>
    <t>ALAJUELA / ALAJUELA / DESAMPARADOS</t>
  </si>
  <si>
    <t>CARTAGO / CARTAGO / LLANO GRANDE</t>
  </si>
  <si>
    <t>PUNTARENAS / PUNTARENAS / ISLA DEL COCO</t>
  </si>
  <si>
    <t>ALAJUELA / SAN RAMON / VOLIO</t>
  </si>
  <si>
    <t>SAN JOSE / DESAMPARADOS / DAMAS</t>
  </si>
  <si>
    <t>CARTAGO / TURRIALBA / TRES EQUIS</t>
  </si>
  <si>
    <t>ALAJUELA / SAN CARLOS / VENADO</t>
  </si>
  <si>
    <t>SAN JOSE / SAN JOSE / SAN SEBASTIAN</t>
  </si>
  <si>
    <t>ALAJUELA / ALAJUELA / TURRUCARES</t>
  </si>
  <si>
    <t>CARTAGO / CARTAGO / QUEBRADILLA</t>
  </si>
  <si>
    <t>PUNTARENAS / PUNTARENAS / COBANO</t>
  </si>
  <si>
    <t>ALAJUELA / SAN RAMON / CONCEPCION</t>
  </si>
  <si>
    <t>SAN JOSE / DESAMPARADOS / SAN RAFAEL ABAJO</t>
  </si>
  <si>
    <t>CARTAGO / TURRIALBA / LA ISABEL</t>
  </si>
  <si>
    <t>ALAJUELA / SAN CARLOS / CUTRIS</t>
  </si>
  <si>
    <t>ALAJUELA / ALAJUELA / TAMBOR</t>
  </si>
  <si>
    <t>PUNTARENAS / PUNTARENAS / CHACARITA</t>
  </si>
  <si>
    <t>ALAJUELA / SAN RAMON / ZAPOTAL</t>
  </si>
  <si>
    <t>SAN JOSE / DESAMPARADOS / GRAVILIAS</t>
  </si>
  <si>
    <t>CARTAGO / TURRIALBA / EL CHIRRIPO</t>
  </si>
  <si>
    <t>ALAJUELA / SAN CARLOS / MONTERREY</t>
  </si>
  <si>
    <t>ALAJUELA / ALAJUELA / GARITA</t>
  </si>
  <si>
    <t>PUNTARENAS / PUNTARENAS / CHIRA</t>
  </si>
  <si>
    <t>ALAJUELA / SAN RAMON / PEÑAS BLANCAS</t>
  </si>
  <si>
    <t>SAN JOSE / DESAMPARADOS / LOS GUIDO</t>
  </si>
  <si>
    <t>ALAJUELA / SAN CARLOS / POCOSOL</t>
  </si>
  <si>
    <t>ALAJUELA / ALAJUELA / SARAPIQUI</t>
  </si>
  <si>
    <t>PUNTARENAS / PUNTARENAS / ACAPULCO</t>
  </si>
  <si>
    <t>ALAJUELA / SAN RAMON / SAN LORENZO</t>
  </si>
  <si>
    <t>PUNTARENAS / PUNTARENAS / EL ROBLE</t>
  </si>
  <si>
    <t>PUNTARENAS / PUNTARENAS / ARANCIBIA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</si>
  <si>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</si>
  <si>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</si>
  <si>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</si>
  <si>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</si>
  <si>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</si>
  <si>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</si>
  <si>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</si>
  <si>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</si>
  <si>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</si>
  <si>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</si>
  <si>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</si>
  <si>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</si>
  <si>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</si>
  <si>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</si>
  <si>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</si>
  <si>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</si>
  <si>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</si>
  <si>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</si>
  <si>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</si>
  <si>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</si>
  <si>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</si>
  <si>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</si>
  <si>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</si>
  <si>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</si>
  <si>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</si>
  <si>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</si>
  <si>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</si>
  <si>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</si>
  <si>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</si>
  <si>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</si>
  <si>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</si>
  <si>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</si>
  <si>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</si>
  <si>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</si>
  <si>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</si>
  <si>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</si>
  <si>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</si>
  <si>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</si>
  <si>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</si>
  <si>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</si>
  <si>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</si>
  <si>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</si>
  <si>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</si>
  <si>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</si>
  <si>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</si>
  <si>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</si>
  <si>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</si>
  <si>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</si>
  <si>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</si>
  <si>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</si>
  <si>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</si>
  <si>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</si>
  <si>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</si>
  <si>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</si>
  <si>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</si>
  <si>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</si>
  <si>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</si>
  <si>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</si>
  <si>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</si>
  <si>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</si>
  <si>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</si>
  <si>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ERROR</t>
  </si>
  <si>
    <t>Extranjeros
(Nacionalidad)</t>
  </si>
  <si>
    <t>Teléfono 1:</t>
  </si>
  <si>
    <t>Teléfono 2:</t>
  </si>
  <si>
    <t>0</t>
  </si>
  <si>
    <t>CNV. LICEO JULIO FONSECA</t>
  </si>
  <si>
    <t>CNV. C.T.P. NATANIEL ARIA</t>
  </si>
  <si>
    <t>CENSO ESCOLAR 2023 -- INFORME INICIAL</t>
  </si>
  <si>
    <t>Ubicacion1</t>
  </si>
  <si>
    <t>LUIS MAURICIO SOLANO BOLAÑOS</t>
  </si>
  <si>
    <t>ALLAN CASTRO CALDERON</t>
  </si>
  <si>
    <t>JAVIER FALLAS CALDERON</t>
  </si>
  <si>
    <t>ANA CARLA VILLALTA ALPIZAR</t>
  </si>
  <si>
    <t>Aplaz.
2022</t>
  </si>
  <si>
    <t>EL CURSO LECTIVO 2023, COLEGIO NACIONAL VIRTUAL M.T.S.</t>
  </si>
  <si>
    <t>COMO APLAZADOS EN EL CURSO LECTIVO 2022, Y QUE APROBARON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</si>
</sst>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10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Goudy"/>
      <family val="1"/>
    </font>
    <font>
      <sz val="10"/>
      <color theme="1"/>
      <name val="Goudy"/>
      <family val="1"/>
    </font>
    <font>
      <sz val="11"/>
      <color rgb="FFFF0000"/>
      <name val="Goudy"/>
      <family val="1"/>
    </font>
    <font>
      <b/>
      <sz val="11"/>
      <color rgb="FFFF0000"/>
      <name val="Goudy"/>
      <family val="1"/>
    </font>
    <font>
      <sz val="9"/>
      <color theme="1"/>
      <name val="Goudy"/>
      <family val="1"/>
    </font>
    <font>
      <sz val="9"/>
      <color theme="1"/>
      <name val="CG Omega"/>
      <family val="2"/>
    </font>
    <font>
      <sz val="9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sz val="9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2"/>
      <name val="Cambria"/>
      <family val="1"/>
      <scheme val="major"/>
    </font>
    <font>
      <i/>
      <sz val="16"/>
      <color rgb="FFFF0000"/>
      <name val="Cambria"/>
      <family val="1"/>
      <scheme val="major"/>
    </font>
    <font>
      <sz val="18"/>
      <name val="Cambria"/>
      <family val="1"/>
      <scheme val="major"/>
    </font>
    <font>
      <sz val="10"/>
      <color theme="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i/>
      <sz val="10"/>
      <color rgb="FF00206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u/>
      <sz val="10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4"/>
      <color rgb="FF7030A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sz val="13"/>
      <name val="Cambria"/>
      <family val="1"/>
      <scheme val="major"/>
    </font>
    <font>
      <b/>
      <i/>
      <sz val="13"/>
      <color rgb="FF3366FF"/>
      <name val="Cambria"/>
      <family val="1"/>
      <scheme val="major"/>
    </font>
    <font>
      <sz val="12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i/>
      <sz val="8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i/>
      <sz val="12"/>
      <color rgb="FF7030A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rgb="FF7030A0"/>
      <name val="Goudy"/>
      <family val="1"/>
    </font>
    <font>
      <sz val="11"/>
      <name val="Calibri"/>
      <family val="2"/>
      <scheme val="minor"/>
    </font>
    <font>
      <b/>
      <i/>
      <sz val="28"/>
      <name val="Cambria"/>
      <family val="1"/>
      <scheme val="major"/>
    </font>
    <font>
      <i/>
      <sz val="2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2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slantDashDot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auto="1"/>
      </bottom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dotted">
        <color auto="1"/>
      </left>
      <right/>
      <top style="dashDotDot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 style="slantDashDot">
        <color auto="1"/>
      </right>
      <top style="hair">
        <color indexed="64"/>
      </top>
      <bottom/>
      <diagonal/>
    </border>
    <border>
      <left/>
      <right style="slantDashDot">
        <color auto="1"/>
      </right>
      <top/>
      <bottom style="thick">
        <color auto="1"/>
      </bottom>
      <diagonal/>
    </border>
    <border>
      <left/>
      <right style="slantDashDot">
        <color auto="1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auto="1"/>
      </left>
      <right/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auto="1"/>
      </bottom>
      <diagonal/>
    </border>
    <border>
      <left style="mediumDashed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mediumDashed">
        <color indexed="64"/>
      </left>
      <right/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 style="slantDashDot">
        <color auto="1"/>
      </right>
      <top style="thin">
        <color indexed="64"/>
      </top>
      <bottom style="thick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auto="1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05" applyNumberFormat="0" applyFill="0" applyAlignment="0" applyProtection="0"/>
    <xf numFmtId="0" fontId="7" fillId="0" borderId="106" applyNumberFormat="0" applyFill="0" applyAlignment="0" applyProtection="0"/>
    <xf numFmtId="0" fontId="8" fillId="0" borderId="10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08" applyNumberFormat="0" applyAlignment="0" applyProtection="0"/>
    <xf numFmtId="0" fontId="13" fillId="8" borderId="109" applyNumberFormat="0" applyAlignment="0" applyProtection="0"/>
    <xf numFmtId="0" fontId="14" fillId="8" borderId="108" applyNumberFormat="0" applyAlignment="0" applyProtection="0"/>
    <xf numFmtId="0" fontId="15" fillId="0" borderId="110" applyNumberFormat="0" applyFill="0" applyAlignment="0" applyProtection="0"/>
    <xf numFmtId="0" fontId="16" fillId="9" borderId="111" applyNumberFormat="0" applyAlignment="0" applyProtection="0"/>
    <xf numFmtId="0" fontId="4" fillId="10" borderId="112" applyNumberFormat="0" applyFont="0" applyAlignment="0" applyProtection="0"/>
    <xf numFmtId="0" fontId="17" fillId="0" borderId="113" applyNumberFormat="0" applyFill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46">
    <xf numFmtId="0" fontId="0" fillId="0" borderId="0" xfId="0"/>
    <xf numFmtId="1" fontId="0" fillId="0" borderId="0" xfId="0" applyNumberFormat="1"/>
    <xf numFmtId="0" fontId="20" fillId="0" borderId="0" xfId="0" applyFont="1"/>
    <xf numFmtId="1" fontId="23" fillId="0" borderId="0" xfId="0" applyNumberFormat="1" applyFont="1" applyAlignment="1">
      <alignment horizontal="center"/>
    </xf>
    <xf numFmtId="1" fontId="22" fillId="3" borderId="0" xfId="0" applyNumberFormat="1" applyFont="1" applyFill="1"/>
    <xf numFmtId="0" fontId="22" fillId="0" borderId="0" xfId="0" applyFont="1"/>
    <xf numFmtId="1" fontId="21" fillId="0" borderId="0" xfId="0" applyNumberFormat="1" applyFont="1"/>
    <xf numFmtId="1" fontId="21" fillId="0" borderId="9" xfId="0" applyNumberFormat="1" applyFont="1" applyBorder="1"/>
    <xf numFmtId="1" fontId="20" fillId="0" borderId="0" xfId="0" applyNumberFormat="1" applyFont="1"/>
    <xf numFmtId="0" fontId="21" fillId="0" borderId="0" xfId="0" applyFont="1"/>
    <xf numFmtId="1" fontId="21" fillId="0" borderId="0" xfId="0" applyNumberFormat="1" applyFont="1" applyBorder="1"/>
    <xf numFmtId="0" fontId="21" fillId="37" borderId="0" xfId="0" quotePrefix="1" applyFont="1" applyFill="1"/>
    <xf numFmtId="1" fontId="21" fillId="0" borderId="149" xfId="0" applyNumberFormat="1" applyFont="1" applyBorder="1"/>
    <xf numFmtId="1" fontId="21" fillId="37" borderId="149" xfId="0" quotePrefix="1" applyNumberFormat="1" applyFont="1" applyFill="1" applyBorder="1"/>
    <xf numFmtId="0" fontId="23" fillId="0" borderId="0" xfId="0" applyFont="1" applyAlignment="1">
      <alignment horizontal="center"/>
    </xf>
    <xf numFmtId="1" fontId="23" fillId="0" borderId="0" xfId="0" applyNumberFormat="1" applyFont="1"/>
    <xf numFmtId="1" fontId="23" fillId="35" borderId="0" xfId="0" applyNumberFormat="1" applyFont="1" applyFill="1"/>
    <xf numFmtId="1" fontId="23" fillId="36" borderId="0" xfId="0" applyNumberFormat="1" applyFont="1" applyFill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30" fillId="0" borderId="0" xfId="0" applyFont="1" applyAlignment="1" applyProtection="1">
      <alignment horizontal="centerContinuous" vertical="center"/>
      <protection hidden="1"/>
    </xf>
    <xf numFmtId="0" fontId="31" fillId="0" borderId="0" xfId="0" applyFont="1" applyAlignment="1" applyProtection="1">
      <alignment horizontal="centerContinuous" vertical="center"/>
      <protection hidden="1"/>
    </xf>
    <xf numFmtId="0" fontId="32" fillId="0" borderId="0" xfId="0" applyFont="1" applyBorder="1" applyAlignment="1" applyProtection="1"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49" fontId="38" fillId="2" borderId="63" xfId="0" applyNumberFormat="1" applyFont="1" applyFill="1" applyBorder="1" applyAlignment="1" applyProtection="1">
      <alignment horizontal="center" shrinkToFit="1"/>
      <protection locked="0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Protection="1">
      <protection hidden="1"/>
    </xf>
    <xf numFmtId="0" fontId="28" fillId="0" borderId="0" xfId="0" applyFont="1" applyAlignment="1" applyProtection="1">
      <alignment horizontal="right" vertical="center"/>
      <protection hidden="1"/>
    </xf>
    <xf numFmtId="164" fontId="40" fillId="2" borderId="63" xfId="0" applyNumberFormat="1" applyFont="1" applyFill="1" applyBorder="1" applyAlignment="1" applyProtection="1">
      <alignment horizontal="center" vertical="center" shrinkToFit="1"/>
      <protection locked="0" hidden="1"/>
    </xf>
    <xf numFmtId="164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Protection="1">
      <protection hidden="1"/>
    </xf>
    <xf numFmtId="0" fontId="28" fillId="0" borderId="0" xfId="0" applyFont="1" applyAlignment="1" applyProtection="1">
      <alignment horizontal="right" vertical="center" wrapText="1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Protection="1"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Protection="1">
      <protection hidden="1"/>
    </xf>
    <xf numFmtId="0" fontId="28" fillId="0" borderId="6" xfId="0" applyFont="1" applyFill="1" applyBorder="1" applyAlignment="1" applyProtection="1">
      <alignment vertical="center"/>
      <protection hidden="1"/>
    </xf>
    <xf numFmtId="0" fontId="28" fillId="0" borderId="6" xfId="0" applyFont="1" applyFill="1" applyBorder="1" applyAlignment="1" applyProtection="1">
      <alignment horizontal="right" vertical="center"/>
      <protection hidden="1"/>
    </xf>
    <xf numFmtId="0" fontId="40" fillId="0" borderId="6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45" fillId="0" borderId="155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Alignment="1" applyProtection="1">
      <alignment vertical="center"/>
    </xf>
    <xf numFmtId="0" fontId="37" fillId="0" borderId="6" xfId="0" applyFont="1" applyFill="1" applyBorder="1" applyAlignment="1" applyProtection="1">
      <alignment vertical="center"/>
    </xf>
    <xf numFmtId="0" fontId="32" fillId="0" borderId="6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47" fillId="0" borderId="6" xfId="0" applyFont="1" applyFill="1" applyBorder="1" applyAlignment="1" applyProtection="1">
      <alignment vertical="center"/>
      <protection hidden="1"/>
    </xf>
    <xf numFmtId="0" fontId="28" fillId="0" borderId="6" xfId="0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48" fillId="0" borderId="155" xfId="0" applyFont="1" applyBorder="1" applyAlignment="1" applyProtection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vertical="center" wrapText="1"/>
      <protection hidden="1"/>
    </xf>
    <xf numFmtId="0" fontId="35" fillId="0" borderId="0" xfId="0" applyFont="1" applyFill="1" applyBorder="1" applyAlignment="1" applyProtection="1">
      <alignment wrapText="1"/>
      <protection hidden="1"/>
    </xf>
    <xf numFmtId="0" fontId="35" fillId="0" borderId="0" xfId="0" applyFont="1" applyFill="1" applyBorder="1" applyAlignment="1" applyProtection="1">
      <alignment horizontal="center" wrapText="1"/>
      <protection hidden="1"/>
    </xf>
    <xf numFmtId="49" fontId="5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52" fillId="0" borderId="0" xfId="0" applyFont="1"/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164" fontId="40" fillId="2" borderId="63" xfId="0" applyNumberFormat="1" applyFont="1" applyFill="1" applyBorder="1" applyAlignment="1" applyProtection="1">
      <alignment horizontal="center" vertical="center" shrinkToFit="1"/>
      <protection locked="0"/>
    </xf>
    <xf numFmtId="164" fontId="40" fillId="0" borderId="0" xfId="0" applyNumberFormat="1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vertical="center"/>
      <protection hidden="1"/>
    </xf>
    <xf numFmtId="0" fontId="28" fillId="0" borderId="43" xfId="0" applyFont="1" applyBorder="1" applyProtection="1">
      <protection hidden="1"/>
    </xf>
    <xf numFmtId="0" fontId="30" fillId="0" borderId="43" xfId="0" applyFont="1" applyBorder="1" applyAlignment="1" applyProtection="1">
      <alignment vertical="center" wrapText="1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54" fillId="0" borderId="0" xfId="0" applyFont="1" applyFill="1" applyBorder="1" applyAlignment="1" applyProtection="1">
      <alignment horizontal="left" vertical="center" indent="5"/>
      <protection hidden="1"/>
    </xf>
    <xf numFmtId="0" fontId="54" fillId="0" borderId="28" xfId="0" applyFont="1" applyFill="1" applyBorder="1" applyAlignment="1" applyProtection="1">
      <alignment horizontal="left" vertical="center" indent="5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3" fontId="35" fillId="0" borderId="5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69" xfId="0" applyFont="1" applyFill="1" applyBorder="1" applyAlignment="1" applyProtection="1">
      <alignment horizontal="center" vertical="center"/>
      <protection hidden="1"/>
    </xf>
    <xf numFmtId="0" fontId="36" fillId="0" borderId="23" xfId="0" applyFont="1" applyFill="1" applyBorder="1" applyAlignment="1" applyProtection="1">
      <alignment horizontal="center" vertical="center"/>
      <protection hidden="1"/>
    </xf>
    <xf numFmtId="0" fontId="57" fillId="0" borderId="46" xfId="0" applyFont="1" applyFill="1" applyBorder="1" applyAlignment="1" applyProtection="1">
      <alignment vertical="center" wrapText="1"/>
      <protection hidden="1"/>
    </xf>
    <xf numFmtId="3" fontId="35" fillId="0" borderId="5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99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99" xfId="0" applyFont="1" applyFill="1" applyBorder="1" applyAlignment="1" applyProtection="1">
      <alignment horizontal="center" vertical="center"/>
      <protection hidden="1"/>
    </xf>
    <xf numFmtId="3" fontId="35" fillId="0" borderId="154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56" xfId="0" applyFont="1" applyFill="1" applyBorder="1" applyAlignment="1" applyProtection="1">
      <alignment horizontal="center" vertical="center"/>
      <protection hidden="1"/>
    </xf>
    <xf numFmtId="0" fontId="34" fillId="0" borderId="47" xfId="0" applyFont="1" applyFill="1" applyBorder="1" applyAlignment="1" applyProtection="1">
      <alignment horizontal="left" vertical="center" wrapText="1" indent="2"/>
      <protection hidden="1"/>
    </xf>
    <xf numFmtId="0" fontId="58" fillId="0" borderId="52" xfId="0" applyFont="1" applyFill="1" applyBorder="1" applyAlignment="1" applyProtection="1">
      <alignment horizontal="left" vertical="center" wrapText="1" indent="1"/>
      <protection hidden="1"/>
    </xf>
    <xf numFmtId="3" fontId="35" fillId="0" borderId="49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88" xfId="0" applyFont="1" applyFill="1" applyBorder="1" applyAlignment="1" applyProtection="1">
      <alignment horizontal="center" vertical="center"/>
      <protection locked="0"/>
    </xf>
    <xf numFmtId="0" fontId="36" fillId="2" borderId="47" xfId="0" applyFont="1" applyFill="1" applyBorder="1" applyAlignment="1" applyProtection="1">
      <alignment horizontal="center" vertical="center"/>
      <protection locked="0"/>
    </xf>
    <xf numFmtId="0" fontId="36" fillId="2" borderId="88" xfId="0" applyFont="1" applyFill="1" applyBorder="1" applyAlignment="1" applyProtection="1">
      <alignment horizontal="center" vertical="center" wrapText="1"/>
      <protection locked="0"/>
    </xf>
    <xf numFmtId="0" fontId="35" fillId="2" borderId="88" xfId="0" applyFont="1" applyFill="1" applyBorder="1" applyAlignment="1" applyProtection="1">
      <alignment horizontal="center" wrapText="1"/>
      <protection locked="0"/>
    </xf>
    <xf numFmtId="0" fontId="35" fillId="2" borderId="47" xfId="0" applyFont="1" applyFill="1" applyBorder="1" applyAlignment="1" applyProtection="1">
      <alignment horizontal="center" wrapText="1"/>
      <protection locked="0"/>
    </xf>
    <xf numFmtId="0" fontId="28" fillId="0" borderId="47" xfId="0" applyFont="1" applyFill="1" applyBorder="1" applyAlignment="1" applyProtection="1">
      <alignment horizontal="left" vertical="center" wrapText="1" indent="2"/>
      <protection hidden="1"/>
    </xf>
    <xf numFmtId="0" fontId="28" fillId="0" borderId="100" xfId="0" applyFont="1" applyFill="1" applyBorder="1" applyAlignment="1" applyProtection="1">
      <alignment horizontal="left" vertical="center" wrapText="1" indent="2"/>
      <protection hidden="1"/>
    </xf>
    <xf numFmtId="3" fontId="35" fillId="0" borderId="97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98" xfId="0" applyFont="1" applyFill="1" applyBorder="1" applyAlignment="1" applyProtection="1">
      <alignment horizontal="center" vertical="center"/>
      <protection locked="0"/>
    </xf>
    <xf numFmtId="0" fontId="36" fillId="2" borderId="100" xfId="0" applyFont="1" applyFill="1" applyBorder="1" applyAlignment="1" applyProtection="1">
      <alignment horizontal="center" vertical="center"/>
      <protection locked="0"/>
    </xf>
    <xf numFmtId="0" fontId="57" fillId="0" borderId="56" xfId="0" applyFont="1" applyFill="1" applyBorder="1" applyAlignment="1" applyProtection="1">
      <alignment vertical="center" wrapText="1"/>
      <protection hidden="1"/>
    </xf>
    <xf numFmtId="3" fontId="35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58" xfId="0" applyFont="1" applyFill="1" applyBorder="1" applyAlignment="1" applyProtection="1">
      <alignment horizontal="left" vertical="center" wrapText="1" indent="2"/>
      <protection hidden="1"/>
    </xf>
    <xf numFmtId="3" fontId="35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53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153" xfId="0" applyFont="1" applyFill="1" applyBorder="1" applyAlignment="1" applyProtection="1">
      <alignment horizontal="center" vertical="center"/>
      <protection locked="0"/>
    </xf>
    <xf numFmtId="0" fontId="36" fillId="2" borderId="58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left" vertical="center" indent="2"/>
      <protection hidden="1"/>
    </xf>
    <xf numFmtId="0" fontId="34" fillId="0" borderId="0" xfId="0" applyFont="1" applyFill="1" applyBorder="1" applyAlignment="1" applyProtection="1">
      <alignment horizontal="left" vertical="center" indent="2"/>
      <protection hidden="1"/>
    </xf>
    <xf numFmtId="0" fontId="41" fillId="0" borderId="0" xfId="0" applyFont="1" applyFill="1" applyAlignment="1" applyProtection="1">
      <alignment horizontal="justify" vertical="center"/>
      <protection hidden="1"/>
    </xf>
    <xf numFmtId="0" fontId="55" fillId="0" borderId="0" xfId="0" applyFont="1" applyAlignment="1" applyProtection="1">
      <protection hidden="1"/>
    </xf>
    <xf numFmtId="0" fontId="55" fillId="0" borderId="0" xfId="0" applyFont="1" applyBorder="1" applyAlignment="1" applyProtection="1"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left" vertical="center" indent="6"/>
      <protection hidden="1"/>
    </xf>
    <xf numFmtId="0" fontId="55" fillId="0" borderId="0" xfId="0" applyFont="1" applyFill="1" applyBorder="1" applyAlignment="1">
      <alignment vertical="center"/>
    </xf>
    <xf numFmtId="0" fontId="54" fillId="0" borderId="6" xfId="0" applyFont="1" applyFill="1" applyBorder="1" applyAlignment="1" applyProtection="1">
      <alignment horizontal="left" vertical="center" indent="6"/>
      <protection hidden="1"/>
    </xf>
    <xf numFmtId="0" fontId="27" fillId="0" borderId="3" xfId="0" applyFont="1" applyFill="1" applyBorder="1" applyAlignment="1" applyProtection="1">
      <alignment horizontal="center" vertical="center" wrapText="1"/>
      <protection hidden="1"/>
    </xf>
    <xf numFmtId="0" fontId="48" fillId="0" borderId="90" xfId="0" applyFont="1" applyFill="1" applyBorder="1" applyAlignment="1" applyProtection="1">
      <alignment horizontal="center" vertical="center" wrapText="1"/>
      <protection hidden="1"/>
    </xf>
    <xf numFmtId="0" fontId="48" fillId="0" borderId="83" xfId="0" applyFont="1" applyFill="1" applyBorder="1" applyAlignment="1" applyProtection="1">
      <alignment horizontal="center" vertical="center" wrapText="1"/>
      <protection hidden="1"/>
    </xf>
    <xf numFmtId="0" fontId="48" fillId="0" borderId="3" xfId="0" applyFont="1" applyFill="1" applyBorder="1" applyAlignment="1" applyProtection="1">
      <alignment horizontal="center" vertical="center" wrapText="1"/>
      <protection hidden="1"/>
    </xf>
    <xf numFmtId="0" fontId="61" fillId="0" borderId="50" xfId="0" applyFont="1" applyFill="1" applyBorder="1" applyAlignment="1" applyProtection="1">
      <alignment horizontal="center" vertical="center" wrapText="1"/>
      <protection hidden="1"/>
    </xf>
    <xf numFmtId="0" fontId="57" fillId="0" borderId="5" xfId="0" applyFont="1" applyFill="1" applyBorder="1" applyAlignment="1" applyProtection="1">
      <alignment horizontal="left" vertical="center" wrapText="1"/>
      <protection hidden="1"/>
    </xf>
    <xf numFmtId="3" fontId="35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56" xfId="0" applyFont="1" applyFill="1" applyBorder="1" applyAlignment="1" applyProtection="1">
      <alignment vertical="center" wrapText="1"/>
      <protection hidden="1"/>
    </xf>
    <xf numFmtId="3" fontId="35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63" fillId="0" borderId="16" xfId="0" applyFont="1" applyFill="1" applyBorder="1" applyAlignment="1" applyProtection="1">
      <alignment vertical="center" wrapText="1"/>
      <protection hidden="1"/>
    </xf>
    <xf numFmtId="3" fontId="35" fillId="0" borderId="91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52" xfId="0" applyFont="1" applyFill="1" applyBorder="1" applyAlignment="1" applyProtection="1">
      <alignment horizontal="left" vertical="center" wrapText="1" indent="2"/>
      <protection hidden="1"/>
    </xf>
    <xf numFmtId="3" fontId="3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52" xfId="0" applyFont="1" applyFill="1" applyBorder="1" applyAlignment="1" applyProtection="1">
      <alignment horizontal="left" vertical="center" wrapText="1" indent="2"/>
      <protection hidden="1"/>
    </xf>
    <xf numFmtId="0" fontId="34" fillId="0" borderId="53" xfId="0" applyFont="1" applyFill="1" applyBorder="1" applyAlignment="1" applyProtection="1">
      <alignment horizontal="left" vertical="center" wrapText="1" indent="2"/>
      <protection hidden="1"/>
    </xf>
    <xf numFmtId="3" fontId="35" fillId="0" borderId="92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00" xfId="0" applyFont="1" applyFill="1" applyBorder="1" applyAlignment="1" applyProtection="1">
      <alignment horizontal="left" vertical="center" wrapText="1" indent="2"/>
      <protection hidden="1"/>
    </xf>
    <xf numFmtId="3" fontId="35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vertical="center" wrapText="1"/>
      <protection hidden="1"/>
    </xf>
    <xf numFmtId="3" fontId="35" fillId="0" borderId="4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8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134" xfId="0" applyFont="1" applyFill="1" applyBorder="1" applyAlignment="1" applyProtection="1">
      <alignment horizontal="left" vertical="center" wrapText="1" indent="2"/>
      <protection hidden="1"/>
    </xf>
    <xf numFmtId="3" fontId="3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56" xfId="0" applyFont="1" applyFill="1" applyBorder="1" applyAlignment="1" applyProtection="1">
      <alignment vertical="center" wrapText="1"/>
      <protection hidden="1"/>
    </xf>
    <xf numFmtId="0" fontId="34" fillId="0" borderId="47" xfId="0" applyFont="1" applyFill="1" applyBorder="1" applyAlignment="1" applyProtection="1">
      <alignment horizontal="left" vertical="center" indent="2"/>
      <protection hidden="1"/>
    </xf>
    <xf numFmtId="3" fontId="35" fillId="0" borderId="20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3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2" xfId="0" applyFont="1" applyFill="1" applyBorder="1" applyAlignment="1" applyProtection="1">
      <alignment horizontal="left" vertical="center" wrapText="1" indent="2"/>
      <protection hidden="1"/>
    </xf>
    <xf numFmtId="3" fontId="35" fillId="0" borderId="206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58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vertical="center" wrapText="1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Font="1" applyFill="1" applyAlignment="1" applyProtection="1">
      <alignment horizontal="left" vertical="center" wrapText="1"/>
      <protection hidden="1"/>
    </xf>
    <xf numFmtId="0" fontId="66" fillId="0" borderId="0" xfId="0" applyFont="1" applyFill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 vertical="center"/>
      <protection hidden="1"/>
    </xf>
    <xf numFmtId="0" fontId="55" fillId="0" borderId="3" xfId="0" applyFont="1" applyFill="1" applyBorder="1" applyAlignment="1" applyProtection="1">
      <alignment horizontal="center" vertical="center" wrapText="1"/>
      <protection hidden="1"/>
    </xf>
    <xf numFmtId="0" fontId="41" fillId="0" borderId="90" xfId="0" applyFont="1" applyFill="1" applyBorder="1" applyAlignment="1" applyProtection="1">
      <alignment horizontal="center" vertical="center" wrapText="1"/>
      <protection hidden="1"/>
    </xf>
    <xf numFmtId="0" fontId="41" fillId="0" borderId="83" xfId="0" applyFont="1" applyFill="1" applyBorder="1" applyAlignment="1" applyProtection="1">
      <alignment horizontal="center" vertical="center" wrapText="1"/>
      <protection hidden="1"/>
    </xf>
    <xf numFmtId="0" fontId="41" fillId="0" borderId="3" xfId="0" applyFont="1" applyFill="1" applyBorder="1" applyAlignment="1" applyProtection="1">
      <alignment horizontal="center" vertical="center" wrapText="1"/>
      <protection hidden="1"/>
    </xf>
    <xf numFmtId="0" fontId="47" fillId="0" borderId="23" xfId="0" applyFont="1" applyFill="1" applyBorder="1" applyAlignment="1" applyProtection="1">
      <alignment horizontal="left" vertical="center" wrapText="1"/>
      <protection hidden="1"/>
    </xf>
    <xf numFmtId="3" fontId="35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 applyProtection="1">
      <alignment horizontal="left" vertical="center" wrapText="1" indent="2"/>
      <protection hidden="1"/>
    </xf>
    <xf numFmtId="3" fontId="35" fillId="2" borderId="84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1" xfId="0" applyFont="1" applyFill="1" applyBorder="1" applyAlignment="1" applyProtection="1">
      <alignment horizontal="left" vertical="center" wrapText="1" indent="2"/>
      <protection hidden="1"/>
    </xf>
    <xf numFmtId="3" fontId="35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63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 applyProtection="1">
      <alignment horizontal="left" vertical="center" wrapText="1" indent="2"/>
      <protection hidden="1"/>
    </xf>
    <xf numFmtId="3" fontId="35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7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 applyProtection="1">
      <alignment vertical="center" wrapText="1"/>
      <protection hidden="1"/>
    </xf>
    <xf numFmtId="0" fontId="28" fillId="0" borderId="0" xfId="0" applyFont="1"/>
    <xf numFmtId="0" fontId="54" fillId="0" borderId="0" xfId="0" applyFont="1" applyFill="1" applyAlignment="1">
      <alignment horizontal="left" indent="19"/>
    </xf>
    <xf numFmtId="0" fontId="54" fillId="0" borderId="0" xfId="0" applyFont="1" applyFill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indent="12"/>
    </xf>
    <xf numFmtId="0" fontId="61" fillId="0" borderId="10" xfId="0" applyFont="1" applyFill="1" applyBorder="1" applyAlignment="1">
      <alignment horizontal="center" wrapText="1"/>
    </xf>
    <xf numFmtId="0" fontId="61" fillId="0" borderId="67" xfId="0" applyFont="1" applyFill="1" applyBorder="1" applyAlignment="1">
      <alignment horizontal="center" wrapText="1"/>
    </xf>
    <xf numFmtId="0" fontId="61" fillId="0" borderId="68" xfId="0" applyFont="1" applyFill="1" applyBorder="1" applyAlignment="1">
      <alignment horizontal="center" wrapText="1"/>
    </xf>
    <xf numFmtId="0" fontId="61" fillId="0" borderId="28" xfId="0" applyFont="1" applyFill="1" applyBorder="1" applyAlignment="1">
      <alignment horizontal="center" wrapText="1"/>
    </xf>
    <xf numFmtId="0" fontId="61" fillId="0" borderId="131" xfId="0" applyFont="1" applyFill="1" applyBorder="1" applyAlignment="1">
      <alignment horizontal="center" wrapText="1"/>
    </xf>
    <xf numFmtId="0" fontId="61" fillId="0" borderId="33" xfId="0" applyFont="1" applyFill="1" applyBorder="1" applyAlignment="1">
      <alignment horizontal="center" wrapText="1"/>
    </xf>
    <xf numFmtId="0" fontId="61" fillId="0" borderId="1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left" vertical="center" wrapText="1" indent="2"/>
    </xf>
    <xf numFmtId="3" fontId="35" fillId="0" borderId="91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117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10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61" xfId="0" applyFont="1" applyFill="1" applyBorder="1" applyAlignment="1">
      <alignment horizontal="left" vertical="center" wrapText="1" indent="2"/>
    </xf>
    <xf numFmtId="3" fontId="35" fillId="0" borderId="73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63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65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63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104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38" xfId="0" applyFont="1" applyFill="1" applyBorder="1" applyAlignment="1">
      <alignment horizontal="left" vertical="center" wrapText="1" indent="2"/>
    </xf>
    <xf numFmtId="3" fontId="35" fillId="0" borderId="79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80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139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81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80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135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38" xfId="0" applyFont="1" applyFill="1" applyBorder="1" applyAlignment="1">
      <alignment horizontal="left" vertical="center" wrapText="1" indent="2"/>
    </xf>
    <xf numFmtId="3" fontId="35" fillId="0" borderId="140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141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142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143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141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144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14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justify"/>
      <protection hidden="1"/>
    </xf>
    <xf numFmtId="0" fontId="59" fillId="0" borderId="0" xfId="0" applyFont="1" applyFill="1" applyAlignment="1" applyProtection="1">
      <alignment horizontal="left"/>
      <protection hidden="1"/>
    </xf>
    <xf numFmtId="0" fontId="67" fillId="0" borderId="0" xfId="0" applyFont="1" applyFill="1" applyAlignment="1" applyProtection="1">
      <alignment vertical="center" wrapText="1"/>
      <protection hidden="1"/>
    </xf>
    <xf numFmtId="0" fontId="27" fillId="0" borderId="0" xfId="0" applyFont="1"/>
    <xf numFmtId="0" fontId="54" fillId="0" borderId="0" xfId="0" applyFont="1" applyFill="1" applyAlignment="1" applyProtection="1">
      <alignment horizontal="left"/>
      <protection hidden="1"/>
    </xf>
    <xf numFmtId="0" fontId="69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protection hidden="1"/>
    </xf>
    <xf numFmtId="0" fontId="27" fillId="0" borderId="90" xfId="0" applyFont="1" applyFill="1" applyBorder="1" applyAlignment="1" applyProtection="1">
      <alignment horizontal="center" vertical="center" wrapText="1"/>
      <protection hidden="1"/>
    </xf>
    <xf numFmtId="0" fontId="62" fillId="0" borderId="23" xfId="0" applyFont="1" applyFill="1" applyBorder="1" applyAlignment="1" applyProtection="1">
      <alignment horizontal="left" vertical="center" wrapText="1"/>
      <protection hidden="1"/>
    </xf>
    <xf numFmtId="3" fontId="27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27" fillId="0" borderId="114" xfId="0" applyNumberFormat="1" applyFont="1" applyFill="1" applyBorder="1" applyAlignment="1" applyProtection="1">
      <alignment horizontal="center" vertical="center" wrapText="1"/>
      <protection hidden="1"/>
    </xf>
    <xf numFmtId="3" fontId="71" fillId="0" borderId="124" xfId="0" applyNumberFormat="1" applyFont="1" applyFill="1" applyBorder="1" applyAlignment="1" applyProtection="1">
      <alignment horizontal="center" vertical="center" wrapText="1"/>
      <protection hidden="1"/>
    </xf>
    <xf numFmtId="3" fontId="71" fillId="0" borderId="127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3" fontId="35" fillId="0" borderId="45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121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22" xfId="0" applyNumberFormat="1" applyFont="1" applyFill="1" applyBorder="1" applyAlignment="1" applyProtection="1">
      <alignment horizontal="center" vertical="center" wrapText="1"/>
      <protection hidden="1"/>
    </xf>
    <xf numFmtId="3" fontId="72" fillId="0" borderId="123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61" xfId="0" applyFont="1" applyFill="1" applyBorder="1" applyAlignment="1" applyProtection="1">
      <alignment horizontal="center" vertical="center" wrapText="1"/>
      <protection hidden="1"/>
    </xf>
    <xf numFmtId="3" fontId="35" fillId="2" borderId="132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25" xfId="0" applyNumberFormat="1" applyFont="1" applyFill="1" applyBorder="1" applyAlignment="1" applyProtection="1">
      <alignment horizontal="center" vertical="center" wrapText="1"/>
      <protection hidden="1"/>
    </xf>
    <xf numFmtId="3" fontId="72" fillId="0" borderId="128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61" xfId="0" applyFont="1" applyFill="1" applyBorder="1" applyAlignment="1" applyProtection="1">
      <alignment horizontal="center" vertical="center" wrapText="1"/>
      <protection hidden="1"/>
    </xf>
    <xf numFmtId="0" fontId="63" fillId="0" borderId="74" xfId="0" applyFont="1" applyFill="1" applyBorder="1" applyAlignment="1" applyProtection="1">
      <alignment horizontal="center" vertical="center" wrapText="1"/>
      <protection hidden="1"/>
    </xf>
    <xf numFmtId="3" fontId="35" fillId="0" borderId="75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13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26" xfId="0" applyNumberFormat="1" applyFont="1" applyFill="1" applyBorder="1" applyAlignment="1" applyProtection="1">
      <alignment horizontal="center" vertical="center" wrapText="1"/>
      <protection hidden="1"/>
    </xf>
    <xf numFmtId="3" fontId="72" fillId="0" borderId="129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Alignment="1">
      <alignment horizontal="left"/>
    </xf>
    <xf numFmtId="0" fontId="73" fillId="0" borderId="0" xfId="0" applyFont="1" applyProtection="1">
      <protection hidden="1"/>
    </xf>
    <xf numFmtId="0" fontId="74" fillId="0" borderId="0" xfId="0" applyFont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66" fillId="0" borderId="0" xfId="0" applyFont="1" applyFill="1" applyBorder="1" applyAlignment="1" applyProtection="1">
      <alignment horizontal="left" vertical="center" indent="5"/>
      <protection hidden="1"/>
    </xf>
    <xf numFmtId="0" fontId="55" fillId="0" borderId="2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0" fontId="42" fillId="0" borderId="67" xfId="0" applyFont="1" applyFill="1" applyBorder="1" applyAlignment="1" applyProtection="1">
      <alignment horizontal="center" vertical="center" wrapText="1"/>
      <protection hidden="1"/>
    </xf>
    <xf numFmtId="0" fontId="42" fillId="0" borderId="28" xfId="0" applyFont="1" applyFill="1" applyBorder="1" applyAlignment="1" applyProtection="1">
      <alignment horizontal="center" vertical="center" wrapText="1"/>
      <protection hidden="1"/>
    </xf>
    <xf numFmtId="0" fontId="42" fillId="0" borderId="179" xfId="0" applyFont="1" applyFill="1" applyBorder="1" applyAlignment="1" applyProtection="1">
      <alignment horizontal="center" vertical="center" wrapText="1"/>
      <protection hidden="1"/>
    </xf>
    <xf numFmtId="0" fontId="42" fillId="0" borderId="116" xfId="0" applyFont="1" applyFill="1" applyBorder="1" applyAlignment="1" applyProtection="1">
      <alignment horizontal="center" vertical="center" wrapText="1"/>
      <protection hidden="1"/>
    </xf>
    <xf numFmtId="0" fontId="42" fillId="0" borderId="191" xfId="0" applyFont="1" applyFill="1" applyBorder="1" applyAlignment="1" applyProtection="1">
      <alignment horizontal="center" vertical="center" wrapText="1"/>
      <protection hidden="1"/>
    </xf>
    <xf numFmtId="0" fontId="42" fillId="0" borderId="207" xfId="0" applyFont="1" applyFill="1" applyBorder="1" applyAlignment="1" applyProtection="1">
      <alignment horizontal="center" vertical="center" wrapText="1"/>
      <protection hidden="1"/>
    </xf>
    <xf numFmtId="0" fontId="42" fillId="0" borderId="166" xfId="0" applyFont="1" applyFill="1" applyBorder="1" applyAlignment="1" applyProtection="1">
      <alignment horizontal="center" vertical="center" wrapText="1"/>
      <protection hidden="1"/>
    </xf>
    <xf numFmtId="0" fontId="42" fillId="0" borderId="33" xfId="0" applyFont="1" applyFill="1" applyBorder="1" applyAlignment="1" applyProtection="1">
      <alignment horizontal="center" vertical="center" wrapText="1"/>
      <protection hidden="1"/>
    </xf>
    <xf numFmtId="0" fontId="47" fillId="0" borderId="23" xfId="0" applyFont="1" applyFill="1" applyBorder="1" applyAlignment="1" applyProtection="1">
      <alignment horizontal="left" vertical="center" wrapText="1" indent="1"/>
      <protection hidden="1"/>
    </xf>
    <xf numFmtId="3" fontId="34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34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34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34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34" fillId="0" borderId="183" xfId="0" applyNumberFormat="1" applyFont="1" applyFill="1" applyBorder="1" applyAlignment="1" applyProtection="1">
      <alignment horizontal="center" vertical="center" shrinkToFit="1"/>
      <protection hidden="1"/>
    </xf>
    <xf numFmtId="3" fontId="34" fillId="0" borderId="168" xfId="0" applyNumberFormat="1" applyFont="1" applyFill="1" applyBorder="1" applyAlignment="1" applyProtection="1">
      <alignment horizontal="center" vertical="center" shrinkToFit="1"/>
      <protection hidden="1"/>
    </xf>
    <xf numFmtId="3" fontId="34" fillId="0" borderId="167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61" xfId="0" applyFont="1" applyFill="1" applyBorder="1" applyAlignment="1" applyProtection="1">
      <alignment horizontal="left" vertical="center" wrapText="1" indent="1"/>
      <protection hidden="1"/>
    </xf>
    <xf numFmtId="3" fontId="35" fillId="0" borderId="1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2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62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69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21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6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3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71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70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211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6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7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0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9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52" xfId="0" applyFont="1" applyFill="1" applyBorder="1" applyAlignment="1" applyProtection="1">
      <alignment horizontal="left" vertical="center" wrapText="1" indent="3"/>
      <protection hidden="1"/>
    </xf>
    <xf numFmtId="3" fontId="35" fillId="0" borderId="4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00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209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77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21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7" xfId="0" applyFont="1" applyFill="1" applyBorder="1" applyAlignment="1" applyProtection="1">
      <alignment horizontal="left" vertical="center" wrapText="1" indent="3"/>
      <protection hidden="1"/>
    </xf>
    <xf numFmtId="0" fontId="46" fillId="0" borderId="20" xfId="0" applyFont="1" applyFill="1" applyBorder="1" applyAlignment="1" applyProtection="1">
      <alignment horizontal="left" vertical="center" wrapText="1" indent="3"/>
      <protection hidden="1"/>
    </xf>
    <xf numFmtId="3" fontId="35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96" xfId="0" applyFont="1" applyFill="1" applyBorder="1" applyAlignment="1" applyProtection="1">
      <alignment horizontal="left" vertical="center" wrapText="1" indent="1"/>
      <protection hidden="1"/>
    </xf>
    <xf numFmtId="0" fontId="46" fillId="0" borderId="201" xfId="0" applyFont="1" applyFill="1" applyBorder="1" applyAlignment="1" applyProtection="1">
      <alignment horizontal="left" vertical="center" wrapText="1" indent="3"/>
      <protection hidden="1"/>
    </xf>
    <xf numFmtId="3" fontId="35" fillId="0" borderId="213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214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215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202" xfId="0" applyFont="1" applyFill="1" applyBorder="1" applyAlignment="1" applyProtection="1">
      <alignment horizontal="left" vertical="center" wrapText="1" indent="1"/>
      <protection hidden="1"/>
    </xf>
    <xf numFmtId="3" fontId="35" fillId="0" borderId="178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9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01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4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03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210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216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21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04" xfId="0" applyFont="1" applyFill="1" applyBorder="1" applyAlignment="1" applyProtection="1">
      <alignment horizontal="left" vertical="center" wrapText="1" indent="1"/>
      <protection hidden="1"/>
    </xf>
    <xf numFmtId="0" fontId="41" fillId="0" borderId="119" xfId="0" applyFont="1" applyFill="1" applyBorder="1" applyAlignment="1" applyProtection="1">
      <alignment horizontal="left" vertical="center" wrapText="1" indent="1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41" fillId="0" borderId="2" xfId="0" applyFont="1" applyFill="1" applyBorder="1" applyAlignment="1" applyProtection="1">
      <alignment horizontal="left" vertical="center" wrapText="1" indent="1"/>
      <protection hidden="1"/>
    </xf>
    <xf numFmtId="3" fontId="35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91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61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66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76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2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67" fillId="0" borderId="0" xfId="0" applyFont="1" applyBorder="1" applyAlignment="1" applyProtection="1">
      <alignment vertical="center" wrapText="1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43" xfId="0" applyFont="1" applyBorder="1" applyAlignment="1" applyProtection="1">
      <alignment vertical="center" wrapText="1"/>
      <protection hidden="1"/>
    </xf>
    <xf numFmtId="0" fontId="47" fillId="0" borderId="43" xfId="0" applyFont="1" applyBorder="1" applyAlignment="1" applyProtection="1">
      <alignment vertical="center" wrapText="1"/>
      <protection hidden="1"/>
    </xf>
    <xf numFmtId="0" fontId="79" fillId="0" borderId="0" xfId="0" applyFont="1" applyBorder="1" applyAlignment="1" applyProtection="1">
      <alignment vertical="center" wrapText="1"/>
      <protection hidden="1"/>
    </xf>
    <xf numFmtId="0" fontId="66" fillId="0" borderId="0" xfId="0" applyFont="1" applyFill="1" applyAlignment="1" applyProtection="1">
      <alignment horizontal="left" indent="5"/>
      <protection hidden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42" fillId="0" borderId="87" xfId="0" applyFont="1" applyFill="1" applyBorder="1" applyAlignment="1" applyProtection="1">
      <alignment horizontal="center" vertical="center" wrapText="1"/>
      <protection hidden="1"/>
    </xf>
    <xf numFmtId="0" fontId="42" fillId="0" borderId="161" xfId="0" applyFont="1" applyFill="1" applyBorder="1" applyAlignment="1" applyProtection="1">
      <alignment horizontal="center" vertical="center" wrapText="1"/>
      <protection hidden="1"/>
    </xf>
    <xf numFmtId="0" fontId="59" fillId="0" borderId="23" xfId="0" applyFont="1" applyFill="1" applyBorder="1" applyAlignment="1" applyProtection="1">
      <alignment horizontal="center" vertical="center" wrapText="1"/>
      <protection hidden="1"/>
    </xf>
    <xf numFmtId="3" fontId="42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42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42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42" fillId="0" borderId="167" xfId="0" applyNumberFormat="1" applyFont="1" applyFill="1" applyBorder="1" applyAlignment="1" applyProtection="1">
      <alignment horizontal="center" vertical="center" shrinkToFit="1"/>
      <protection hidden="1"/>
    </xf>
    <xf numFmtId="3" fontId="42" fillId="0" borderId="168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82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61" xfId="0" applyFont="1" applyBorder="1" applyAlignment="1" applyProtection="1">
      <alignment horizontal="right" vertical="center"/>
      <protection hidden="1"/>
    </xf>
    <xf numFmtId="0" fontId="42" fillId="0" borderId="61" xfId="0" applyFont="1" applyFill="1" applyBorder="1" applyAlignment="1" applyProtection="1">
      <alignment horizontal="left" vertical="center" wrapText="1"/>
      <protection hidden="1"/>
    </xf>
    <xf numFmtId="0" fontId="82" fillId="0" borderId="61" xfId="0" applyFont="1" applyFill="1" applyBorder="1" applyAlignment="1" applyProtection="1">
      <alignment horizontal="center" vertical="center" wrapText="1"/>
      <protection hidden="1"/>
    </xf>
    <xf numFmtId="3" fontId="35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61" xfId="0" applyFont="1" applyFill="1" applyBorder="1" applyAlignment="1" applyProtection="1">
      <alignment horizontal="right" vertical="center"/>
      <protection hidden="1"/>
    </xf>
    <xf numFmtId="0" fontId="42" fillId="0" borderId="26" xfId="0" applyFont="1" applyBorder="1" applyAlignment="1" applyProtection="1">
      <alignment horizontal="right" vertical="center"/>
      <protection hidden="1"/>
    </xf>
    <xf numFmtId="0" fontId="42" fillId="0" borderId="26" xfId="0" applyFont="1" applyFill="1" applyBorder="1" applyAlignment="1" applyProtection="1">
      <alignment horizontal="left" vertical="center" wrapText="1"/>
      <protection hidden="1"/>
    </xf>
    <xf numFmtId="0" fontId="82" fillId="0" borderId="26" xfId="0" applyFont="1" applyFill="1" applyBorder="1" applyAlignment="1" applyProtection="1">
      <alignment horizontal="center" vertical="center" wrapText="1"/>
      <protection hidden="1"/>
    </xf>
    <xf numFmtId="3" fontId="35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26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72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73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21" xfId="0" applyFont="1" applyBorder="1" applyAlignment="1" applyProtection="1">
      <alignment horizontal="right" vertical="center"/>
      <protection hidden="1"/>
    </xf>
    <xf numFmtId="0" fontId="42" fillId="0" borderId="21" xfId="0" applyFont="1" applyFill="1" applyBorder="1" applyAlignment="1" applyProtection="1">
      <alignment horizontal="left" vertical="center" wrapText="1"/>
      <protection hidden="1"/>
    </xf>
    <xf numFmtId="0" fontId="82" fillId="0" borderId="21" xfId="0" applyFont="1" applyFill="1" applyBorder="1" applyAlignment="1" applyProtection="1">
      <alignment horizontal="center" vertical="center" wrapText="1"/>
      <protection hidden="1"/>
    </xf>
    <xf numFmtId="3" fontId="35" fillId="0" borderId="22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21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74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75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28" xfId="0" applyFont="1" applyBorder="1" applyAlignment="1" applyProtection="1">
      <alignment horizontal="right" vertical="center"/>
      <protection hidden="1"/>
    </xf>
    <xf numFmtId="0" fontId="42" fillId="0" borderId="28" xfId="0" applyFont="1" applyFill="1" applyBorder="1" applyAlignment="1" applyProtection="1">
      <alignment horizontal="left" vertical="center" wrapText="1"/>
      <protection hidden="1"/>
    </xf>
    <xf numFmtId="0" fontId="82" fillId="0" borderId="28" xfId="0" applyFont="1" applyFill="1" applyBorder="1" applyAlignment="1" applyProtection="1">
      <alignment horizontal="center" vertical="center" wrapText="1"/>
      <protection hidden="1"/>
    </xf>
    <xf numFmtId="3" fontId="3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 vertical="center"/>
      <protection hidden="1"/>
    </xf>
    <xf numFmtId="0" fontId="55" fillId="0" borderId="35" xfId="0" applyFont="1" applyFill="1" applyBorder="1" applyAlignment="1" applyProtection="1">
      <alignment horizontal="center" vertical="center"/>
      <protection hidden="1"/>
    </xf>
    <xf numFmtId="0" fontId="63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 hidden="1"/>
    </xf>
    <xf numFmtId="0" fontId="81" fillId="0" borderId="0" xfId="0" applyFont="1" applyBorder="1" applyAlignment="1" applyProtection="1">
      <alignment horizontal="center" vertical="center"/>
      <protection locked="0" hidden="1"/>
    </xf>
    <xf numFmtId="0" fontId="35" fillId="2" borderId="18" xfId="0" applyFont="1" applyFill="1" applyBorder="1" applyAlignment="1" applyProtection="1">
      <alignment horizontal="center" vertical="center" shrinkToFit="1"/>
      <protection locked="0"/>
    </xf>
    <xf numFmtId="0" fontId="35" fillId="2" borderId="61" xfId="0" applyFont="1" applyFill="1" applyBorder="1" applyAlignment="1" applyProtection="1">
      <alignment horizontal="left" vertical="center" shrinkToFit="1"/>
      <protection locked="0"/>
    </xf>
    <xf numFmtId="0" fontId="35" fillId="0" borderId="61" xfId="0" applyFont="1" applyFill="1" applyBorder="1" applyAlignment="1" applyProtection="1">
      <alignment horizontal="center" vertical="center" wrapText="1"/>
      <protection locked="0" hidden="1"/>
    </xf>
    <xf numFmtId="0" fontId="81" fillId="0" borderId="64" xfId="0" applyFont="1" applyBorder="1" applyAlignment="1" applyProtection="1">
      <alignment horizontal="center" vertical="center"/>
      <protection locked="0" hidden="1"/>
    </xf>
    <xf numFmtId="0" fontId="35" fillId="2" borderId="65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vertical="center" wrapText="1"/>
      <protection hidden="1"/>
    </xf>
    <xf numFmtId="0" fontId="84" fillId="0" borderId="0" xfId="0" applyFont="1" applyAlignment="1" applyProtection="1">
      <alignment horizontal="left" vertical="center" indent="1"/>
      <protection hidden="1"/>
    </xf>
    <xf numFmtId="0" fontId="85" fillId="0" borderId="0" xfId="0" applyFont="1" applyFill="1" applyBorder="1" applyAlignment="1" applyProtection="1">
      <alignment vertical="center" wrapText="1"/>
      <protection locked="0"/>
    </xf>
    <xf numFmtId="3" fontId="35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quotePrefix="1" applyFont="1" applyAlignment="1" applyProtection="1">
      <alignment horizontal="center" vertical="center"/>
      <protection locked="0"/>
    </xf>
    <xf numFmtId="0" fontId="35" fillId="2" borderId="74" xfId="0" applyFont="1" applyFill="1" applyBorder="1" applyAlignment="1" applyProtection="1">
      <alignment horizontal="left" vertical="center" shrinkToFit="1"/>
      <protection locked="0"/>
    </xf>
    <xf numFmtId="0" fontId="35" fillId="0" borderId="74" xfId="0" applyFont="1" applyFill="1" applyBorder="1" applyAlignment="1" applyProtection="1">
      <alignment horizontal="center" vertical="center" wrapText="1"/>
      <protection locked="0" hidden="1"/>
    </xf>
    <xf numFmtId="0" fontId="81" fillId="0" borderId="78" xfId="0" applyFont="1" applyBorder="1" applyAlignment="1" applyProtection="1">
      <alignment horizontal="center" vertical="center"/>
      <protection locked="0" hidden="1"/>
    </xf>
    <xf numFmtId="3" fontId="35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hidden="1"/>
    </xf>
    <xf numFmtId="3" fontId="8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66" fillId="0" borderId="0" xfId="0" applyFont="1" applyFill="1" applyAlignment="1" applyProtection="1">
      <alignment horizontal="left" vertical="center" indent="10"/>
      <protection hidden="1"/>
    </xf>
    <xf numFmtId="0" fontId="42" fillId="0" borderId="33" xfId="0" applyFont="1" applyFill="1" applyBorder="1" applyAlignment="1" applyProtection="1">
      <alignment horizontal="center" wrapText="1"/>
      <protection hidden="1"/>
    </xf>
    <xf numFmtId="0" fontId="42" fillId="0" borderId="67" xfId="0" applyFont="1" applyFill="1" applyBorder="1" applyAlignment="1" applyProtection="1">
      <alignment horizontal="center" wrapText="1"/>
      <protection hidden="1"/>
    </xf>
    <xf numFmtId="0" fontId="42" fillId="0" borderId="68" xfId="0" applyFont="1" applyFill="1" applyBorder="1" applyAlignment="1" applyProtection="1">
      <alignment horizontal="center" wrapText="1"/>
      <protection hidden="1"/>
    </xf>
    <xf numFmtId="0" fontId="42" fillId="0" borderId="151" xfId="0" applyFont="1" applyFill="1" applyBorder="1" applyAlignment="1" applyProtection="1">
      <alignment horizontal="center" wrapText="1"/>
      <protection hidden="1"/>
    </xf>
    <xf numFmtId="3" fontId="35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9" xfId="0" applyFont="1" applyFill="1" applyBorder="1" applyAlignment="1" applyProtection="1">
      <alignment horizontal="center" vertical="center" wrapText="1"/>
      <protection hidden="1"/>
    </xf>
    <xf numFmtId="3" fontId="35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66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Alignment="1" applyProtection="1">
      <alignment horizontal="center" vertical="center"/>
      <protection hidden="1"/>
    </xf>
    <xf numFmtId="0" fontId="88" fillId="0" borderId="0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center" vertical="center"/>
      <protection hidden="1"/>
    </xf>
    <xf numFmtId="0" fontId="66" fillId="0" borderId="28" xfId="0" applyFont="1" applyFill="1" applyBorder="1" applyAlignment="1" applyProtection="1">
      <alignment horizontal="left" vertical="center" indent="10"/>
      <protection hidden="1"/>
    </xf>
    <xf numFmtId="0" fontId="42" fillId="0" borderId="10" xfId="0" applyFont="1" applyFill="1" applyBorder="1" applyAlignment="1" applyProtection="1">
      <alignment horizontal="center" wrapText="1"/>
      <protection hidden="1"/>
    </xf>
    <xf numFmtId="0" fontId="42" fillId="0" borderId="28" xfId="0" applyFont="1" applyFill="1" applyBorder="1" applyAlignment="1" applyProtection="1">
      <alignment horizontal="center" wrapText="1"/>
      <protection hidden="1"/>
    </xf>
    <xf numFmtId="0" fontId="41" fillId="0" borderId="20" xfId="0" applyFont="1" applyFill="1" applyBorder="1" applyAlignment="1" applyProtection="1">
      <alignment horizontal="left" vertical="center" wrapText="1" indent="2"/>
      <protection hidden="1"/>
    </xf>
    <xf numFmtId="3" fontId="35" fillId="0" borderId="70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119" xfId="0" applyFont="1" applyFill="1" applyBorder="1" applyAlignment="1" applyProtection="1">
      <alignment horizontal="left" vertical="center" wrapText="1" indent="2"/>
      <protection hidden="1"/>
    </xf>
    <xf numFmtId="3" fontId="35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35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6" xfId="0" applyFont="1" applyFill="1" applyBorder="1" applyAlignment="1" applyProtection="1">
      <alignment horizontal="left" vertical="center" wrapText="1" indent="2"/>
      <protection hidden="1"/>
    </xf>
    <xf numFmtId="3" fontId="35" fillId="0" borderId="7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15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vertical="center"/>
      <protection hidden="1"/>
    </xf>
    <xf numFmtId="3" fontId="35" fillId="0" borderId="117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04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163" xfId="0" applyFont="1" applyFill="1" applyBorder="1" applyAlignment="1" applyProtection="1">
      <alignment horizontal="left" vertical="center" wrapText="1" indent="2"/>
      <protection hidden="1"/>
    </xf>
    <xf numFmtId="3" fontId="35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35" xfId="0" applyNumberFormat="1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Fill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77" fillId="0" borderId="0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 wrapText="1"/>
      <protection hidden="1"/>
    </xf>
    <xf numFmtId="0" fontId="69" fillId="0" borderId="0" xfId="0" applyFont="1" applyFill="1" applyBorder="1" applyAlignment="1">
      <alignment vertical="center"/>
    </xf>
    <xf numFmtId="0" fontId="42" fillId="0" borderId="156" xfId="0" applyFont="1" applyFill="1" applyBorder="1" applyAlignment="1" applyProtection="1">
      <alignment horizontal="center" vertical="center" wrapText="1"/>
      <protection hidden="1"/>
    </xf>
    <xf numFmtId="0" fontId="42" fillId="0" borderId="157" xfId="0" applyFont="1" applyFill="1" applyBorder="1" applyAlignment="1" applyProtection="1">
      <alignment horizontal="center" vertical="center" wrapText="1"/>
      <protection hidden="1"/>
    </xf>
    <xf numFmtId="0" fontId="63" fillId="0" borderId="4" xfId="0" applyFont="1" applyFill="1" applyBorder="1" applyAlignment="1" applyProtection="1">
      <alignment horizontal="left" vertical="center" wrapText="1"/>
      <protection hidden="1"/>
    </xf>
    <xf numFmtId="3" fontId="35" fillId="0" borderId="7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19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85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218" xfId="0" applyFont="1" applyFill="1" applyBorder="1" applyAlignment="1" applyProtection="1">
      <alignment horizontal="left" vertical="center" wrapText="1" indent="9"/>
      <protection hidden="1"/>
    </xf>
    <xf numFmtId="3" fontId="35" fillId="0" borderId="220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221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218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80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222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8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 vertical="center"/>
      <protection hidden="1"/>
    </xf>
    <xf numFmtId="0" fontId="41" fillId="0" borderId="56" xfId="0" applyFont="1" applyFill="1" applyBorder="1" applyAlignment="1" applyProtection="1">
      <alignment horizontal="left" vertical="center" wrapText="1" indent="9"/>
      <protection hidden="1"/>
    </xf>
    <xf numFmtId="3" fontId="35" fillId="2" borderId="13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58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181" xfId="0" applyNumberFormat="1" applyFont="1" applyFill="1" applyBorder="1" applyAlignment="1" applyProtection="1">
      <alignment horizontal="center" vertical="center" shrinkToFit="1"/>
      <protection locked="0"/>
    </xf>
    <xf numFmtId="3" fontId="35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58" xfId="0" applyFont="1" applyFill="1" applyBorder="1" applyAlignment="1" applyProtection="1">
      <alignment horizontal="left" vertical="center" wrapText="1" indent="9"/>
      <protection hidden="1"/>
    </xf>
    <xf numFmtId="3" fontId="35" fillId="2" borderId="159" xfId="0" applyNumberFormat="1" applyFont="1" applyFill="1" applyBorder="1" applyAlignment="1" applyProtection="1">
      <alignment horizontal="center" vertical="center" shrinkToFit="1"/>
      <protection locked="0"/>
    </xf>
    <xf numFmtId="3" fontId="35" fillId="0" borderId="182" xfId="0" applyNumberFormat="1" applyFont="1" applyFill="1" applyBorder="1" applyAlignment="1" applyProtection="1">
      <alignment horizontal="center" vertical="center" shrinkToFit="1"/>
      <protection hidden="1"/>
    </xf>
    <xf numFmtId="3" fontId="35" fillId="2" borderId="182" xfId="0" applyNumberFormat="1" applyFont="1" applyFill="1" applyBorder="1" applyAlignment="1" applyProtection="1">
      <alignment horizontal="center" vertical="center" shrinkToFit="1"/>
      <protection locked="0"/>
    </xf>
    <xf numFmtId="3" fontId="67" fillId="0" borderId="4" xfId="0" applyNumberFormat="1" applyFont="1" applyFill="1" applyBorder="1" applyAlignment="1" applyProtection="1">
      <alignment vertical="center" shrinkToFit="1"/>
      <protection hidden="1"/>
    </xf>
    <xf numFmtId="0" fontId="60" fillId="0" borderId="0" xfId="0" applyFont="1" applyFill="1" applyAlignment="1" applyProtection="1">
      <alignment vertical="center"/>
      <protection hidden="1"/>
    </xf>
    <xf numFmtId="3" fontId="67" fillId="0" borderId="0" xfId="0" applyNumberFormat="1" applyFont="1" applyFill="1" applyBorder="1" applyAlignment="1" applyProtection="1">
      <alignment vertical="center" shrinkToFit="1"/>
      <protection hidden="1"/>
    </xf>
    <xf numFmtId="0" fontId="66" fillId="0" borderId="28" xfId="0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horizontal="left"/>
      <protection hidden="1"/>
    </xf>
    <xf numFmtId="0" fontId="54" fillId="0" borderId="6" xfId="0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horizontal="left" vertical="center"/>
      <protection hidden="1"/>
    </xf>
    <xf numFmtId="0" fontId="54" fillId="0" borderId="28" xfId="0" applyFont="1" applyFill="1" applyBorder="1" applyAlignment="1" applyProtection="1">
      <alignment horizontal="left" vertical="center"/>
      <protection hidden="1"/>
    </xf>
    <xf numFmtId="0" fontId="66" fillId="0" borderId="0" xfId="0" applyFont="1" applyFill="1" applyAlignment="1" applyProtection="1">
      <alignment horizontal="left"/>
      <protection hidden="1"/>
    </xf>
    <xf numFmtId="0" fontId="60" fillId="0" borderId="0" xfId="0" applyFont="1" applyAlignment="1" applyProtection="1">
      <alignment vertical="center" wrapText="1"/>
      <protection hidden="1"/>
    </xf>
    <xf numFmtId="0" fontId="60" fillId="0" borderId="46" xfId="0" applyFont="1" applyFill="1" applyBorder="1" applyAlignment="1" applyProtection="1">
      <alignment vertical="center" wrapText="1"/>
      <protection hidden="1"/>
    </xf>
    <xf numFmtId="0" fontId="58" fillId="0" borderId="100" xfId="0" applyFont="1" applyFill="1" applyBorder="1" applyAlignment="1" applyProtection="1">
      <alignment horizontal="left" vertical="center" wrapText="1" indent="2"/>
      <protection hidden="1"/>
    </xf>
    <xf numFmtId="0" fontId="60" fillId="0" borderId="56" xfId="0" applyFont="1" applyFill="1" applyBorder="1" applyAlignment="1" applyProtection="1">
      <alignment vertical="center" wrapText="1"/>
      <protection hidden="1"/>
    </xf>
    <xf numFmtId="0" fontId="58" fillId="0" borderId="47" xfId="0" applyFont="1" applyFill="1" applyBorder="1" applyAlignment="1" applyProtection="1">
      <alignment horizontal="left" vertical="center" wrapText="1" indent="2"/>
      <protection hidden="1"/>
    </xf>
    <xf numFmtId="0" fontId="58" fillId="0" borderId="58" xfId="0" applyFont="1" applyFill="1" applyBorder="1" applyAlignment="1" applyProtection="1">
      <alignment horizontal="left" vertical="center" wrapText="1" indent="2"/>
      <protection hidden="1"/>
    </xf>
    <xf numFmtId="0" fontId="35" fillId="0" borderId="0" xfId="0" applyFont="1" applyFill="1" applyAlignment="1" applyProtection="1">
      <alignment wrapText="1"/>
      <protection hidden="1"/>
    </xf>
    <xf numFmtId="0" fontId="35" fillId="0" borderId="0" xfId="0" applyFont="1" applyFill="1" applyBorder="1" applyAlignment="1" applyProtection="1">
      <protection hidden="1"/>
    </xf>
    <xf numFmtId="1" fontId="94" fillId="0" borderId="0" xfId="0" applyNumberFormat="1" applyFont="1"/>
    <xf numFmtId="1" fontId="94" fillId="0" borderId="0" xfId="0" applyNumberFormat="1" applyFont="1" applyFill="1"/>
    <xf numFmtId="3" fontId="35" fillId="0" borderId="223" xfId="0" applyNumberFormat="1" applyFont="1" applyFill="1" applyBorder="1" applyAlignment="1" applyProtection="1">
      <alignment horizontal="center" vertical="center" shrinkToFit="1"/>
      <protection hidden="1"/>
    </xf>
    <xf numFmtId="1" fontId="23" fillId="38" borderId="0" xfId="0" applyNumberFormat="1" applyFont="1" applyFill="1"/>
    <xf numFmtId="0" fontId="44" fillId="0" borderId="0" xfId="0" applyFont="1" applyFill="1" applyBorder="1" applyAlignment="1">
      <alignment horizontal="center" vertical="center"/>
    </xf>
    <xf numFmtId="3" fontId="89" fillId="0" borderId="0" xfId="0" applyNumberFormat="1" applyFont="1" applyFill="1" applyAlignment="1" applyProtection="1">
      <alignment horizontal="center" vertical="center"/>
      <protection hidden="1"/>
    </xf>
    <xf numFmtId="0" fontId="55" fillId="0" borderId="4" xfId="0" applyFont="1" applyFill="1" applyBorder="1" applyAlignment="1" applyProtection="1">
      <alignment horizontal="center" vertical="center" wrapText="1"/>
      <protection hidden="1"/>
    </xf>
    <xf numFmtId="0" fontId="55" fillId="0" borderId="28" xfId="0" applyFont="1" applyFill="1" applyBorder="1" applyAlignment="1" applyProtection="1">
      <alignment horizontal="center" vertical="center" wrapText="1"/>
      <protection hidden="1"/>
    </xf>
    <xf numFmtId="0" fontId="55" fillId="0" borderId="4" xfId="0" applyFont="1" applyFill="1" applyBorder="1" applyAlignment="1" applyProtection="1">
      <alignment horizontal="center" vertical="center" wrapText="1"/>
      <protection hidden="1"/>
    </xf>
    <xf numFmtId="0" fontId="55" fillId="0" borderId="28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74" xfId="0" applyFont="1" applyFill="1" applyBorder="1" applyAlignment="1" applyProtection="1">
      <alignment horizontal="center" vertical="center" wrapText="1"/>
      <protection hidden="1"/>
    </xf>
    <xf numFmtId="0" fontId="97" fillId="0" borderId="0" xfId="0" applyFont="1"/>
    <xf numFmtId="0" fontId="98" fillId="0" borderId="0" xfId="0" applyFont="1"/>
    <xf numFmtId="0" fontId="98" fillId="39" borderId="0" xfId="0" applyFont="1" applyFill="1"/>
    <xf numFmtId="0" fontId="99" fillId="0" borderId="0" xfId="0" applyFont="1"/>
    <xf numFmtId="1" fontId="93" fillId="39" borderId="0" xfId="0" applyNumberFormat="1" applyFont="1" applyFill="1" applyBorder="1"/>
    <xf numFmtId="1" fontId="93" fillId="39" borderId="0" xfId="0" applyNumberFormat="1" applyFont="1" applyFill="1"/>
    <xf numFmtId="1" fontId="93" fillId="39" borderId="9" xfId="0" applyNumberFormat="1" applyFont="1" applyFill="1" applyBorder="1"/>
    <xf numFmtId="1" fontId="93" fillId="39" borderId="149" xfId="0" applyNumberFormat="1" applyFont="1" applyFill="1" applyBorder="1"/>
    <xf numFmtId="1" fontId="21" fillId="37" borderId="0" xfId="0" quotePrefix="1" applyNumberFormat="1" applyFont="1" applyFill="1"/>
    <xf numFmtId="1" fontId="100" fillId="0" borderId="0" xfId="0" applyNumberFormat="1" applyFont="1"/>
    <xf numFmtId="1" fontId="100" fillId="0" borderId="0" xfId="0" applyNumberFormat="1" applyFont="1" applyFill="1"/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 wrapText="1"/>
    </xf>
    <xf numFmtId="1" fontId="1" fillId="0" borderId="0" xfId="0" applyNumberFormat="1" applyFont="1"/>
    <xf numFmtId="0" fontId="40" fillId="2" borderId="60" xfId="0" applyFont="1" applyFill="1" applyBorder="1" applyAlignment="1" applyProtection="1">
      <alignment horizontal="center" vertical="center"/>
      <protection locked="0"/>
    </xf>
    <xf numFmtId="0" fontId="40" fillId="2" borderId="61" xfId="0" applyFont="1" applyFill="1" applyBorder="1" applyAlignment="1" applyProtection="1">
      <alignment horizontal="center" vertical="center"/>
      <protection locked="0"/>
    </xf>
    <xf numFmtId="0" fontId="40" fillId="2" borderId="62" xfId="0" applyFont="1" applyFill="1" applyBorder="1" applyAlignment="1" applyProtection="1">
      <alignment horizontal="center" vertical="center"/>
      <protection locked="0"/>
    </xf>
    <xf numFmtId="164" fontId="40" fillId="2" borderId="60" xfId="0" applyNumberFormat="1" applyFont="1" applyFill="1" applyBorder="1" applyAlignment="1" applyProtection="1">
      <alignment horizontal="center" vertical="center" shrinkToFit="1"/>
      <protection locked="0"/>
    </xf>
    <xf numFmtId="164" fontId="40" fillId="2" borderId="61" xfId="0" applyNumberFormat="1" applyFont="1" applyFill="1" applyBorder="1" applyAlignment="1" applyProtection="1">
      <alignment horizontal="center" vertical="center" shrinkToFit="1"/>
      <protection locked="0"/>
    </xf>
    <xf numFmtId="164" fontId="40" fillId="2" borderId="62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40" xfId="0" applyFont="1" applyBorder="1" applyAlignment="1" applyProtection="1">
      <alignment horizontal="justify" vertical="center" wrapText="1"/>
      <protection hidden="1"/>
    </xf>
    <xf numFmtId="0" fontId="30" fillId="0" borderId="0" xfId="0" applyFont="1" applyBorder="1" applyAlignment="1" applyProtection="1">
      <alignment horizontal="justify" vertical="center" wrapText="1"/>
      <protection hidden="1"/>
    </xf>
    <xf numFmtId="0" fontId="30" fillId="0" borderId="41" xfId="0" applyFont="1" applyBorder="1" applyAlignment="1" applyProtection="1">
      <alignment horizontal="justify" vertical="center" wrapText="1"/>
      <protection hidden="1"/>
    </xf>
    <xf numFmtId="0" fontId="30" fillId="0" borderId="42" xfId="0" applyFont="1" applyBorder="1" applyAlignment="1" applyProtection="1">
      <alignment horizontal="justify" vertical="center" wrapText="1"/>
      <protection hidden="1"/>
    </xf>
    <xf numFmtId="0" fontId="30" fillId="0" borderId="43" xfId="0" applyFont="1" applyBorder="1" applyAlignment="1" applyProtection="1">
      <alignment horizontal="justify" vertical="center" wrapText="1"/>
      <protection hidden="1"/>
    </xf>
    <xf numFmtId="0" fontId="30" fillId="0" borderId="44" xfId="0" applyFont="1" applyBorder="1" applyAlignment="1" applyProtection="1">
      <alignment horizontal="justify" vertical="center" wrapText="1"/>
      <protection hidden="1"/>
    </xf>
    <xf numFmtId="0" fontId="31" fillId="0" borderId="12" xfId="0" applyNumberFormat="1" applyFont="1" applyBorder="1" applyAlignment="1" applyProtection="1">
      <alignment horizontal="center"/>
    </xf>
    <xf numFmtId="0" fontId="40" fillId="2" borderId="60" xfId="0" applyFont="1" applyFill="1" applyBorder="1" applyAlignment="1" applyProtection="1">
      <alignment horizontal="center" vertical="center" shrinkToFit="1"/>
      <protection locked="0" hidden="1"/>
    </xf>
    <xf numFmtId="0" fontId="40" fillId="2" borderId="61" xfId="0" applyFont="1" applyFill="1" applyBorder="1" applyAlignment="1" applyProtection="1">
      <alignment horizontal="center" vertical="center" shrinkToFit="1"/>
      <protection locked="0" hidden="1"/>
    </xf>
    <xf numFmtId="0" fontId="40" fillId="2" borderId="62" xfId="0" applyFont="1" applyFill="1" applyBorder="1" applyAlignment="1" applyProtection="1">
      <alignment horizontal="center" vertical="center" shrinkToFit="1"/>
      <protection locked="0" hidden="1"/>
    </xf>
    <xf numFmtId="0" fontId="31" fillId="2" borderId="60" xfId="0" applyFont="1" applyFill="1" applyBorder="1" applyAlignment="1" applyProtection="1">
      <alignment horizontal="center" vertical="center" shrinkToFit="1"/>
      <protection locked="0"/>
    </xf>
    <xf numFmtId="0" fontId="31" fillId="2" borderId="61" xfId="0" applyFont="1" applyFill="1" applyBorder="1" applyAlignment="1" applyProtection="1">
      <alignment horizontal="center" vertical="center" shrinkToFit="1"/>
      <protection locked="0"/>
    </xf>
    <xf numFmtId="0" fontId="31" fillId="2" borderId="62" xfId="0" applyFont="1" applyFill="1" applyBorder="1" applyAlignment="1" applyProtection="1">
      <alignment horizontal="center" vertical="center" shrinkToFit="1"/>
      <protection locked="0"/>
    </xf>
    <xf numFmtId="0" fontId="34" fillId="2" borderId="60" xfId="1" applyFont="1" applyFill="1" applyBorder="1" applyAlignment="1" applyProtection="1">
      <alignment horizontal="left" vertical="center" shrinkToFit="1"/>
      <protection locked="0" hidden="1"/>
    </xf>
    <xf numFmtId="0" fontId="34" fillId="2" borderId="61" xfId="0" applyFont="1" applyFill="1" applyBorder="1" applyAlignment="1" applyProtection="1">
      <alignment horizontal="left" vertical="center" shrinkToFit="1"/>
      <protection locked="0" hidden="1"/>
    </xf>
    <xf numFmtId="0" fontId="34" fillId="2" borderId="62" xfId="0" applyFont="1" applyFill="1" applyBorder="1" applyAlignment="1" applyProtection="1">
      <alignment horizontal="left" vertical="center" shrinkToFit="1"/>
      <protection locked="0" hidden="1"/>
    </xf>
    <xf numFmtId="0" fontId="40" fillId="2" borderId="60" xfId="0" applyFont="1" applyFill="1" applyBorder="1" applyAlignment="1" applyProtection="1">
      <alignment horizontal="left" vertical="center" shrinkToFit="1"/>
      <protection locked="0"/>
    </xf>
    <xf numFmtId="0" fontId="40" fillId="2" borderId="61" xfId="0" applyFont="1" applyFill="1" applyBorder="1" applyAlignment="1" applyProtection="1">
      <alignment horizontal="left" vertical="center" shrinkToFit="1"/>
      <protection locked="0"/>
    </xf>
    <xf numFmtId="0" fontId="40" fillId="2" borderId="62" xfId="0" applyFont="1" applyFill="1" applyBorder="1" applyAlignment="1" applyProtection="1">
      <alignment horizontal="left" vertical="center" shrinkToFit="1"/>
      <protection locked="0"/>
    </xf>
    <xf numFmtId="0" fontId="40" fillId="2" borderId="60" xfId="0" applyFont="1" applyFill="1" applyBorder="1" applyAlignment="1" applyProtection="1">
      <alignment horizontal="left" vertical="center" shrinkToFit="1"/>
      <protection locked="0" hidden="1"/>
    </xf>
    <xf numFmtId="0" fontId="40" fillId="2" borderId="62" xfId="0" applyFont="1" applyFill="1" applyBorder="1" applyAlignment="1" applyProtection="1">
      <alignment horizontal="left" vertical="center" shrinkToFit="1"/>
      <protection locked="0" hidden="1"/>
    </xf>
    <xf numFmtId="0" fontId="28" fillId="0" borderId="0" xfId="0" applyFont="1" applyFill="1" applyBorder="1" applyAlignment="1" applyProtection="1">
      <alignment horizontal="right" vertical="center" wrapText="1"/>
      <protection hidden="1"/>
    </xf>
    <xf numFmtId="0" fontId="40" fillId="2" borderId="37" xfId="0" applyFont="1" applyFill="1" applyBorder="1" applyAlignment="1" applyProtection="1">
      <alignment horizontal="left" vertical="center" shrinkToFit="1"/>
      <protection locked="0" hidden="1"/>
    </xf>
    <xf numFmtId="0" fontId="40" fillId="2" borderId="38" xfId="0" applyFont="1" applyFill="1" applyBorder="1" applyAlignment="1" applyProtection="1">
      <alignment horizontal="left" vertical="center" shrinkToFit="1"/>
      <protection locked="0" hidden="1"/>
    </xf>
    <xf numFmtId="0" fontId="40" fillId="2" borderId="39" xfId="0" applyFont="1" applyFill="1" applyBorder="1" applyAlignment="1" applyProtection="1">
      <alignment horizontal="left" vertical="center" shrinkToFit="1"/>
      <protection locked="0" hidden="1"/>
    </xf>
    <xf numFmtId="0" fontId="40" fillId="2" borderId="42" xfId="0" applyFont="1" applyFill="1" applyBorder="1" applyAlignment="1" applyProtection="1">
      <alignment horizontal="left" vertical="center" shrinkToFit="1"/>
      <protection locked="0" hidden="1"/>
    </xf>
    <xf numFmtId="0" fontId="40" fillId="2" borderId="43" xfId="0" applyFont="1" applyFill="1" applyBorder="1" applyAlignment="1" applyProtection="1">
      <alignment horizontal="left" vertical="center" shrinkToFit="1"/>
      <protection locked="0" hidden="1"/>
    </xf>
    <xf numFmtId="0" fontId="40" fillId="2" borderId="44" xfId="0" applyFont="1" applyFill="1" applyBorder="1" applyAlignment="1" applyProtection="1">
      <alignment horizontal="left" vertical="center" shrinkToFit="1"/>
      <protection locked="0" hidden="1"/>
    </xf>
    <xf numFmtId="0" fontId="40" fillId="0" borderId="0" xfId="0" applyFont="1" applyFill="1" applyBorder="1" applyAlignment="1" applyProtection="1">
      <alignment horizontal="right" vertical="center" wrapText="1"/>
      <protection hidden="1"/>
    </xf>
    <xf numFmtId="0" fontId="40" fillId="0" borderId="41" xfId="0" applyFont="1" applyFill="1" applyBorder="1" applyAlignment="1" applyProtection="1">
      <alignment horizontal="right" vertical="center" wrapText="1"/>
      <protection hidden="1"/>
    </xf>
    <xf numFmtId="0" fontId="46" fillId="2" borderId="63" xfId="0" applyFont="1" applyFill="1" applyBorder="1" applyAlignment="1" applyProtection="1">
      <alignment horizontal="center" vertical="center"/>
      <protection locked="0"/>
    </xf>
    <xf numFmtId="0" fontId="92" fillId="0" borderId="40" xfId="0" applyFont="1" applyFill="1" applyBorder="1" applyAlignment="1" applyProtection="1">
      <alignment horizontal="left" vertical="center" wrapText="1" indent="1"/>
      <protection hidden="1"/>
    </xf>
    <xf numFmtId="0" fontId="92" fillId="0" borderId="0" xfId="0" applyFont="1" applyFill="1" applyBorder="1" applyAlignment="1" applyProtection="1">
      <alignment horizontal="left" vertical="center" wrapText="1" indent="1"/>
      <protection hidden="1"/>
    </xf>
    <xf numFmtId="164" fontId="40" fillId="2" borderId="60" xfId="0" applyNumberFormat="1" applyFont="1" applyFill="1" applyBorder="1" applyAlignment="1" applyProtection="1">
      <alignment horizontal="center" vertical="center" shrinkToFit="1"/>
      <protection locked="0" hidden="1"/>
    </xf>
    <xf numFmtId="164" fontId="40" fillId="2" borderId="62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0" borderId="0" xfId="0" applyFont="1" applyBorder="1" applyAlignment="1" applyProtection="1">
      <alignment horizontal="right" vertical="center"/>
      <protection hidden="1"/>
    </xf>
    <xf numFmtId="0" fontId="28" fillId="0" borderId="41" xfId="0" applyFont="1" applyBorder="1" applyAlignment="1" applyProtection="1">
      <alignment horizontal="right" vertical="center"/>
      <protection hidden="1"/>
    </xf>
    <xf numFmtId="0" fontId="29" fillId="0" borderId="37" xfId="0" applyFont="1" applyBorder="1" applyAlignment="1" applyProtection="1">
      <alignment horizontal="center" vertical="center" shrinkToFit="1"/>
      <protection hidden="1"/>
    </xf>
    <xf numFmtId="0" fontId="29" fillId="0" borderId="38" xfId="0" applyFont="1" applyBorder="1" applyAlignment="1" applyProtection="1">
      <alignment horizontal="center" vertical="center" shrinkToFit="1"/>
      <protection hidden="1"/>
    </xf>
    <xf numFmtId="0" fontId="29" fillId="0" borderId="39" xfId="0" applyFont="1" applyBorder="1" applyAlignment="1" applyProtection="1">
      <alignment horizontal="center" vertical="center" shrinkToFit="1"/>
      <protection hidden="1"/>
    </xf>
    <xf numFmtId="0" fontId="29" fillId="0" borderId="42" xfId="0" applyFont="1" applyBorder="1" applyAlignment="1" applyProtection="1">
      <alignment horizontal="center" vertical="center" shrinkToFit="1"/>
      <protection hidden="1"/>
    </xf>
    <xf numFmtId="0" fontId="29" fillId="0" borderId="43" xfId="0" applyFont="1" applyBorder="1" applyAlignment="1" applyProtection="1">
      <alignment horizontal="center" vertical="center" shrinkToFit="1"/>
      <protection hidden="1"/>
    </xf>
    <xf numFmtId="0" fontId="29" fillId="0" borderId="44" xfId="0" applyFont="1" applyBorder="1" applyAlignment="1" applyProtection="1">
      <alignment horizontal="center" vertical="center" shrinkToFit="1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96" fillId="0" borderId="0" xfId="0" applyFont="1" applyAlignment="1" applyProtection="1">
      <alignment horizontal="center" vertical="center"/>
      <protection hidden="1"/>
    </xf>
    <xf numFmtId="0" fontId="39" fillId="2" borderId="60" xfId="0" applyFont="1" applyFill="1" applyBorder="1" applyAlignment="1" applyProtection="1">
      <alignment horizontal="center" vertical="center" shrinkToFit="1"/>
      <protection locked="0" hidden="1"/>
    </xf>
    <xf numFmtId="0" fontId="39" fillId="2" borderId="61" xfId="0" applyFont="1" applyFill="1" applyBorder="1" applyAlignment="1" applyProtection="1">
      <alignment horizontal="center" vertical="center" shrinkToFit="1"/>
      <protection locked="0" hidden="1"/>
    </xf>
    <xf numFmtId="0" fontId="39" fillId="2" borderId="62" xfId="0" applyFont="1" applyFill="1" applyBorder="1" applyAlignment="1" applyProtection="1">
      <alignment horizontal="center" vertical="center" shrinkToFit="1"/>
      <protection locked="0" hidden="1"/>
    </xf>
    <xf numFmtId="0" fontId="66" fillId="0" borderId="60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3" fontId="60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3" fontId="60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34" fillId="2" borderId="37" xfId="0" applyFont="1" applyFill="1" applyBorder="1" applyAlignment="1" applyProtection="1">
      <alignment horizontal="left" vertical="top" wrapText="1"/>
      <protection locked="0"/>
    </xf>
    <xf numFmtId="0" fontId="34" fillId="2" borderId="38" xfId="0" applyFont="1" applyFill="1" applyBorder="1" applyAlignment="1" applyProtection="1">
      <alignment horizontal="left" vertical="top" wrapText="1"/>
      <protection locked="0"/>
    </xf>
    <xf numFmtId="0" fontId="34" fillId="2" borderId="39" xfId="0" applyFont="1" applyFill="1" applyBorder="1" applyAlignment="1" applyProtection="1">
      <alignment horizontal="left" vertical="top" wrapText="1"/>
      <protection locked="0"/>
    </xf>
    <xf numFmtId="0" fontId="34" fillId="2" borderId="40" xfId="0" applyFont="1" applyFill="1" applyBorder="1" applyAlignment="1" applyProtection="1">
      <alignment horizontal="left" vertical="top" wrapText="1"/>
      <protection locked="0"/>
    </xf>
    <xf numFmtId="0" fontId="34" fillId="2" borderId="0" xfId="0" applyFont="1" applyFill="1" applyBorder="1" applyAlignment="1" applyProtection="1">
      <alignment horizontal="left" vertical="top" wrapText="1"/>
      <protection locked="0"/>
    </xf>
    <xf numFmtId="0" fontId="34" fillId="2" borderId="41" xfId="0" applyFont="1" applyFill="1" applyBorder="1" applyAlignment="1" applyProtection="1">
      <alignment horizontal="left" vertical="top" wrapText="1"/>
      <protection locked="0"/>
    </xf>
    <xf numFmtId="0" fontId="34" fillId="2" borderId="42" xfId="0" applyFont="1" applyFill="1" applyBorder="1" applyAlignment="1" applyProtection="1">
      <alignment horizontal="left" vertical="top" wrapText="1"/>
      <protection locked="0"/>
    </xf>
    <xf numFmtId="0" fontId="34" fillId="2" borderId="43" xfId="0" applyFont="1" applyFill="1" applyBorder="1" applyAlignment="1" applyProtection="1">
      <alignment horizontal="left" vertical="top" wrapText="1"/>
      <protection locked="0"/>
    </xf>
    <xf numFmtId="0" fontId="34" fillId="2" borderId="44" xfId="0" applyFont="1" applyFill="1" applyBorder="1" applyAlignment="1" applyProtection="1">
      <alignment horizontal="left" vertical="top" wrapText="1"/>
      <protection locked="0"/>
    </xf>
    <xf numFmtId="0" fontId="66" fillId="0" borderId="28" xfId="0" applyFont="1" applyFill="1" applyBorder="1" applyAlignment="1" applyProtection="1">
      <alignment horizontal="left" vertical="top" wrapText="1"/>
      <protection hidden="1"/>
    </xf>
    <xf numFmtId="0" fontId="55" fillId="0" borderId="4" xfId="0" applyFont="1" applyFill="1" applyBorder="1" applyAlignment="1" applyProtection="1">
      <alignment horizontal="center" vertical="center" wrapText="1"/>
      <protection hidden="1"/>
    </xf>
    <xf numFmtId="0" fontId="55" fillId="0" borderId="28" xfId="0" applyFont="1" applyFill="1" applyBorder="1" applyAlignment="1" applyProtection="1">
      <alignment horizontal="center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/>
      <protection hidden="1"/>
    </xf>
    <xf numFmtId="0" fontId="55" fillId="0" borderId="15" xfId="0" applyFont="1" applyFill="1" applyBorder="1" applyAlignment="1" applyProtection="1">
      <alignment horizontal="center" vertical="center"/>
      <protection hidden="1"/>
    </xf>
    <xf numFmtId="0" fontId="55" fillId="0" borderId="31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 wrapText="1"/>
      <protection hidden="1"/>
    </xf>
    <xf numFmtId="0" fontId="41" fillId="0" borderId="33" xfId="0" applyFont="1" applyFill="1" applyBorder="1" applyAlignment="1" applyProtection="1">
      <alignment horizontal="center" vertical="center" wrapText="1"/>
      <protection hidden="1"/>
    </xf>
    <xf numFmtId="3" fontId="6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29" xfId="0" applyFont="1" applyFill="1" applyBorder="1" applyAlignment="1" applyProtection="1">
      <alignment horizontal="center" vertical="center" wrapText="1"/>
      <protection hidden="1"/>
    </xf>
    <xf numFmtId="0" fontId="55" fillId="0" borderId="9" xfId="0" applyFont="1" applyFill="1" applyBorder="1" applyAlignment="1" applyProtection="1">
      <alignment horizontal="center" vertical="center" wrapText="1"/>
      <protection hidden="1"/>
    </xf>
    <xf numFmtId="0" fontId="55" fillId="0" borderId="1" xfId="0" applyFont="1" applyFill="1" applyBorder="1" applyAlignment="1" applyProtection="1">
      <alignment horizontal="center" vertical="center" wrapText="1"/>
      <protection hidden="1"/>
    </xf>
    <xf numFmtId="0" fontId="55" fillId="0" borderId="20" xfId="0" applyFont="1" applyFill="1" applyBorder="1" applyAlignment="1" applyProtection="1">
      <alignment horizontal="center" vertical="center" wrapText="1"/>
      <protection hidden="1"/>
    </xf>
    <xf numFmtId="0" fontId="55" fillId="0" borderId="2" xfId="0" applyFont="1" applyFill="1" applyBorder="1" applyAlignment="1" applyProtection="1">
      <alignment horizontal="center" vertical="center" wrapText="1"/>
      <protection hidden="1"/>
    </xf>
    <xf numFmtId="0" fontId="55" fillId="0" borderId="7" xfId="0" applyFont="1" applyFill="1" applyBorder="1" applyAlignment="1" applyProtection="1">
      <alignment horizontal="center" vertical="center" wrapText="1"/>
      <protection hidden="1"/>
    </xf>
    <xf numFmtId="0" fontId="55" fillId="0" borderId="35" xfId="0" applyFont="1" applyFill="1" applyBorder="1" applyAlignment="1" applyProtection="1">
      <alignment horizontal="center" vertical="center" wrapText="1"/>
      <protection hidden="1"/>
    </xf>
    <xf numFmtId="0" fontId="55" fillId="0" borderId="8" xfId="0" applyFont="1" applyFill="1" applyBorder="1" applyAlignment="1" applyProtection="1">
      <alignment horizontal="center" vertical="center" wrapText="1"/>
      <protection hidden="1"/>
    </xf>
    <xf numFmtId="0" fontId="55" fillId="0" borderId="30" xfId="0" applyFont="1" applyFill="1" applyBorder="1" applyAlignment="1" applyProtection="1">
      <alignment horizontal="center" vertical="center" wrapText="1"/>
      <protection hidden="1"/>
    </xf>
    <xf numFmtId="0" fontId="55" fillId="0" borderId="36" xfId="0" applyFont="1" applyFill="1" applyBorder="1" applyAlignment="1" applyProtection="1">
      <alignment horizontal="center" vertical="center" wrapText="1"/>
      <protection hidden="1"/>
    </xf>
    <xf numFmtId="0" fontId="55" fillId="0" borderId="11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top" wrapText="1"/>
      <protection hidden="1"/>
    </xf>
    <xf numFmtId="0" fontId="90" fillId="0" borderId="0" xfId="0" applyFont="1" applyFill="1" applyBorder="1" applyAlignment="1" applyProtection="1">
      <alignment horizontal="center" vertical="top" wrapText="1"/>
      <protection hidden="1"/>
    </xf>
    <xf numFmtId="0" fontId="90" fillId="0" borderId="43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66" fillId="0" borderId="28" xfId="0" applyFont="1" applyFill="1" applyBorder="1" applyAlignment="1" applyProtection="1">
      <alignment horizontal="left" vertical="center"/>
      <protection hidden="1"/>
    </xf>
    <xf numFmtId="3" fontId="35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39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45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36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68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74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78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15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left" vertical="center" wrapText="1" indent="2"/>
      <protection hidden="1"/>
    </xf>
    <xf numFmtId="0" fontId="55" fillId="0" borderId="34" xfId="0" applyFont="1" applyFill="1" applyBorder="1" applyAlignment="1" applyProtection="1">
      <alignment horizontal="center" vertical="center" wrapText="1"/>
      <protection hidden="1"/>
    </xf>
    <xf numFmtId="0" fontId="55" fillId="0" borderId="33" xfId="0" applyFont="1" applyFill="1" applyBorder="1" applyAlignment="1" applyProtection="1">
      <alignment horizontal="center" vertical="center" wrapText="1"/>
      <protection hidden="1"/>
    </xf>
    <xf numFmtId="0" fontId="47" fillId="0" borderId="15" xfId="0" applyFont="1" applyFill="1" applyBorder="1" applyAlignment="1" applyProtection="1">
      <alignment horizontal="right" vertical="center" wrapText="1"/>
      <protection hidden="1"/>
    </xf>
    <xf numFmtId="0" fontId="47" fillId="0" borderId="130" xfId="0" applyFont="1" applyFill="1" applyBorder="1" applyAlignment="1" applyProtection="1">
      <alignment horizontal="right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 wrapText="1"/>
      <protection hidden="1"/>
    </xf>
    <xf numFmtId="0" fontId="55" fillId="0" borderId="15" xfId="0" applyFont="1" applyFill="1" applyBorder="1" applyAlignment="1" applyProtection="1">
      <alignment horizontal="center" vertical="center" wrapText="1"/>
      <protection hidden="1"/>
    </xf>
    <xf numFmtId="0" fontId="55" fillId="0" borderId="164" xfId="0" applyFont="1" applyFill="1" applyBorder="1" applyAlignment="1" applyProtection="1">
      <alignment horizontal="center" vertical="center" wrapText="1"/>
      <protection hidden="1"/>
    </xf>
    <xf numFmtId="0" fontId="55" fillId="0" borderId="165" xfId="0" applyFont="1" applyFill="1" applyBorder="1" applyAlignment="1" applyProtection="1">
      <alignment horizontal="center" vertical="center" wrapText="1"/>
      <protection hidden="1"/>
    </xf>
    <xf numFmtId="0" fontId="83" fillId="0" borderId="0" xfId="0" applyFont="1" applyFill="1" applyBorder="1" applyAlignment="1" applyProtection="1">
      <alignment horizontal="center" vertical="center" wrapText="1"/>
      <protection hidden="1"/>
    </xf>
    <xf numFmtId="0" fontId="63" fillId="0" borderId="23" xfId="0" applyFont="1" applyFill="1" applyBorder="1" applyAlignment="1" applyProtection="1">
      <alignment horizontal="left" vertical="center" wrapText="1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0" fontId="47" fillId="0" borderId="183" xfId="0" applyFont="1" applyFill="1" applyBorder="1" applyAlignment="1" applyProtection="1">
      <alignment horizontal="center" vertical="center"/>
      <protection hidden="1"/>
    </xf>
    <xf numFmtId="0" fontId="60" fillId="0" borderId="1" xfId="0" applyFont="1" applyBorder="1" applyAlignment="1" applyProtection="1">
      <alignment horizontal="center" vertical="center" wrapText="1"/>
      <protection hidden="1"/>
    </xf>
    <xf numFmtId="0" fontId="60" fillId="0" borderId="20" xfId="0" applyFont="1" applyBorder="1" applyAlignment="1" applyProtection="1">
      <alignment horizontal="center" vertical="center" wrapText="1"/>
      <protection hidden="1"/>
    </xf>
    <xf numFmtId="0" fontId="47" fillId="0" borderId="184" xfId="0" applyFont="1" applyFill="1" applyBorder="1" applyAlignment="1" applyProtection="1">
      <alignment horizontal="center" vertical="center" wrapText="1"/>
      <protection hidden="1"/>
    </xf>
    <xf numFmtId="0" fontId="47" fillId="0" borderId="4" xfId="0" applyFont="1" applyFill="1" applyBorder="1" applyAlignment="1" applyProtection="1">
      <alignment horizontal="center" vertical="center"/>
      <protection hidden="1"/>
    </xf>
    <xf numFmtId="0" fontId="47" fillId="0" borderId="188" xfId="0" applyFont="1" applyFill="1" applyBorder="1" applyAlignment="1" applyProtection="1">
      <alignment horizontal="center" vertical="center"/>
      <protection hidden="1"/>
    </xf>
    <xf numFmtId="0" fontId="47" fillId="0" borderId="19" xfId="0" applyFont="1" applyFill="1" applyBorder="1" applyAlignment="1" applyProtection="1">
      <alignment horizontal="center" vertical="center"/>
      <protection hidden="1"/>
    </xf>
    <xf numFmtId="0" fontId="47" fillId="0" borderId="91" xfId="0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0" fontId="47" fillId="0" borderId="8" xfId="0" applyFont="1" applyBorder="1" applyAlignment="1" applyProtection="1">
      <alignment horizontal="center" vertical="center" wrapText="1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47" fillId="0" borderId="185" xfId="0" applyFont="1" applyBorder="1" applyAlignment="1" applyProtection="1">
      <alignment horizontal="center" vertical="center" wrapText="1"/>
      <protection hidden="1"/>
    </xf>
    <xf numFmtId="0" fontId="47" fillId="0" borderId="186" xfId="0" applyFont="1" applyBorder="1" applyAlignment="1" applyProtection="1">
      <alignment horizontal="center" vertical="center" wrapText="1"/>
      <protection hidden="1"/>
    </xf>
    <xf numFmtId="0" fontId="47" fillId="0" borderId="29" xfId="0" applyFont="1" applyBorder="1" applyAlignment="1" applyProtection="1">
      <alignment horizontal="center" vertical="center" wrapText="1"/>
      <protection hidden="1"/>
    </xf>
    <xf numFmtId="0" fontId="47" fillId="0" borderId="189" xfId="0" applyFont="1" applyBorder="1" applyAlignment="1" applyProtection="1">
      <alignment horizontal="center" vertical="center" wrapText="1"/>
      <protection hidden="1"/>
    </xf>
    <xf numFmtId="0" fontId="47" fillId="0" borderId="187" xfId="0" applyFont="1" applyBorder="1" applyAlignment="1" applyProtection="1">
      <alignment horizontal="center" vertical="center" wrapText="1"/>
      <protection hidden="1"/>
    </xf>
    <xf numFmtId="0" fontId="47" fillId="0" borderId="190" xfId="0" applyFont="1" applyBorder="1" applyAlignment="1" applyProtection="1">
      <alignment horizontal="center" vertical="center" wrapText="1"/>
      <protection hidden="1"/>
    </xf>
    <xf numFmtId="0" fontId="47" fillId="0" borderId="176" xfId="0" applyFont="1" applyBorder="1" applyAlignment="1" applyProtection="1">
      <alignment horizontal="center" vertical="center" wrapText="1"/>
      <protection hidden="1"/>
    </xf>
    <xf numFmtId="0" fontId="47" fillId="0" borderId="147" xfId="0" applyFont="1" applyBorder="1" applyAlignment="1" applyProtection="1">
      <alignment horizontal="center" vertical="center" wrapText="1"/>
      <protection hidden="1"/>
    </xf>
    <xf numFmtId="0" fontId="47" fillId="0" borderId="146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47" fillId="0" borderId="43" xfId="0" applyFont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left" vertical="top" wrapText="1"/>
      <protection locked="0" hidden="1"/>
    </xf>
    <xf numFmtId="0" fontId="28" fillId="2" borderId="38" xfId="0" applyFont="1" applyFill="1" applyBorder="1" applyAlignment="1" applyProtection="1">
      <alignment horizontal="left" vertical="top" wrapText="1"/>
      <protection locked="0" hidden="1"/>
    </xf>
    <xf numFmtId="0" fontId="28" fillId="2" borderId="39" xfId="0" applyFont="1" applyFill="1" applyBorder="1" applyAlignment="1" applyProtection="1">
      <alignment horizontal="left" vertical="top" wrapText="1"/>
      <protection locked="0" hidden="1"/>
    </xf>
    <xf numFmtId="0" fontId="28" fillId="2" borderId="40" xfId="0" applyFont="1" applyFill="1" applyBorder="1" applyAlignment="1" applyProtection="1">
      <alignment horizontal="left" vertical="top" wrapText="1"/>
      <protection locked="0" hidden="1"/>
    </xf>
    <xf numFmtId="0" fontId="28" fillId="2" borderId="0" xfId="0" applyFont="1" applyFill="1" applyBorder="1" applyAlignment="1" applyProtection="1">
      <alignment horizontal="left" vertical="top" wrapText="1"/>
      <protection locked="0" hidden="1"/>
    </xf>
    <xf numFmtId="0" fontId="28" fillId="2" borderId="41" xfId="0" applyFont="1" applyFill="1" applyBorder="1" applyAlignment="1" applyProtection="1">
      <alignment horizontal="left" vertical="top" wrapText="1"/>
      <protection locked="0" hidden="1"/>
    </xf>
    <xf numFmtId="0" fontId="28" fillId="2" borderId="42" xfId="0" applyFont="1" applyFill="1" applyBorder="1" applyAlignment="1" applyProtection="1">
      <alignment horizontal="left" vertical="top" wrapText="1"/>
      <protection locked="0" hidden="1"/>
    </xf>
    <xf numFmtId="0" fontId="28" fillId="2" borderId="43" xfId="0" applyFont="1" applyFill="1" applyBorder="1" applyAlignment="1" applyProtection="1">
      <alignment horizontal="left" vertical="top" wrapText="1"/>
      <protection locked="0" hidden="1"/>
    </xf>
    <xf numFmtId="0" fontId="28" fillId="2" borderId="44" xfId="0" applyFont="1" applyFill="1" applyBorder="1" applyAlignment="1" applyProtection="1">
      <alignment horizontal="left" vertical="top" wrapText="1"/>
      <protection locked="0" hidden="1"/>
    </xf>
    <xf numFmtId="0" fontId="27" fillId="0" borderId="118" xfId="0" applyFont="1" applyFill="1" applyBorder="1" applyAlignment="1" applyProtection="1">
      <alignment horizontal="center" vertical="center" wrapText="1"/>
      <protection hidden="1"/>
    </xf>
    <xf numFmtId="0" fontId="27" fillId="0" borderId="120" xfId="0" applyFont="1" applyFill="1" applyBorder="1" applyAlignment="1" applyProtection="1">
      <alignment horizontal="center" vertical="center" wrapText="1"/>
      <protection hidden="1"/>
    </xf>
    <xf numFmtId="0" fontId="27" fillId="0" borderId="3" xfId="0" applyFont="1" applyFill="1" applyBorder="1" applyAlignment="1" applyProtection="1">
      <alignment horizontal="center" vertical="center" wrapText="1"/>
      <protection hidden="1"/>
    </xf>
    <xf numFmtId="0" fontId="68" fillId="0" borderId="43" xfId="0" applyFont="1" applyFill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left" vertical="top" wrapText="1"/>
      <protection locked="0"/>
    </xf>
    <xf numFmtId="0" fontId="28" fillId="2" borderId="38" xfId="0" applyFont="1" applyFill="1" applyBorder="1" applyAlignment="1" applyProtection="1">
      <alignment horizontal="left" vertical="top" wrapText="1"/>
      <protection locked="0"/>
    </xf>
    <xf numFmtId="0" fontId="28" fillId="2" borderId="39" xfId="0" applyFont="1" applyFill="1" applyBorder="1" applyAlignment="1" applyProtection="1">
      <alignment horizontal="left" vertical="top" wrapText="1"/>
      <protection locked="0"/>
    </xf>
    <xf numFmtId="0" fontId="28" fillId="2" borderId="40" xfId="0" applyFon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 applyProtection="1">
      <alignment horizontal="left" vertical="top" wrapText="1"/>
      <protection locked="0"/>
    </xf>
    <xf numFmtId="0" fontId="28" fillId="2" borderId="41" xfId="0" applyFont="1" applyFill="1" applyBorder="1" applyAlignment="1" applyProtection="1">
      <alignment horizontal="left" vertical="top" wrapText="1"/>
      <protection locked="0"/>
    </xf>
    <xf numFmtId="0" fontId="28" fillId="2" borderId="42" xfId="0" applyFont="1" applyFill="1" applyBorder="1" applyAlignment="1" applyProtection="1">
      <alignment horizontal="left" vertical="top" wrapText="1"/>
      <protection locked="0"/>
    </xf>
    <xf numFmtId="0" fontId="28" fillId="2" borderId="43" xfId="0" applyFont="1" applyFill="1" applyBorder="1" applyAlignment="1" applyProtection="1">
      <alignment horizontal="left" vertical="top" wrapText="1"/>
      <protection locked="0"/>
    </xf>
    <xf numFmtId="0" fontId="28" fillId="2" borderId="44" xfId="0" applyFont="1" applyFill="1" applyBorder="1" applyAlignment="1" applyProtection="1">
      <alignment horizontal="left" vertical="top" wrapText="1"/>
      <protection locked="0"/>
    </xf>
    <xf numFmtId="0" fontId="27" fillId="0" borderId="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horizontal="left" vertical="center" wrapText="1"/>
      <protection hidden="1"/>
    </xf>
    <xf numFmtId="0" fontId="28" fillId="0" borderId="93" xfId="0" applyFont="1" applyFill="1" applyBorder="1" applyAlignment="1" applyProtection="1">
      <alignment horizontal="center" vertical="center" wrapText="1"/>
      <protection hidden="1"/>
    </xf>
    <xf numFmtId="0" fontId="28" fillId="0" borderId="160" xfId="0" applyFont="1" applyFill="1" applyBorder="1" applyAlignment="1" applyProtection="1">
      <alignment horizontal="center" vertical="center" wrapText="1"/>
      <protection hidden="1"/>
    </xf>
    <xf numFmtId="0" fontId="28" fillId="0" borderId="28" xfId="0" applyFont="1" applyFill="1" applyBorder="1" applyAlignment="1" applyProtection="1">
      <alignment horizontal="center" vertical="center" wrapText="1"/>
      <protection hidden="1"/>
    </xf>
    <xf numFmtId="0" fontId="28" fillId="0" borderId="161" xfId="0" applyFont="1" applyFill="1" applyBorder="1" applyAlignment="1" applyProtection="1">
      <alignment horizontal="center" vertic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7" fillId="0" borderId="7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41" fillId="0" borderId="117" xfId="0" applyFont="1" applyFill="1" applyBorder="1" applyAlignment="1" applyProtection="1">
      <alignment horizontal="center" vertical="center" wrapText="1"/>
      <protection hidden="1"/>
    </xf>
    <xf numFmtId="0" fontId="41" fillId="0" borderId="87" xfId="0" applyFont="1" applyFill="1" applyBorder="1" applyAlignment="1" applyProtection="1">
      <alignment horizontal="center" vertical="center" wrapText="1"/>
      <protection hidden="1"/>
    </xf>
    <xf numFmtId="0" fontId="41" fillId="0" borderId="4" xfId="0" applyFont="1" applyFill="1" applyBorder="1" applyAlignment="1" applyProtection="1">
      <alignment horizontal="center" vertical="center" wrapText="1"/>
      <protection hidden="1"/>
    </xf>
    <xf numFmtId="0" fontId="41" fillId="0" borderId="28" xfId="0" applyFont="1" applyFill="1" applyBorder="1" applyAlignment="1" applyProtection="1">
      <alignment horizontal="center" vertical="center" wrapText="1"/>
      <protection hidden="1"/>
    </xf>
    <xf numFmtId="0" fontId="41" fillId="0" borderId="117" xfId="0" applyFont="1" applyBorder="1" applyAlignment="1" applyProtection="1">
      <alignment horizontal="center" vertical="center" wrapText="1"/>
      <protection hidden="1"/>
    </xf>
    <xf numFmtId="0" fontId="41" fillId="0" borderId="87" xfId="0" applyFont="1" applyBorder="1" applyAlignment="1" applyProtection="1">
      <alignment horizontal="center" vertical="center" wrapText="1"/>
      <protection hidden="1"/>
    </xf>
    <xf numFmtId="0" fontId="60" fillId="0" borderId="4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horizontal="center" vertical="center" wrapText="1"/>
      <protection hidden="1"/>
    </xf>
    <xf numFmtId="0" fontId="60" fillId="0" borderId="43" xfId="0" applyFont="1" applyFill="1" applyBorder="1" applyAlignment="1" applyProtection="1">
      <alignment horizontal="center" vertical="center" wrapText="1"/>
      <protection hidden="1"/>
    </xf>
    <xf numFmtId="0" fontId="57" fillId="0" borderId="23" xfId="0" applyFont="1" applyFill="1" applyBorder="1" applyAlignment="1" applyProtection="1">
      <alignment horizontal="left" vertical="center" wrapText="1"/>
      <protection hidden="1"/>
    </xf>
    <xf numFmtId="0" fontId="57" fillId="0" borderId="25" xfId="0" applyFont="1" applyFill="1" applyBorder="1" applyAlignment="1" applyProtection="1">
      <alignment horizontal="left" vertical="center" wrapText="1"/>
      <protection hidden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3"/>
    <cellStyle name="Total" xfId="18" builtinId="25" customBuiltin="1"/>
  </cellStyles>
  <dxfs count="2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border>
        <left style="dashed">
          <color auto="1"/>
        </left>
        <vertical/>
        <horizontal/>
      </border>
    </dxf>
    <dxf>
      <border>
        <bottom style="dashed">
          <color auto="1"/>
        </bottom>
        <vertical/>
        <horizontal/>
      </border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0060A8"/>
      <color rgb="FFFFFF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bre\Desktop\Censo%20Escolar%202017--Informe%20INICIAL\FORMULARIOS\CE-2017-I.Inicial-EXCEL\Colegios\Colegio%20Nacional%20Virtual%20MTS--C.E.2016-I.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icacion"/>
      <sheetName val="ubicacion (2)"/>
      <sheetName val="direcc.regionales"/>
      <sheetName val="Códigos Portada"/>
      <sheetName val="Códigos Portada (2)"/>
      <sheetName val="Códigos"/>
      <sheetName val="Portada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RenCT"/>
      <sheetName val="CUADRO 10"/>
      <sheetName val="CUADRO 11"/>
      <sheetName val="CUADRO 12"/>
      <sheetName val="CUADRO 13"/>
      <sheetName val="CUADRO 14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A3" t="str">
            <v>00003</v>
          </cell>
          <cell r="B3" t="str">
            <v>6245</v>
          </cell>
          <cell r="C3" t="str">
            <v>01</v>
          </cell>
          <cell r="D3" t="str">
            <v>03</v>
          </cell>
          <cell r="E3" t="str">
            <v>1</v>
          </cell>
          <cell r="F3" t="str">
            <v>01</v>
          </cell>
          <cell r="G3" t="str">
            <v>05</v>
          </cell>
          <cell r="H3" t="str">
            <v>ZAPOTE</v>
          </cell>
          <cell r="I3" t="str">
            <v>1</v>
          </cell>
          <cell r="J3" t="str">
            <v>1</v>
          </cell>
          <cell r="K3" t="str">
            <v>0</v>
          </cell>
          <cell r="L3" t="str">
            <v>7</v>
          </cell>
          <cell r="M3" t="str">
            <v>CNV. LICEO RODRIGO FACIO</v>
          </cell>
          <cell r="N3">
            <v>65</v>
          </cell>
          <cell r="O3">
            <v>41</v>
          </cell>
          <cell r="P3">
            <v>24</v>
          </cell>
          <cell r="Q3">
            <v>12</v>
          </cell>
          <cell r="R3">
            <v>7</v>
          </cell>
          <cell r="S3">
            <v>14</v>
          </cell>
          <cell r="T3">
            <v>12</v>
          </cell>
          <cell r="U3">
            <v>17</v>
          </cell>
          <cell r="V3">
            <v>13</v>
          </cell>
          <cell r="W3">
            <v>12</v>
          </cell>
          <cell r="X3">
            <v>6</v>
          </cell>
          <cell r="Y3">
            <v>10</v>
          </cell>
          <cell r="Z3">
            <v>3</v>
          </cell>
          <cell r="AA3">
            <v>0</v>
          </cell>
          <cell r="AB3">
            <v>0</v>
          </cell>
          <cell r="AC3">
            <v>5</v>
          </cell>
          <cell r="AD3">
            <v>2</v>
          </cell>
          <cell r="AE3">
            <v>4</v>
          </cell>
          <cell r="AF3">
            <v>6</v>
          </cell>
          <cell r="AG3">
            <v>7</v>
          </cell>
          <cell r="AH3">
            <v>0</v>
          </cell>
        </row>
        <row r="4">
          <cell r="A4" t="str">
            <v>00006</v>
          </cell>
          <cell r="B4" t="str">
            <v>6246</v>
          </cell>
          <cell r="C4" t="str">
            <v>20</v>
          </cell>
          <cell r="D4" t="str">
            <v>05</v>
          </cell>
          <cell r="E4" t="str">
            <v>1</v>
          </cell>
          <cell r="F4" t="str">
            <v>12</v>
          </cell>
          <cell r="G4" t="str">
            <v>01</v>
          </cell>
          <cell r="H4" t="str">
            <v>SAN IGNACIO CENTRO</v>
          </cell>
          <cell r="I4" t="str">
            <v>1</v>
          </cell>
          <cell r="J4" t="str">
            <v>2</v>
          </cell>
          <cell r="K4" t="str">
            <v>0</v>
          </cell>
          <cell r="L4" t="str">
            <v>7</v>
          </cell>
          <cell r="M4" t="str">
            <v>CNV. C.T.P. DE ACOSTA</v>
          </cell>
          <cell r="N4">
            <v>143</v>
          </cell>
          <cell r="O4">
            <v>95</v>
          </cell>
          <cell r="P4">
            <v>48</v>
          </cell>
          <cell r="Q4">
            <v>23</v>
          </cell>
          <cell r="R4">
            <v>16</v>
          </cell>
          <cell r="S4">
            <v>32</v>
          </cell>
          <cell r="T4">
            <v>23</v>
          </cell>
          <cell r="U4">
            <v>25</v>
          </cell>
          <cell r="V4">
            <v>18</v>
          </cell>
          <cell r="W4">
            <v>24</v>
          </cell>
          <cell r="X4">
            <v>16</v>
          </cell>
          <cell r="Y4">
            <v>39</v>
          </cell>
          <cell r="Z4">
            <v>22</v>
          </cell>
          <cell r="AA4">
            <v>0</v>
          </cell>
          <cell r="AB4">
            <v>0</v>
          </cell>
          <cell r="AC4">
            <v>7</v>
          </cell>
          <cell r="AD4">
            <v>9</v>
          </cell>
          <cell r="AE4">
            <v>7</v>
          </cell>
          <cell r="AF4">
            <v>8</v>
          </cell>
          <cell r="AG4">
            <v>17</v>
          </cell>
          <cell r="AH4">
            <v>0</v>
          </cell>
        </row>
        <row r="5">
          <cell r="A5" t="str">
            <v>00007</v>
          </cell>
          <cell r="B5" t="str">
            <v>6246</v>
          </cell>
          <cell r="C5" t="str">
            <v>20</v>
          </cell>
          <cell r="D5" t="str">
            <v>02</v>
          </cell>
          <cell r="E5" t="str">
            <v>1</v>
          </cell>
          <cell r="F5" t="str">
            <v>03</v>
          </cell>
          <cell r="G5" t="str">
            <v>02</v>
          </cell>
          <cell r="H5" t="str">
            <v>SAN MIGUEL</v>
          </cell>
          <cell r="I5" t="str">
            <v>1</v>
          </cell>
          <cell r="J5" t="str">
            <v>1</v>
          </cell>
          <cell r="K5" t="str">
            <v>0</v>
          </cell>
          <cell r="L5" t="str">
            <v>7</v>
          </cell>
          <cell r="M5" t="str">
            <v>CNV. LICEO SAN MIGUEL</v>
          </cell>
          <cell r="N5">
            <v>137</v>
          </cell>
          <cell r="O5">
            <v>63</v>
          </cell>
          <cell r="P5">
            <v>74</v>
          </cell>
          <cell r="Q5">
            <v>63</v>
          </cell>
          <cell r="R5">
            <v>30</v>
          </cell>
          <cell r="S5">
            <v>37</v>
          </cell>
          <cell r="T5">
            <v>18</v>
          </cell>
          <cell r="U5">
            <v>13</v>
          </cell>
          <cell r="V5">
            <v>6</v>
          </cell>
          <cell r="W5">
            <v>17</v>
          </cell>
          <cell r="X5">
            <v>7</v>
          </cell>
          <cell r="Y5">
            <v>7</v>
          </cell>
          <cell r="Z5">
            <v>2</v>
          </cell>
          <cell r="AA5">
            <v>0</v>
          </cell>
          <cell r="AB5">
            <v>0</v>
          </cell>
          <cell r="AC5">
            <v>33</v>
          </cell>
          <cell r="AD5">
            <v>19</v>
          </cell>
          <cell r="AE5">
            <v>7</v>
          </cell>
          <cell r="AF5">
            <v>10</v>
          </cell>
          <cell r="AG5">
            <v>5</v>
          </cell>
          <cell r="AH5">
            <v>0</v>
          </cell>
        </row>
        <row r="6">
          <cell r="A6" t="str">
            <v>00008</v>
          </cell>
          <cell r="B6" t="str">
            <v>6245</v>
          </cell>
          <cell r="C6" t="str">
            <v>24</v>
          </cell>
          <cell r="D6" t="str">
            <v>01</v>
          </cell>
          <cell r="E6" t="str">
            <v>1</v>
          </cell>
          <cell r="F6" t="str">
            <v>08</v>
          </cell>
          <cell r="G6" t="str">
            <v>01</v>
          </cell>
          <cell r="H6" t="str">
            <v>GUADALUPE</v>
          </cell>
          <cell r="I6" t="str">
            <v>1</v>
          </cell>
          <cell r="J6" t="str">
            <v>1</v>
          </cell>
          <cell r="K6" t="str">
            <v>0</v>
          </cell>
          <cell r="L6" t="str">
            <v>7</v>
          </cell>
          <cell r="M6" t="str">
            <v>CNV. LICEO JOSE JOAQUIN J</v>
          </cell>
          <cell r="N6">
            <v>41</v>
          </cell>
          <cell r="O6">
            <v>15</v>
          </cell>
          <cell r="P6">
            <v>26</v>
          </cell>
          <cell r="Q6">
            <v>11</v>
          </cell>
          <cell r="R6">
            <v>2</v>
          </cell>
          <cell r="S6">
            <v>8</v>
          </cell>
          <cell r="T6">
            <v>4</v>
          </cell>
          <cell r="U6">
            <v>10</v>
          </cell>
          <cell r="V6">
            <v>2</v>
          </cell>
          <cell r="W6">
            <v>11</v>
          </cell>
          <cell r="X6">
            <v>6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>
            <v>9</v>
          </cell>
          <cell r="AD6">
            <v>4</v>
          </cell>
          <cell r="AE6">
            <v>8</v>
          </cell>
          <cell r="AF6">
            <v>5</v>
          </cell>
          <cell r="AG6">
            <v>0</v>
          </cell>
          <cell r="AH6">
            <v>0</v>
          </cell>
        </row>
        <row r="7">
          <cell r="A7" t="str">
            <v>00010</v>
          </cell>
          <cell r="B7" t="str">
            <v>6245</v>
          </cell>
          <cell r="C7" t="str">
            <v>24</v>
          </cell>
          <cell r="D7" t="str">
            <v>06</v>
          </cell>
          <cell r="E7" t="str">
            <v>1</v>
          </cell>
          <cell r="F7" t="str">
            <v>11</v>
          </cell>
          <cell r="G7" t="str">
            <v>04</v>
          </cell>
          <cell r="H7" t="str">
            <v>PATALILLO</v>
          </cell>
          <cell r="I7" t="str">
            <v>1</v>
          </cell>
          <cell r="J7" t="str">
            <v>1</v>
          </cell>
          <cell r="K7" t="str">
            <v>0</v>
          </cell>
          <cell r="L7" t="str">
            <v>7</v>
          </cell>
          <cell r="M7" t="str">
            <v>CNV. LICEO SAN ANTONIO</v>
          </cell>
          <cell r="N7">
            <v>100</v>
          </cell>
          <cell r="O7">
            <v>54</v>
          </cell>
          <cell r="P7">
            <v>46</v>
          </cell>
          <cell r="Q7">
            <v>11</v>
          </cell>
          <cell r="R7">
            <v>5</v>
          </cell>
          <cell r="S7">
            <v>18</v>
          </cell>
          <cell r="T7">
            <v>10</v>
          </cell>
          <cell r="U7">
            <v>22</v>
          </cell>
          <cell r="V7">
            <v>12</v>
          </cell>
          <cell r="W7">
            <v>46</v>
          </cell>
          <cell r="X7">
            <v>24</v>
          </cell>
          <cell r="Y7">
            <v>3</v>
          </cell>
          <cell r="Z7">
            <v>3</v>
          </cell>
          <cell r="AA7">
            <v>0</v>
          </cell>
          <cell r="AB7">
            <v>0</v>
          </cell>
          <cell r="AC7">
            <v>6</v>
          </cell>
          <cell r="AD7">
            <v>8</v>
          </cell>
          <cell r="AE7">
            <v>10</v>
          </cell>
          <cell r="AF7">
            <v>22</v>
          </cell>
          <cell r="AG7">
            <v>0</v>
          </cell>
          <cell r="AH7">
            <v>0</v>
          </cell>
        </row>
        <row r="8">
          <cell r="A8" t="str">
            <v>00011</v>
          </cell>
          <cell r="B8" t="str">
            <v>6245</v>
          </cell>
          <cell r="C8" t="str">
            <v>24</v>
          </cell>
          <cell r="D8" t="str">
            <v>02</v>
          </cell>
          <cell r="E8" t="str">
            <v>1</v>
          </cell>
          <cell r="F8" t="str">
            <v>08</v>
          </cell>
          <cell r="G8" t="str">
            <v>05</v>
          </cell>
          <cell r="H8" t="str">
            <v>IPIS</v>
          </cell>
          <cell r="I8" t="str">
            <v>1</v>
          </cell>
          <cell r="J8" t="str">
            <v>1</v>
          </cell>
          <cell r="K8" t="str">
            <v>0</v>
          </cell>
          <cell r="L8" t="str">
            <v>7</v>
          </cell>
          <cell r="M8" t="str">
            <v>CNV. ESCUELA JUAN FLORES</v>
          </cell>
          <cell r="N8">
            <v>178</v>
          </cell>
          <cell r="O8">
            <v>87</v>
          </cell>
          <cell r="P8">
            <v>91</v>
          </cell>
          <cell r="Q8">
            <v>31</v>
          </cell>
          <cell r="R8">
            <v>17</v>
          </cell>
          <cell r="S8">
            <v>54</v>
          </cell>
          <cell r="T8">
            <v>28</v>
          </cell>
          <cell r="U8">
            <v>34</v>
          </cell>
          <cell r="V8">
            <v>16</v>
          </cell>
          <cell r="W8">
            <v>34</v>
          </cell>
          <cell r="X8">
            <v>15</v>
          </cell>
          <cell r="Y8">
            <v>25</v>
          </cell>
          <cell r="Z8">
            <v>11</v>
          </cell>
          <cell r="AA8">
            <v>0</v>
          </cell>
          <cell r="AB8">
            <v>0</v>
          </cell>
          <cell r="AC8">
            <v>14</v>
          </cell>
          <cell r="AD8">
            <v>26</v>
          </cell>
          <cell r="AE8">
            <v>18</v>
          </cell>
          <cell r="AF8">
            <v>19</v>
          </cell>
          <cell r="AG8">
            <v>14</v>
          </cell>
          <cell r="AH8">
            <v>0</v>
          </cell>
        </row>
        <row r="9">
          <cell r="A9" t="str">
            <v>00013</v>
          </cell>
          <cell r="B9" t="str">
            <v>6245</v>
          </cell>
          <cell r="C9" t="str">
            <v>25</v>
          </cell>
          <cell r="D9" t="str">
            <v>02</v>
          </cell>
          <cell r="E9" t="str">
            <v>1</v>
          </cell>
          <cell r="F9" t="str">
            <v>01</v>
          </cell>
          <cell r="G9" t="str">
            <v>09</v>
          </cell>
          <cell r="H9" t="str">
            <v>PAVAS</v>
          </cell>
          <cell r="I9" t="str">
            <v>1</v>
          </cell>
          <cell r="J9" t="str">
            <v>1</v>
          </cell>
          <cell r="K9" t="str">
            <v>0</v>
          </cell>
          <cell r="L9" t="str">
            <v>7</v>
          </cell>
          <cell r="M9" t="str">
            <v>CNV. LICEO DE PAVAS</v>
          </cell>
          <cell r="N9">
            <v>157</v>
          </cell>
          <cell r="O9">
            <v>72</v>
          </cell>
          <cell r="P9">
            <v>85</v>
          </cell>
          <cell r="Q9">
            <v>35</v>
          </cell>
          <cell r="R9">
            <v>20</v>
          </cell>
          <cell r="S9">
            <v>30</v>
          </cell>
          <cell r="T9">
            <v>20</v>
          </cell>
          <cell r="U9">
            <v>40</v>
          </cell>
          <cell r="V9">
            <v>10</v>
          </cell>
          <cell r="W9">
            <v>40</v>
          </cell>
          <cell r="X9">
            <v>20</v>
          </cell>
          <cell r="Y9">
            <v>12</v>
          </cell>
          <cell r="Z9">
            <v>2</v>
          </cell>
          <cell r="AA9">
            <v>0</v>
          </cell>
          <cell r="AB9">
            <v>0</v>
          </cell>
          <cell r="AC9">
            <v>15</v>
          </cell>
          <cell r="AD9">
            <v>10</v>
          </cell>
          <cell r="AE9">
            <v>30</v>
          </cell>
          <cell r="AF9">
            <v>20</v>
          </cell>
          <cell r="AG9">
            <v>10</v>
          </cell>
          <cell r="AH9">
            <v>0</v>
          </cell>
        </row>
        <row r="10">
          <cell r="A10" t="str">
            <v>00015</v>
          </cell>
          <cell r="B10" t="str">
            <v>6245</v>
          </cell>
          <cell r="C10" t="str">
            <v>25</v>
          </cell>
          <cell r="D10" t="str">
            <v>05</v>
          </cell>
          <cell r="E10" t="str">
            <v>1</v>
          </cell>
          <cell r="F10" t="str">
            <v>01</v>
          </cell>
          <cell r="G10" t="str">
            <v>07</v>
          </cell>
          <cell r="H10" t="str">
            <v>LA PEREGRINA</v>
          </cell>
          <cell r="I10" t="str">
            <v>1</v>
          </cell>
          <cell r="J10" t="str">
            <v>1</v>
          </cell>
          <cell r="K10" t="str">
            <v>0</v>
          </cell>
          <cell r="L10" t="str">
            <v>7</v>
          </cell>
          <cell r="M10" t="str">
            <v>CNV. LICEO JULIO FONSECA</v>
          </cell>
          <cell r="N10">
            <v>53</v>
          </cell>
          <cell r="O10">
            <v>20</v>
          </cell>
          <cell r="P10">
            <v>33</v>
          </cell>
          <cell r="Q10">
            <v>19</v>
          </cell>
          <cell r="R10">
            <v>9</v>
          </cell>
          <cell r="S10">
            <v>14</v>
          </cell>
          <cell r="T10">
            <v>5</v>
          </cell>
          <cell r="U10">
            <v>6</v>
          </cell>
          <cell r="V10">
            <v>2</v>
          </cell>
          <cell r="W10">
            <v>8</v>
          </cell>
          <cell r="X10">
            <v>3</v>
          </cell>
          <cell r="Y10">
            <v>6</v>
          </cell>
          <cell r="Z10">
            <v>1</v>
          </cell>
          <cell r="AA10">
            <v>0</v>
          </cell>
          <cell r="AB10">
            <v>0</v>
          </cell>
          <cell r="AC10">
            <v>10</v>
          </cell>
          <cell r="AD10">
            <v>9</v>
          </cell>
          <cell r="AE10">
            <v>4</v>
          </cell>
          <cell r="AF10">
            <v>5</v>
          </cell>
          <cell r="AG10">
            <v>5</v>
          </cell>
          <cell r="AH10">
            <v>0</v>
          </cell>
        </row>
        <row r="11">
          <cell r="A11" t="str">
            <v>00018</v>
          </cell>
          <cell r="B11" t="str">
            <v>6245</v>
          </cell>
          <cell r="C11" t="str">
            <v>01</v>
          </cell>
          <cell r="D11" t="str">
            <v>05</v>
          </cell>
          <cell r="E11" t="str">
            <v>1</v>
          </cell>
          <cell r="F11" t="str">
            <v>01</v>
          </cell>
          <cell r="G11" t="str">
            <v>10</v>
          </cell>
          <cell r="H11" t="str">
            <v>HATILLO CENTRO</v>
          </cell>
          <cell r="I11" t="str">
            <v>1</v>
          </cell>
          <cell r="J11" t="str">
            <v>1</v>
          </cell>
          <cell r="K11" t="str">
            <v>0</v>
          </cell>
          <cell r="L11" t="str">
            <v>7</v>
          </cell>
          <cell r="M11" t="str">
            <v>CNV. LICEO EDGAR CERVANTE</v>
          </cell>
          <cell r="N11">
            <v>146</v>
          </cell>
          <cell r="O11">
            <v>80</v>
          </cell>
          <cell r="P11">
            <v>66</v>
          </cell>
          <cell r="Q11">
            <v>39</v>
          </cell>
          <cell r="R11">
            <v>22</v>
          </cell>
          <cell r="S11">
            <v>30</v>
          </cell>
          <cell r="T11">
            <v>18</v>
          </cell>
          <cell r="U11">
            <v>27</v>
          </cell>
          <cell r="V11">
            <v>20</v>
          </cell>
          <cell r="W11">
            <v>42</v>
          </cell>
          <cell r="X11">
            <v>16</v>
          </cell>
          <cell r="Y11">
            <v>8</v>
          </cell>
          <cell r="Z11">
            <v>4</v>
          </cell>
          <cell r="AA11">
            <v>0</v>
          </cell>
          <cell r="AB11">
            <v>0</v>
          </cell>
          <cell r="AC11">
            <v>17</v>
          </cell>
          <cell r="AD11">
            <v>12</v>
          </cell>
          <cell r="AE11">
            <v>7</v>
          </cell>
          <cell r="AF11">
            <v>26</v>
          </cell>
          <cell r="AG11">
            <v>4</v>
          </cell>
          <cell r="AH11">
            <v>0</v>
          </cell>
        </row>
        <row r="12">
          <cell r="A12" t="str">
            <v>00019</v>
          </cell>
          <cell r="B12" t="str">
            <v>6247</v>
          </cell>
          <cell r="C12" t="str">
            <v>02</v>
          </cell>
          <cell r="D12" t="str">
            <v>01</v>
          </cell>
          <cell r="E12" t="str">
            <v>1</v>
          </cell>
          <cell r="F12" t="str">
            <v>04</v>
          </cell>
          <cell r="G12" t="str">
            <v>01</v>
          </cell>
          <cell r="H12" t="str">
            <v>SANTIAGO CENTRO</v>
          </cell>
          <cell r="I12" t="str">
            <v>1</v>
          </cell>
          <cell r="J12" t="str">
            <v>1</v>
          </cell>
          <cell r="K12" t="str">
            <v>0</v>
          </cell>
          <cell r="L12" t="str">
            <v>7</v>
          </cell>
          <cell r="M12" t="str">
            <v>CNV. DARIO FLORES HERNAND</v>
          </cell>
          <cell r="N12">
            <v>75</v>
          </cell>
          <cell r="O12">
            <v>43</v>
          </cell>
          <cell r="P12">
            <v>32</v>
          </cell>
          <cell r="Q12">
            <v>7</v>
          </cell>
          <cell r="R12">
            <v>5</v>
          </cell>
          <cell r="S12">
            <v>20</v>
          </cell>
          <cell r="T12">
            <v>15</v>
          </cell>
          <cell r="U12">
            <v>15</v>
          </cell>
          <cell r="V12">
            <v>10</v>
          </cell>
          <cell r="W12">
            <v>20</v>
          </cell>
          <cell r="X12">
            <v>7</v>
          </cell>
          <cell r="Y12">
            <v>13</v>
          </cell>
          <cell r="Z12">
            <v>6</v>
          </cell>
          <cell r="AA12">
            <v>0</v>
          </cell>
          <cell r="AB12">
            <v>0</v>
          </cell>
          <cell r="AC12">
            <v>2</v>
          </cell>
          <cell r="AD12">
            <v>5</v>
          </cell>
          <cell r="AE12">
            <v>5</v>
          </cell>
          <cell r="AF12">
            <v>13</v>
          </cell>
          <cell r="AG12">
            <v>7</v>
          </cell>
          <cell r="AH12">
            <v>0</v>
          </cell>
        </row>
        <row r="13">
          <cell r="A13" t="str">
            <v>00020</v>
          </cell>
          <cell r="B13" t="str">
            <v>6247</v>
          </cell>
          <cell r="C13" t="str">
            <v>02</v>
          </cell>
          <cell r="D13" t="str">
            <v>05</v>
          </cell>
          <cell r="E13" t="str">
            <v>1</v>
          </cell>
          <cell r="F13" t="str">
            <v>07</v>
          </cell>
          <cell r="G13" t="str">
            <v>01</v>
          </cell>
          <cell r="H13" t="str">
            <v>CIUDAD COLON CENTRO</v>
          </cell>
          <cell r="I13" t="str">
            <v>1</v>
          </cell>
          <cell r="J13" t="str">
            <v>1</v>
          </cell>
          <cell r="K13" t="str">
            <v>0</v>
          </cell>
          <cell r="L13" t="str">
            <v>7</v>
          </cell>
          <cell r="M13" t="str">
            <v>CNV. LICEO CIUDAD COLON</v>
          </cell>
          <cell r="N13">
            <v>45</v>
          </cell>
          <cell r="O13">
            <v>30</v>
          </cell>
          <cell r="P13">
            <v>15</v>
          </cell>
          <cell r="Q13">
            <v>8</v>
          </cell>
          <cell r="R13">
            <v>5</v>
          </cell>
          <cell r="S13">
            <v>10</v>
          </cell>
          <cell r="T13">
            <v>8</v>
          </cell>
          <cell r="U13">
            <v>15</v>
          </cell>
          <cell r="V13">
            <v>8</v>
          </cell>
          <cell r="W13">
            <v>12</v>
          </cell>
          <cell r="X13">
            <v>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3</v>
          </cell>
          <cell r="AD13">
            <v>2</v>
          </cell>
          <cell r="AE13">
            <v>7</v>
          </cell>
          <cell r="AF13">
            <v>3</v>
          </cell>
          <cell r="AG13">
            <v>0</v>
          </cell>
          <cell r="AH13">
            <v>0</v>
          </cell>
        </row>
        <row r="14">
          <cell r="A14" t="str">
            <v>00021</v>
          </cell>
          <cell r="B14" t="str">
            <v>6249</v>
          </cell>
          <cell r="C14" t="str">
            <v>03</v>
          </cell>
          <cell r="D14" t="str">
            <v>02</v>
          </cell>
          <cell r="E14" t="str">
            <v>2</v>
          </cell>
          <cell r="F14" t="str">
            <v>01</v>
          </cell>
          <cell r="G14" t="str">
            <v>01</v>
          </cell>
          <cell r="H14" t="str">
            <v>BARRIO EL CARMEN</v>
          </cell>
          <cell r="I14" t="str">
            <v>1</v>
          </cell>
          <cell r="J14" t="str">
            <v>1</v>
          </cell>
          <cell r="K14" t="str">
            <v>0</v>
          </cell>
          <cell r="L14" t="str">
            <v>7</v>
          </cell>
          <cell r="M14" t="str">
            <v>CNV. ESCUELA HOLANDA</v>
          </cell>
          <cell r="N14">
            <v>94</v>
          </cell>
          <cell r="O14">
            <v>51</v>
          </cell>
          <cell r="P14">
            <v>43</v>
          </cell>
          <cell r="Q14">
            <v>34</v>
          </cell>
          <cell r="R14">
            <v>15</v>
          </cell>
          <cell r="S14">
            <v>27</v>
          </cell>
          <cell r="T14">
            <v>19</v>
          </cell>
          <cell r="U14">
            <v>15</v>
          </cell>
          <cell r="V14">
            <v>8</v>
          </cell>
          <cell r="W14">
            <v>4</v>
          </cell>
          <cell r="X14">
            <v>4</v>
          </cell>
          <cell r="Y14">
            <v>14</v>
          </cell>
          <cell r="Z14">
            <v>5</v>
          </cell>
          <cell r="AA14">
            <v>0</v>
          </cell>
          <cell r="AB14">
            <v>0</v>
          </cell>
          <cell r="AC14">
            <v>19</v>
          </cell>
          <cell r="AD14">
            <v>8</v>
          </cell>
          <cell r="AE14">
            <v>7</v>
          </cell>
          <cell r="AF14">
            <v>0</v>
          </cell>
          <cell r="AG14">
            <v>9</v>
          </cell>
          <cell r="AH14">
            <v>0</v>
          </cell>
        </row>
        <row r="15">
          <cell r="A15" t="str">
            <v>00022</v>
          </cell>
          <cell r="B15" t="str">
            <v>6249</v>
          </cell>
          <cell r="C15" t="str">
            <v>03</v>
          </cell>
          <cell r="D15" t="str">
            <v>01</v>
          </cell>
          <cell r="E15" t="str">
            <v>2</v>
          </cell>
          <cell r="F15" t="str">
            <v>01</v>
          </cell>
          <cell r="G15" t="str">
            <v>01</v>
          </cell>
          <cell r="H15" t="str">
            <v>ALAJUELA CENTRO</v>
          </cell>
          <cell r="I15" t="str">
            <v>1</v>
          </cell>
          <cell r="J15" t="str">
            <v>1</v>
          </cell>
          <cell r="K15" t="str">
            <v>0</v>
          </cell>
          <cell r="L15" t="str">
            <v>7</v>
          </cell>
          <cell r="M15" t="str">
            <v>CNV. ESCUELA BERNARDO SOT</v>
          </cell>
          <cell r="N15">
            <v>76</v>
          </cell>
          <cell r="O15">
            <v>43</v>
          </cell>
          <cell r="P15">
            <v>33</v>
          </cell>
          <cell r="Q15">
            <v>18</v>
          </cell>
          <cell r="R15">
            <v>10</v>
          </cell>
          <cell r="S15">
            <v>15</v>
          </cell>
          <cell r="T15">
            <v>9</v>
          </cell>
          <cell r="U15">
            <v>25</v>
          </cell>
          <cell r="V15">
            <v>20</v>
          </cell>
          <cell r="W15">
            <v>15</v>
          </cell>
          <cell r="X15">
            <v>3</v>
          </cell>
          <cell r="Y15">
            <v>3</v>
          </cell>
          <cell r="Z15">
            <v>1</v>
          </cell>
          <cell r="AA15">
            <v>0</v>
          </cell>
          <cell r="AB15">
            <v>0</v>
          </cell>
          <cell r="AC15">
            <v>8</v>
          </cell>
          <cell r="AD15">
            <v>6</v>
          </cell>
          <cell r="AE15">
            <v>5</v>
          </cell>
          <cell r="AF15">
            <v>12</v>
          </cell>
          <cell r="AG15">
            <v>2</v>
          </cell>
          <cell r="AH15">
            <v>0</v>
          </cell>
        </row>
        <row r="16">
          <cell r="A16" t="str">
            <v>00025</v>
          </cell>
          <cell r="B16" t="str">
            <v>6249</v>
          </cell>
          <cell r="C16" t="str">
            <v>03</v>
          </cell>
          <cell r="D16" t="str">
            <v>05</v>
          </cell>
          <cell r="E16" t="str">
            <v>2</v>
          </cell>
          <cell r="F16" t="str">
            <v>01</v>
          </cell>
          <cell r="G16" t="str">
            <v>02</v>
          </cell>
          <cell r="H16" t="str">
            <v>BARRIO SAN JOSE</v>
          </cell>
          <cell r="I16" t="str">
            <v>1</v>
          </cell>
          <cell r="J16" t="str">
            <v>1</v>
          </cell>
          <cell r="K16" t="str">
            <v>0</v>
          </cell>
          <cell r="L16" t="str">
            <v>7</v>
          </cell>
          <cell r="M16" t="str">
            <v>CNV. LICEO SAN JOSE DE AL</v>
          </cell>
          <cell r="N16">
            <v>32</v>
          </cell>
          <cell r="O16">
            <v>17</v>
          </cell>
          <cell r="P16">
            <v>15</v>
          </cell>
          <cell r="Q16">
            <v>13</v>
          </cell>
          <cell r="R16">
            <v>7</v>
          </cell>
          <cell r="S16">
            <v>10</v>
          </cell>
          <cell r="T16">
            <v>5</v>
          </cell>
          <cell r="U16">
            <v>6</v>
          </cell>
          <cell r="V16">
            <v>3</v>
          </cell>
          <cell r="W16">
            <v>2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6</v>
          </cell>
          <cell r="AD16">
            <v>5</v>
          </cell>
          <cell r="AE16">
            <v>3</v>
          </cell>
          <cell r="AF16">
            <v>0</v>
          </cell>
          <cell r="AG16">
            <v>1</v>
          </cell>
          <cell r="AH16">
            <v>0</v>
          </cell>
        </row>
        <row r="17">
          <cell r="A17" t="str">
            <v>00027</v>
          </cell>
          <cell r="B17" t="str">
            <v>6249</v>
          </cell>
          <cell r="C17" t="str">
            <v>03</v>
          </cell>
          <cell r="D17" t="str">
            <v>08</v>
          </cell>
          <cell r="E17" t="str">
            <v>2</v>
          </cell>
          <cell r="F17" t="str">
            <v>05</v>
          </cell>
          <cell r="G17" t="str">
            <v>01</v>
          </cell>
          <cell r="H17" t="str">
            <v>ATENAS CENTRO</v>
          </cell>
          <cell r="I17" t="str">
            <v>1</v>
          </cell>
          <cell r="J17" t="str">
            <v>1</v>
          </cell>
          <cell r="K17" t="str">
            <v>0</v>
          </cell>
          <cell r="L17" t="str">
            <v>7</v>
          </cell>
          <cell r="M17" t="str">
            <v>CNV. ESCUELA CENTRAL DE A</v>
          </cell>
          <cell r="N17">
            <v>101</v>
          </cell>
          <cell r="O17">
            <v>47</v>
          </cell>
          <cell r="P17">
            <v>54</v>
          </cell>
          <cell r="Q17">
            <v>18</v>
          </cell>
          <cell r="R17">
            <v>10</v>
          </cell>
          <cell r="S17">
            <v>31</v>
          </cell>
          <cell r="T17">
            <v>15</v>
          </cell>
          <cell r="U17">
            <v>33</v>
          </cell>
          <cell r="V17">
            <v>15</v>
          </cell>
          <cell r="W17">
            <v>15</v>
          </cell>
          <cell r="X17">
            <v>5</v>
          </cell>
          <cell r="Y17">
            <v>4</v>
          </cell>
          <cell r="Z17">
            <v>2</v>
          </cell>
          <cell r="AA17">
            <v>0</v>
          </cell>
          <cell r="AB17">
            <v>0</v>
          </cell>
          <cell r="AC17">
            <v>8</v>
          </cell>
          <cell r="AD17">
            <v>16</v>
          </cell>
          <cell r="AE17">
            <v>18</v>
          </cell>
          <cell r="AF17">
            <v>10</v>
          </cell>
          <cell r="AG17">
            <v>2</v>
          </cell>
          <cell r="AH17">
            <v>0</v>
          </cell>
        </row>
        <row r="18">
          <cell r="A18" t="str">
            <v>00028</v>
          </cell>
          <cell r="B18" t="str">
            <v>6249</v>
          </cell>
          <cell r="C18" t="str">
            <v>03</v>
          </cell>
          <cell r="D18" t="str">
            <v>07</v>
          </cell>
          <cell r="E18" t="str">
            <v>2</v>
          </cell>
          <cell r="F18" t="str">
            <v>08</v>
          </cell>
          <cell r="G18" t="str">
            <v>01</v>
          </cell>
          <cell r="H18" t="str">
            <v>SAN PEDRO</v>
          </cell>
          <cell r="I18" t="str">
            <v>1</v>
          </cell>
          <cell r="J18" t="str">
            <v>1</v>
          </cell>
          <cell r="K18" t="str">
            <v>0</v>
          </cell>
          <cell r="L18" t="str">
            <v>7</v>
          </cell>
          <cell r="M18" t="str">
            <v>CNV. LICEO DE POAS</v>
          </cell>
          <cell r="N18">
            <v>112</v>
          </cell>
          <cell r="O18">
            <v>62</v>
          </cell>
          <cell r="P18">
            <v>50</v>
          </cell>
          <cell r="Q18">
            <v>31</v>
          </cell>
          <cell r="R18">
            <v>20</v>
          </cell>
          <cell r="S18">
            <v>24</v>
          </cell>
          <cell r="T18">
            <v>12</v>
          </cell>
          <cell r="U18">
            <v>25</v>
          </cell>
          <cell r="V18">
            <v>15</v>
          </cell>
          <cell r="W18">
            <v>13</v>
          </cell>
          <cell r="X18">
            <v>6</v>
          </cell>
          <cell r="Y18">
            <v>19</v>
          </cell>
          <cell r="Z18">
            <v>9</v>
          </cell>
          <cell r="AA18">
            <v>0</v>
          </cell>
          <cell r="AB18">
            <v>0</v>
          </cell>
          <cell r="AC18">
            <v>11</v>
          </cell>
          <cell r="AD18">
            <v>12</v>
          </cell>
          <cell r="AE18">
            <v>10</v>
          </cell>
          <cell r="AF18">
            <v>7</v>
          </cell>
          <cell r="AG18">
            <v>10</v>
          </cell>
          <cell r="AH18">
            <v>0</v>
          </cell>
        </row>
        <row r="19">
          <cell r="A19" t="str">
            <v>00029</v>
          </cell>
          <cell r="B19" t="str">
            <v>6249</v>
          </cell>
          <cell r="C19" t="str">
            <v>03</v>
          </cell>
          <cell r="D19" t="str">
            <v>10</v>
          </cell>
          <cell r="E19" t="str">
            <v>2</v>
          </cell>
          <cell r="F19" t="str">
            <v>03</v>
          </cell>
          <cell r="G19" t="str">
            <v>01</v>
          </cell>
          <cell r="H19" t="str">
            <v>SECTOR SUR GRECIA</v>
          </cell>
          <cell r="I19" t="str">
            <v>1</v>
          </cell>
          <cell r="J19" t="str">
            <v>1</v>
          </cell>
          <cell r="K19" t="str">
            <v>0</v>
          </cell>
          <cell r="L19" t="str">
            <v>7</v>
          </cell>
          <cell r="M19" t="str">
            <v>CNV. ESCUELA SIMON BOLIVA</v>
          </cell>
          <cell r="N19">
            <v>77</v>
          </cell>
          <cell r="O19">
            <v>37</v>
          </cell>
          <cell r="P19">
            <v>40</v>
          </cell>
          <cell r="Q19">
            <v>15</v>
          </cell>
          <cell r="R19">
            <v>4</v>
          </cell>
          <cell r="S19">
            <v>12</v>
          </cell>
          <cell r="T19">
            <v>7</v>
          </cell>
          <cell r="U19">
            <v>19</v>
          </cell>
          <cell r="V19">
            <v>12</v>
          </cell>
          <cell r="W19">
            <v>22</v>
          </cell>
          <cell r="X19">
            <v>13</v>
          </cell>
          <cell r="Y19">
            <v>9</v>
          </cell>
          <cell r="Z19">
            <v>1</v>
          </cell>
          <cell r="AA19">
            <v>0</v>
          </cell>
          <cell r="AB19">
            <v>0</v>
          </cell>
          <cell r="AC19">
            <v>11</v>
          </cell>
          <cell r="AD19">
            <v>5</v>
          </cell>
          <cell r="AE19">
            <v>7</v>
          </cell>
          <cell r="AF19">
            <v>9</v>
          </cell>
          <cell r="AG19">
            <v>8</v>
          </cell>
          <cell r="AH19">
            <v>0</v>
          </cell>
        </row>
        <row r="20">
          <cell r="A20" t="str">
            <v>00030</v>
          </cell>
          <cell r="B20" t="str">
            <v>6249</v>
          </cell>
          <cell r="C20" t="str">
            <v>03</v>
          </cell>
          <cell r="D20" t="str">
            <v>09</v>
          </cell>
          <cell r="E20" t="str">
            <v>2</v>
          </cell>
          <cell r="F20" t="str">
            <v>09</v>
          </cell>
          <cell r="G20" t="str">
            <v>01</v>
          </cell>
          <cell r="H20" t="str">
            <v>TRES MARIAS</v>
          </cell>
          <cell r="I20" t="str">
            <v>1</v>
          </cell>
          <cell r="J20" t="str">
            <v>1</v>
          </cell>
          <cell r="K20" t="str">
            <v>0</v>
          </cell>
          <cell r="L20" t="str">
            <v>7</v>
          </cell>
          <cell r="M20" t="str">
            <v>CNV. ESCUELA PRIMO VARGAS</v>
          </cell>
          <cell r="N20">
            <v>60</v>
          </cell>
          <cell r="O20">
            <v>35</v>
          </cell>
          <cell r="P20">
            <v>25</v>
          </cell>
          <cell r="Q20">
            <v>9</v>
          </cell>
          <cell r="R20">
            <v>8</v>
          </cell>
          <cell r="S20">
            <v>25</v>
          </cell>
          <cell r="T20">
            <v>15</v>
          </cell>
          <cell r="U20">
            <v>17</v>
          </cell>
          <cell r="V20">
            <v>9</v>
          </cell>
          <cell r="W20">
            <v>4</v>
          </cell>
          <cell r="X20">
            <v>0</v>
          </cell>
          <cell r="Y20">
            <v>5</v>
          </cell>
          <cell r="Z20">
            <v>3</v>
          </cell>
          <cell r="AA20">
            <v>0</v>
          </cell>
          <cell r="AB20">
            <v>0</v>
          </cell>
          <cell r="AC20">
            <v>1</v>
          </cell>
          <cell r="AD20">
            <v>10</v>
          </cell>
          <cell r="AE20">
            <v>8</v>
          </cell>
          <cell r="AF20">
            <v>4</v>
          </cell>
          <cell r="AG20">
            <v>2</v>
          </cell>
          <cell r="AH20">
            <v>0</v>
          </cell>
        </row>
        <row r="21">
          <cell r="A21" t="str">
            <v>00031</v>
          </cell>
          <cell r="B21" t="str">
            <v>6250</v>
          </cell>
          <cell r="C21" t="str">
            <v>04</v>
          </cell>
          <cell r="D21" t="str">
            <v>04</v>
          </cell>
          <cell r="E21" t="str">
            <v>2</v>
          </cell>
          <cell r="F21" t="str">
            <v>12</v>
          </cell>
          <cell r="G21" t="str">
            <v>01</v>
          </cell>
          <cell r="H21" t="str">
            <v>SARCHI NORTE</v>
          </cell>
          <cell r="I21" t="str">
            <v>1</v>
          </cell>
          <cell r="J21" t="str">
            <v>2</v>
          </cell>
          <cell r="K21" t="str">
            <v>0</v>
          </cell>
          <cell r="L21" t="str">
            <v>7</v>
          </cell>
          <cell r="M21" t="str">
            <v>CNV. C.T.P. FRANCISCO JOS</v>
          </cell>
          <cell r="N21">
            <v>61</v>
          </cell>
          <cell r="O21">
            <v>30</v>
          </cell>
          <cell r="P21">
            <v>31</v>
          </cell>
          <cell r="Q21">
            <v>8</v>
          </cell>
          <cell r="R21">
            <v>5</v>
          </cell>
          <cell r="S21">
            <v>23</v>
          </cell>
          <cell r="T21">
            <v>12</v>
          </cell>
          <cell r="U21">
            <v>6</v>
          </cell>
          <cell r="V21">
            <v>2</v>
          </cell>
          <cell r="W21">
            <v>18</v>
          </cell>
          <cell r="X21">
            <v>8</v>
          </cell>
          <cell r="Y21">
            <v>6</v>
          </cell>
          <cell r="Z21">
            <v>3</v>
          </cell>
          <cell r="AA21">
            <v>0</v>
          </cell>
          <cell r="AB21">
            <v>0</v>
          </cell>
          <cell r="AC21">
            <v>3</v>
          </cell>
          <cell r="AD21">
            <v>11</v>
          </cell>
          <cell r="AE21">
            <v>4</v>
          </cell>
          <cell r="AF21">
            <v>10</v>
          </cell>
          <cell r="AG21">
            <v>3</v>
          </cell>
          <cell r="AH21">
            <v>0</v>
          </cell>
        </row>
        <row r="22">
          <cell r="A22" t="str">
            <v>00033</v>
          </cell>
          <cell r="B22" t="str">
            <v>6250</v>
          </cell>
          <cell r="C22" t="str">
            <v>04</v>
          </cell>
          <cell r="D22" t="str">
            <v>07</v>
          </cell>
          <cell r="E22" t="str">
            <v>2</v>
          </cell>
          <cell r="F22" t="str">
            <v>11</v>
          </cell>
          <cell r="G22" t="str">
            <v>01</v>
          </cell>
          <cell r="H22" t="str">
            <v>BARRIO CEMENTERIO</v>
          </cell>
          <cell r="I22" t="str">
            <v>1</v>
          </cell>
          <cell r="J22" t="str">
            <v>1</v>
          </cell>
          <cell r="K22" t="str">
            <v>0</v>
          </cell>
          <cell r="L22" t="str">
            <v>7</v>
          </cell>
          <cell r="M22" t="str">
            <v>CNV. LICEO DE ALFARO RUIZ</v>
          </cell>
          <cell r="N22">
            <v>25</v>
          </cell>
          <cell r="O22">
            <v>19</v>
          </cell>
          <cell r="P22">
            <v>6</v>
          </cell>
          <cell r="Q22">
            <v>4</v>
          </cell>
          <cell r="R22">
            <v>4</v>
          </cell>
          <cell r="S22">
            <v>4</v>
          </cell>
          <cell r="T22">
            <v>3</v>
          </cell>
          <cell r="U22">
            <v>7</v>
          </cell>
          <cell r="V22">
            <v>7</v>
          </cell>
          <cell r="W22">
            <v>6</v>
          </cell>
          <cell r="X22">
            <v>3</v>
          </cell>
          <cell r="Y22">
            <v>4</v>
          </cell>
          <cell r="Z22">
            <v>2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0</v>
          </cell>
          <cell r="AF22">
            <v>3</v>
          </cell>
          <cell r="AG22">
            <v>2</v>
          </cell>
          <cell r="AH22">
            <v>0</v>
          </cell>
        </row>
        <row r="23">
          <cell r="A23" t="str">
            <v>00034</v>
          </cell>
          <cell r="B23" t="str">
            <v>6250</v>
          </cell>
          <cell r="C23" t="str">
            <v>04</v>
          </cell>
          <cell r="D23" t="str">
            <v>01</v>
          </cell>
          <cell r="E23" t="str">
            <v>2</v>
          </cell>
          <cell r="F23" t="str">
            <v>02</v>
          </cell>
          <cell r="G23" t="str">
            <v>01</v>
          </cell>
          <cell r="H23" t="str">
            <v>SAN RAMON CENTRO</v>
          </cell>
          <cell r="I23" t="str">
            <v>1</v>
          </cell>
          <cell r="J23" t="str">
            <v>1</v>
          </cell>
          <cell r="K23" t="str">
            <v>0</v>
          </cell>
          <cell r="L23" t="str">
            <v>7</v>
          </cell>
          <cell r="M23" t="str">
            <v>CNV. ESCUELA JORGE WASHIN</v>
          </cell>
          <cell r="N23">
            <v>66</v>
          </cell>
          <cell r="O23">
            <v>38</v>
          </cell>
          <cell r="P23">
            <v>28</v>
          </cell>
          <cell r="Q23">
            <v>14</v>
          </cell>
          <cell r="R23">
            <v>12</v>
          </cell>
          <cell r="S23">
            <v>18</v>
          </cell>
          <cell r="T23">
            <v>10</v>
          </cell>
          <cell r="U23">
            <v>17</v>
          </cell>
          <cell r="V23">
            <v>9</v>
          </cell>
          <cell r="W23">
            <v>9</v>
          </cell>
          <cell r="X23">
            <v>4</v>
          </cell>
          <cell r="Y23">
            <v>8</v>
          </cell>
          <cell r="Z23">
            <v>3</v>
          </cell>
          <cell r="AA23">
            <v>0</v>
          </cell>
          <cell r="AB23">
            <v>0</v>
          </cell>
          <cell r="AC23">
            <v>2</v>
          </cell>
          <cell r="AD23">
            <v>8</v>
          </cell>
          <cell r="AE23">
            <v>8</v>
          </cell>
          <cell r="AF23">
            <v>5</v>
          </cell>
          <cell r="AG23">
            <v>5</v>
          </cell>
          <cell r="AH23">
            <v>0</v>
          </cell>
        </row>
        <row r="24">
          <cell r="A24" t="str">
            <v>00036</v>
          </cell>
          <cell r="B24" t="str">
            <v>6252</v>
          </cell>
          <cell r="C24" t="str">
            <v>23</v>
          </cell>
          <cell r="D24" t="str">
            <v>01</v>
          </cell>
          <cell r="E24" t="str">
            <v>1</v>
          </cell>
          <cell r="F24" t="str">
            <v>05</v>
          </cell>
          <cell r="G24" t="str">
            <v>01</v>
          </cell>
          <cell r="H24" t="str">
            <v>SANTA CECILIA</v>
          </cell>
          <cell r="I24" t="str">
            <v>1</v>
          </cell>
          <cell r="J24" t="str">
            <v>1</v>
          </cell>
          <cell r="K24" t="str">
            <v>0</v>
          </cell>
          <cell r="L24" t="str">
            <v>7</v>
          </cell>
          <cell r="M24" t="str">
            <v>CNV. LICEO DE TARRAZU</v>
          </cell>
          <cell r="N24">
            <v>32</v>
          </cell>
          <cell r="O24">
            <v>17</v>
          </cell>
          <cell r="P24">
            <v>15</v>
          </cell>
          <cell r="Q24">
            <v>7</v>
          </cell>
          <cell r="R24">
            <v>5</v>
          </cell>
          <cell r="S24">
            <v>9</v>
          </cell>
          <cell r="T24">
            <v>4</v>
          </cell>
          <cell r="U24">
            <v>4</v>
          </cell>
          <cell r="V24">
            <v>2</v>
          </cell>
          <cell r="W24">
            <v>9</v>
          </cell>
          <cell r="X24">
            <v>5</v>
          </cell>
          <cell r="Y24">
            <v>3</v>
          </cell>
          <cell r="Z24">
            <v>1</v>
          </cell>
          <cell r="AA24">
            <v>0</v>
          </cell>
          <cell r="AB24">
            <v>0</v>
          </cell>
          <cell r="AC24">
            <v>2</v>
          </cell>
          <cell r="AD24">
            <v>5</v>
          </cell>
          <cell r="AE24">
            <v>2</v>
          </cell>
          <cell r="AF24">
            <v>4</v>
          </cell>
          <cell r="AG24">
            <v>2</v>
          </cell>
          <cell r="AH24">
            <v>0</v>
          </cell>
        </row>
        <row r="25">
          <cell r="A25" t="str">
            <v>00037</v>
          </cell>
          <cell r="B25" t="str">
            <v>6252</v>
          </cell>
          <cell r="C25" t="str">
            <v>05</v>
          </cell>
          <cell r="D25" t="str">
            <v>01</v>
          </cell>
          <cell r="E25" t="str">
            <v>3</v>
          </cell>
          <cell r="F25" t="str">
            <v>01</v>
          </cell>
          <cell r="G25" t="str">
            <v>01</v>
          </cell>
          <cell r="H25" t="str">
            <v>LOS ANGELES</v>
          </cell>
          <cell r="I25" t="str">
            <v>1</v>
          </cell>
          <cell r="J25" t="str">
            <v>1</v>
          </cell>
          <cell r="K25" t="str">
            <v>0</v>
          </cell>
          <cell r="L25" t="str">
            <v>7</v>
          </cell>
          <cell r="M25" t="str">
            <v>CNV. LICEO VICENTE LACHNE</v>
          </cell>
          <cell r="N25">
            <v>52</v>
          </cell>
          <cell r="O25">
            <v>29</v>
          </cell>
          <cell r="P25">
            <v>23</v>
          </cell>
          <cell r="Q25">
            <v>2</v>
          </cell>
          <cell r="R25">
            <v>2</v>
          </cell>
          <cell r="S25">
            <v>22</v>
          </cell>
          <cell r="T25">
            <v>13</v>
          </cell>
          <cell r="U25">
            <v>14</v>
          </cell>
          <cell r="V25">
            <v>6</v>
          </cell>
          <cell r="W25">
            <v>9</v>
          </cell>
          <cell r="X25">
            <v>5</v>
          </cell>
          <cell r="Y25">
            <v>5</v>
          </cell>
          <cell r="Z25">
            <v>3</v>
          </cell>
          <cell r="AA25">
            <v>0</v>
          </cell>
          <cell r="AB25">
            <v>0</v>
          </cell>
          <cell r="AC25">
            <v>0</v>
          </cell>
          <cell r="AD25">
            <v>9</v>
          </cell>
          <cell r="AE25">
            <v>8</v>
          </cell>
          <cell r="AF25">
            <v>4</v>
          </cell>
          <cell r="AG25">
            <v>2</v>
          </cell>
          <cell r="AH25">
            <v>0</v>
          </cell>
        </row>
        <row r="26">
          <cell r="A26" t="str">
            <v>00038</v>
          </cell>
          <cell r="B26" t="str">
            <v>6252</v>
          </cell>
          <cell r="C26" t="str">
            <v>05</v>
          </cell>
          <cell r="D26" t="str">
            <v>05</v>
          </cell>
          <cell r="E26" t="str">
            <v>3</v>
          </cell>
          <cell r="F26" t="str">
            <v>02</v>
          </cell>
          <cell r="G26" t="str">
            <v>01</v>
          </cell>
          <cell r="H26" t="str">
            <v>CENTRAL</v>
          </cell>
          <cell r="I26" t="str">
            <v>1</v>
          </cell>
          <cell r="J26" t="str">
            <v>1</v>
          </cell>
          <cell r="K26" t="str">
            <v>0</v>
          </cell>
          <cell r="L26" t="str">
            <v>7</v>
          </cell>
          <cell r="M26" t="str">
            <v>CNV. ESCUELA LIENDO Y GOI</v>
          </cell>
          <cell r="N26">
            <v>108</v>
          </cell>
          <cell r="O26">
            <v>46</v>
          </cell>
          <cell r="P26">
            <v>62</v>
          </cell>
          <cell r="Q26">
            <v>23</v>
          </cell>
          <cell r="R26">
            <v>12</v>
          </cell>
          <cell r="S26">
            <v>32</v>
          </cell>
          <cell r="T26">
            <v>13</v>
          </cell>
          <cell r="U26">
            <v>23</v>
          </cell>
          <cell r="V26">
            <v>9</v>
          </cell>
          <cell r="W26">
            <v>24</v>
          </cell>
          <cell r="X26">
            <v>10</v>
          </cell>
          <cell r="Y26">
            <v>6</v>
          </cell>
          <cell r="Z26">
            <v>2</v>
          </cell>
          <cell r="AA26">
            <v>0</v>
          </cell>
          <cell r="AB26">
            <v>0</v>
          </cell>
          <cell r="AC26">
            <v>11</v>
          </cell>
          <cell r="AD26">
            <v>19</v>
          </cell>
          <cell r="AE26">
            <v>14</v>
          </cell>
          <cell r="AF26">
            <v>14</v>
          </cell>
          <cell r="AG26">
            <v>4</v>
          </cell>
          <cell r="AH26">
            <v>0</v>
          </cell>
        </row>
        <row r="27">
          <cell r="A27" t="str">
            <v>00044</v>
          </cell>
          <cell r="B27" t="str">
            <v>6253</v>
          </cell>
          <cell r="C27" t="str">
            <v>06</v>
          </cell>
          <cell r="D27" t="str">
            <v>03</v>
          </cell>
          <cell r="E27" t="str">
            <v>3</v>
          </cell>
          <cell r="F27" t="str">
            <v>05</v>
          </cell>
          <cell r="G27" t="str">
            <v>02</v>
          </cell>
          <cell r="H27" t="str">
            <v>LA SUIZA</v>
          </cell>
          <cell r="I27" t="str">
            <v>1</v>
          </cell>
          <cell r="J27" t="str">
            <v>1</v>
          </cell>
          <cell r="K27" t="str">
            <v>0</v>
          </cell>
          <cell r="L27" t="str">
            <v>7</v>
          </cell>
          <cell r="M27" t="str">
            <v>CNV. C.T.P. LA SUIZA</v>
          </cell>
          <cell r="N27">
            <v>11</v>
          </cell>
          <cell r="O27">
            <v>6</v>
          </cell>
          <cell r="P27">
            <v>5</v>
          </cell>
          <cell r="Q27">
            <v>1</v>
          </cell>
          <cell r="R27">
            <v>0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5</v>
          </cell>
          <cell r="X27">
            <v>2</v>
          </cell>
          <cell r="Y27">
            <v>2</v>
          </cell>
          <cell r="Z27">
            <v>2</v>
          </cell>
          <cell r="AA27">
            <v>0</v>
          </cell>
          <cell r="AB27">
            <v>0</v>
          </cell>
          <cell r="AC27">
            <v>1</v>
          </cell>
          <cell r="AD27">
            <v>1</v>
          </cell>
          <cell r="AE27">
            <v>0</v>
          </cell>
          <cell r="AF27">
            <v>3</v>
          </cell>
          <cell r="AG27">
            <v>0</v>
          </cell>
          <cell r="AH27">
            <v>0</v>
          </cell>
        </row>
        <row r="28">
          <cell r="A28" t="str">
            <v>00046</v>
          </cell>
          <cell r="B28" t="str">
            <v>6253</v>
          </cell>
          <cell r="C28" t="str">
            <v>06</v>
          </cell>
          <cell r="D28" t="str">
            <v>03</v>
          </cell>
          <cell r="E28" t="str">
            <v>3</v>
          </cell>
          <cell r="F28" t="str">
            <v>05</v>
          </cell>
          <cell r="G28" t="str">
            <v>06</v>
          </cell>
          <cell r="H28" t="str">
            <v>JABILLOS</v>
          </cell>
          <cell r="I28" t="str">
            <v>1</v>
          </cell>
          <cell r="J28" t="str">
            <v>1</v>
          </cell>
          <cell r="K28" t="str">
            <v>0</v>
          </cell>
          <cell r="L28" t="str">
            <v>7</v>
          </cell>
          <cell r="M28" t="str">
            <v>CNV. ESCUELA JABILLOS</v>
          </cell>
          <cell r="N28">
            <v>11</v>
          </cell>
          <cell r="O28">
            <v>7</v>
          </cell>
          <cell r="P28">
            <v>4</v>
          </cell>
          <cell r="Q28">
            <v>2</v>
          </cell>
          <cell r="R28">
            <v>2</v>
          </cell>
          <cell r="S28">
            <v>0</v>
          </cell>
          <cell r="T28">
            <v>0</v>
          </cell>
          <cell r="U28">
            <v>2</v>
          </cell>
          <cell r="V28">
            <v>1</v>
          </cell>
          <cell r="W28">
            <v>5</v>
          </cell>
          <cell r="X28">
            <v>3</v>
          </cell>
          <cell r="Y28">
            <v>2</v>
          </cell>
          <cell r="Z28">
            <v>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  <cell r="AF28">
            <v>2</v>
          </cell>
          <cell r="AG28">
            <v>1</v>
          </cell>
          <cell r="AH28">
            <v>0</v>
          </cell>
        </row>
        <row r="29">
          <cell r="A29" t="str">
            <v>00050</v>
          </cell>
          <cell r="B29" t="str">
            <v>6254</v>
          </cell>
          <cell r="C29" t="str">
            <v>07</v>
          </cell>
          <cell r="D29" t="str">
            <v>07</v>
          </cell>
          <cell r="E29" t="str">
            <v>4</v>
          </cell>
          <cell r="F29" t="str">
            <v>01</v>
          </cell>
          <cell r="G29" t="str">
            <v>04</v>
          </cell>
          <cell r="H29" t="str">
            <v>LA AURORA</v>
          </cell>
          <cell r="I29" t="str">
            <v>1</v>
          </cell>
          <cell r="J29" t="str">
            <v>1</v>
          </cell>
          <cell r="K29" t="str">
            <v>0</v>
          </cell>
          <cell r="L29" t="str">
            <v>7</v>
          </cell>
          <cell r="M29" t="str">
            <v>CNV. COLEGIO LA AURORA</v>
          </cell>
          <cell r="N29">
            <v>89</v>
          </cell>
          <cell r="O29">
            <v>61</v>
          </cell>
          <cell r="P29">
            <v>28</v>
          </cell>
          <cell r="Q29">
            <v>23</v>
          </cell>
          <cell r="R29">
            <v>13</v>
          </cell>
          <cell r="S29">
            <v>17</v>
          </cell>
          <cell r="T29">
            <v>11</v>
          </cell>
          <cell r="U29">
            <v>22</v>
          </cell>
          <cell r="V29">
            <v>16</v>
          </cell>
          <cell r="W29">
            <v>17</v>
          </cell>
          <cell r="X29">
            <v>14</v>
          </cell>
          <cell r="Y29">
            <v>10</v>
          </cell>
          <cell r="Z29">
            <v>7</v>
          </cell>
          <cell r="AA29">
            <v>0</v>
          </cell>
          <cell r="AB29">
            <v>0</v>
          </cell>
          <cell r="AC29">
            <v>10</v>
          </cell>
          <cell r="AD29">
            <v>6</v>
          </cell>
          <cell r="AE29">
            <v>6</v>
          </cell>
          <cell r="AF29">
            <v>3</v>
          </cell>
          <cell r="AG29">
            <v>3</v>
          </cell>
          <cell r="AH29">
            <v>0</v>
          </cell>
        </row>
        <row r="30">
          <cell r="A30" t="str">
            <v>00052</v>
          </cell>
          <cell r="B30" t="str">
            <v>6254</v>
          </cell>
          <cell r="C30" t="str">
            <v>07</v>
          </cell>
          <cell r="D30" t="str">
            <v>07</v>
          </cell>
          <cell r="E30" t="str">
            <v>4</v>
          </cell>
          <cell r="F30" t="str">
            <v>07</v>
          </cell>
          <cell r="G30" t="str">
            <v>01</v>
          </cell>
          <cell r="H30" t="str">
            <v>SAN ANTONIO BELEN</v>
          </cell>
          <cell r="I30" t="str">
            <v>1</v>
          </cell>
          <cell r="J30" t="str">
            <v>1</v>
          </cell>
          <cell r="K30" t="str">
            <v>0</v>
          </cell>
          <cell r="L30" t="str">
            <v>7</v>
          </cell>
          <cell r="M30" t="str">
            <v>CNV. LICEO DE BELEN</v>
          </cell>
          <cell r="N30">
            <v>64</v>
          </cell>
          <cell r="O30">
            <v>37</v>
          </cell>
          <cell r="P30">
            <v>27</v>
          </cell>
          <cell r="Q30">
            <v>15</v>
          </cell>
          <cell r="R30">
            <v>10</v>
          </cell>
          <cell r="S30">
            <v>17</v>
          </cell>
          <cell r="T30">
            <v>11</v>
          </cell>
          <cell r="U30">
            <v>16</v>
          </cell>
          <cell r="V30">
            <v>8</v>
          </cell>
          <cell r="W30">
            <v>8</v>
          </cell>
          <cell r="X30">
            <v>4</v>
          </cell>
          <cell r="Y30">
            <v>8</v>
          </cell>
          <cell r="Z30">
            <v>4</v>
          </cell>
          <cell r="AA30">
            <v>0</v>
          </cell>
          <cell r="AB30">
            <v>0</v>
          </cell>
          <cell r="AC30">
            <v>5</v>
          </cell>
          <cell r="AD30">
            <v>6</v>
          </cell>
          <cell r="AE30">
            <v>8</v>
          </cell>
          <cell r="AF30">
            <v>4</v>
          </cell>
          <cell r="AG30">
            <v>4</v>
          </cell>
          <cell r="AH30">
            <v>0</v>
          </cell>
        </row>
        <row r="31">
          <cell r="A31" t="str">
            <v>00054</v>
          </cell>
          <cell r="B31" t="str">
            <v>6254</v>
          </cell>
          <cell r="C31" t="str">
            <v>07</v>
          </cell>
          <cell r="D31" t="str">
            <v>04</v>
          </cell>
          <cell r="E31" t="str">
            <v>4</v>
          </cell>
          <cell r="F31" t="str">
            <v>02</v>
          </cell>
          <cell r="G31" t="str">
            <v>01</v>
          </cell>
          <cell r="H31" t="str">
            <v>INVU DE BARVA</v>
          </cell>
          <cell r="I31" t="str">
            <v>1</v>
          </cell>
          <cell r="J31" t="str">
            <v>1</v>
          </cell>
          <cell r="K31" t="str">
            <v>0</v>
          </cell>
          <cell r="L31" t="str">
            <v>7</v>
          </cell>
          <cell r="M31" t="str">
            <v>CNV. IPEC BARVA</v>
          </cell>
          <cell r="N31">
            <v>116</v>
          </cell>
          <cell r="O31">
            <v>60</v>
          </cell>
          <cell r="P31">
            <v>56</v>
          </cell>
          <cell r="Q31">
            <v>20</v>
          </cell>
          <cell r="R31">
            <v>11</v>
          </cell>
          <cell r="S31">
            <v>47</v>
          </cell>
          <cell r="T31">
            <v>24</v>
          </cell>
          <cell r="U31">
            <v>18</v>
          </cell>
          <cell r="V31">
            <v>14</v>
          </cell>
          <cell r="W31">
            <v>24</v>
          </cell>
          <cell r="X31">
            <v>10</v>
          </cell>
          <cell r="Y31">
            <v>7</v>
          </cell>
          <cell r="Z31">
            <v>1</v>
          </cell>
          <cell r="AA31">
            <v>0</v>
          </cell>
          <cell r="AB31">
            <v>0</v>
          </cell>
          <cell r="AC31">
            <v>9</v>
          </cell>
          <cell r="AD31">
            <v>23</v>
          </cell>
          <cell r="AE31">
            <v>4</v>
          </cell>
          <cell r="AF31">
            <v>14</v>
          </cell>
          <cell r="AG31">
            <v>6</v>
          </cell>
          <cell r="AH31">
            <v>0</v>
          </cell>
        </row>
        <row r="32">
          <cell r="A32" t="str">
            <v>00057</v>
          </cell>
          <cell r="B32" t="str">
            <v>6255</v>
          </cell>
          <cell r="C32" t="str">
            <v>08</v>
          </cell>
          <cell r="D32" t="str">
            <v>03</v>
          </cell>
          <cell r="E32" t="str">
            <v>5</v>
          </cell>
          <cell r="F32" t="str">
            <v>04</v>
          </cell>
          <cell r="G32" t="str">
            <v>01</v>
          </cell>
          <cell r="H32" t="str">
            <v>BAGACES CENTRO</v>
          </cell>
          <cell r="I32" t="str">
            <v>1</v>
          </cell>
          <cell r="J32" t="str">
            <v>1</v>
          </cell>
          <cell r="K32" t="str">
            <v>0</v>
          </cell>
          <cell r="L32" t="str">
            <v>7</v>
          </cell>
          <cell r="M32" t="str">
            <v>CNV. COLEGIO DE BAGACES</v>
          </cell>
          <cell r="N32">
            <v>55</v>
          </cell>
          <cell r="O32">
            <v>35</v>
          </cell>
          <cell r="P32">
            <v>20</v>
          </cell>
          <cell r="Q32">
            <v>12</v>
          </cell>
          <cell r="R32">
            <v>6</v>
          </cell>
          <cell r="S32">
            <v>16</v>
          </cell>
          <cell r="T32">
            <v>7</v>
          </cell>
          <cell r="U32">
            <v>17</v>
          </cell>
          <cell r="V32">
            <v>16</v>
          </cell>
          <cell r="W32">
            <v>9</v>
          </cell>
          <cell r="X32">
            <v>5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>
            <v>6</v>
          </cell>
          <cell r="AD32">
            <v>9</v>
          </cell>
          <cell r="AE32">
            <v>1</v>
          </cell>
          <cell r="AF32">
            <v>4</v>
          </cell>
          <cell r="AG32">
            <v>0</v>
          </cell>
          <cell r="AH32">
            <v>0</v>
          </cell>
        </row>
        <row r="33">
          <cell r="A33" t="str">
            <v>00058</v>
          </cell>
          <cell r="B33" t="str">
            <v>6255</v>
          </cell>
          <cell r="C33" t="str">
            <v>08</v>
          </cell>
          <cell r="D33" t="str">
            <v>05</v>
          </cell>
          <cell r="E33" t="str">
            <v>5</v>
          </cell>
          <cell r="F33" t="str">
            <v>10</v>
          </cell>
          <cell r="G33" t="str">
            <v>02</v>
          </cell>
          <cell r="H33" t="str">
            <v>LOS MILLONARIOS</v>
          </cell>
          <cell r="I33" t="str">
            <v>1</v>
          </cell>
          <cell r="J33" t="str">
            <v>2</v>
          </cell>
          <cell r="K33" t="str">
            <v>0</v>
          </cell>
          <cell r="L33" t="str">
            <v>7</v>
          </cell>
          <cell r="M33" t="str">
            <v>CNV. COLEGIO SANTA CECILI</v>
          </cell>
          <cell r="N33">
            <v>16</v>
          </cell>
          <cell r="O33">
            <v>10</v>
          </cell>
          <cell r="P33">
            <v>6</v>
          </cell>
          <cell r="Q33">
            <v>0</v>
          </cell>
          <cell r="R33">
            <v>0</v>
          </cell>
          <cell r="S33">
            <v>7</v>
          </cell>
          <cell r="T33">
            <v>3</v>
          </cell>
          <cell r="U33">
            <v>2</v>
          </cell>
          <cell r="V33">
            <v>2</v>
          </cell>
          <cell r="W33">
            <v>4</v>
          </cell>
          <cell r="X33">
            <v>4</v>
          </cell>
          <cell r="Y33">
            <v>3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4</v>
          </cell>
          <cell r="AE33">
            <v>0</v>
          </cell>
          <cell r="AF33">
            <v>0</v>
          </cell>
          <cell r="AG33">
            <v>2</v>
          </cell>
          <cell r="AH33">
            <v>0</v>
          </cell>
        </row>
        <row r="34">
          <cell r="A34" t="str">
            <v>00059</v>
          </cell>
          <cell r="B34" t="str">
            <v>6255</v>
          </cell>
          <cell r="C34" t="str">
            <v>08</v>
          </cell>
          <cell r="D34" t="str">
            <v>02</v>
          </cell>
          <cell r="E34" t="str">
            <v>5</v>
          </cell>
          <cell r="F34" t="str">
            <v>01</v>
          </cell>
          <cell r="G34" t="str">
            <v>01</v>
          </cell>
          <cell r="H34" t="str">
            <v>CAPULIN</v>
          </cell>
          <cell r="I34" t="str">
            <v>1</v>
          </cell>
          <cell r="J34" t="str">
            <v>1</v>
          </cell>
          <cell r="K34" t="str">
            <v>0</v>
          </cell>
          <cell r="L34" t="str">
            <v>7</v>
          </cell>
          <cell r="M34" t="str">
            <v>CNV. INSTITUTO DE GUANACA</v>
          </cell>
          <cell r="N34">
            <v>18</v>
          </cell>
          <cell r="O34">
            <v>13</v>
          </cell>
          <cell r="P34">
            <v>5</v>
          </cell>
          <cell r="Q34">
            <v>2</v>
          </cell>
          <cell r="R34">
            <v>2</v>
          </cell>
          <cell r="S34">
            <v>3</v>
          </cell>
          <cell r="T34">
            <v>2</v>
          </cell>
          <cell r="U34">
            <v>7</v>
          </cell>
          <cell r="V34">
            <v>5</v>
          </cell>
          <cell r="W34">
            <v>6</v>
          </cell>
          <cell r="X34">
            <v>4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2</v>
          </cell>
          <cell r="AF34">
            <v>2</v>
          </cell>
          <cell r="AG34">
            <v>0</v>
          </cell>
          <cell r="AH34">
            <v>0</v>
          </cell>
        </row>
        <row r="35">
          <cell r="A35" t="str">
            <v>00062</v>
          </cell>
          <cell r="B35" t="str">
            <v>6256</v>
          </cell>
          <cell r="C35" t="str">
            <v>09</v>
          </cell>
          <cell r="D35" t="str">
            <v>01</v>
          </cell>
          <cell r="E35" t="str">
            <v>5</v>
          </cell>
          <cell r="F35" t="str">
            <v>02</v>
          </cell>
          <cell r="G35" t="str">
            <v>01</v>
          </cell>
          <cell r="H35" t="str">
            <v>EL CARMEN</v>
          </cell>
          <cell r="I35" t="str">
            <v>1</v>
          </cell>
          <cell r="J35" t="str">
            <v>1</v>
          </cell>
          <cell r="K35" t="str">
            <v>0</v>
          </cell>
          <cell r="L35" t="str">
            <v>7</v>
          </cell>
          <cell r="M35" t="str">
            <v>CNV. ESCUELA CACIQUE NICO</v>
          </cell>
          <cell r="N35">
            <v>51</v>
          </cell>
          <cell r="O35">
            <v>34</v>
          </cell>
          <cell r="P35">
            <v>17</v>
          </cell>
          <cell r="Q35">
            <v>6</v>
          </cell>
          <cell r="R35">
            <v>6</v>
          </cell>
          <cell r="S35">
            <v>9</v>
          </cell>
          <cell r="T35">
            <v>6</v>
          </cell>
          <cell r="U35">
            <v>13</v>
          </cell>
          <cell r="V35">
            <v>8</v>
          </cell>
          <cell r="W35">
            <v>17</v>
          </cell>
          <cell r="X35">
            <v>10</v>
          </cell>
          <cell r="Y35">
            <v>6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3</v>
          </cell>
          <cell r="AE35">
            <v>5</v>
          </cell>
          <cell r="AF35">
            <v>7</v>
          </cell>
          <cell r="AG35">
            <v>2</v>
          </cell>
          <cell r="AH35">
            <v>0</v>
          </cell>
        </row>
        <row r="36">
          <cell r="A36" t="str">
            <v>00063</v>
          </cell>
          <cell r="B36" t="str">
            <v>6257</v>
          </cell>
          <cell r="C36" t="str">
            <v>10</v>
          </cell>
          <cell r="D36" t="str">
            <v>01</v>
          </cell>
          <cell r="E36" t="str">
            <v>5</v>
          </cell>
          <cell r="F36" t="str">
            <v>03</v>
          </cell>
          <cell r="G36" t="str">
            <v>01</v>
          </cell>
          <cell r="H36" t="str">
            <v>SANTA CRUZ CENTRO</v>
          </cell>
          <cell r="I36" t="str">
            <v>1</v>
          </cell>
          <cell r="J36" t="str">
            <v>1</v>
          </cell>
          <cell r="K36" t="str">
            <v>0</v>
          </cell>
          <cell r="L36" t="str">
            <v>7</v>
          </cell>
          <cell r="M36" t="str">
            <v>CNV. ESCUELA JOSEFINA LOP</v>
          </cell>
          <cell r="N36">
            <v>51</v>
          </cell>
          <cell r="O36">
            <v>36</v>
          </cell>
          <cell r="P36">
            <v>15</v>
          </cell>
          <cell r="Q36">
            <v>3</v>
          </cell>
          <cell r="R36">
            <v>3</v>
          </cell>
          <cell r="S36">
            <v>12</v>
          </cell>
          <cell r="T36">
            <v>10</v>
          </cell>
          <cell r="U36">
            <v>17</v>
          </cell>
          <cell r="V36">
            <v>12</v>
          </cell>
          <cell r="W36">
            <v>14</v>
          </cell>
          <cell r="X36">
            <v>8</v>
          </cell>
          <cell r="Y36">
            <v>5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2</v>
          </cell>
          <cell r="AE36">
            <v>5</v>
          </cell>
          <cell r="AF36">
            <v>6</v>
          </cell>
          <cell r="AG36">
            <v>2</v>
          </cell>
          <cell r="AH36">
            <v>0</v>
          </cell>
        </row>
        <row r="37">
          <cell r="A37" t="str">
            <v>00071</v>
          </cell>
          <cell r="B37" t="str">
            <v>6259</v>
          </cell>
          <cell r="C37" t="str">
            <v>12</v>
          </cell>
          <cell r="D37" t="str">
            <v>06</v>
          </cell>
          <cell r="E37" t="str">
            <v>6</v>
          </cell>
          <cell r="F37" t="str">
            <v>01</v>
          </cell>
          <cell r="G37" t="str">
            <v>09</v>
          </cell>
          <cell r="H37" t="str">
            <v>SANTA ELENA</v>
          </cell>
          <cell r="I37" t="str">
            <v>1</v>
          </cell>
          <cell r="J37" t="str">
            <v>1</v>
          </cell>
          <cell r="K37" t="str">
            <v>0</v>
          </cell>
          <cell r="L37" t="str">
            <v>7</v>
          </cell>
          <cell r="M37" t="str">
            <v>CNV. C.T.P. SANTA ELENA</v>
          </cell>
          <cell r="N37">
            <v>9</v>
          </cell>
          <cell r="O37">
            <v>4</v>
          </cell>
          <cell r="P37">
            <v>5</v>
          </cell>
          <cell r="Q37">
            <v>0</v>
          </cell>
          <cell r="R37">
            <v>0</v>
          </cell>
          <cell r="S37">
            <v>3</v>
          </cell>
          <cell r="T37">
            <v>1</v>
          </cell>
          <cell r="U37">
            <v>1</v>
          </cell>
          <cell r="V37">
            <v>1</v>
          </cell>
          <cell r="W37">
            <v>5</v>
          </cell>
          <cell r="X37">
            <v>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2</v>
          </cell>
          <cell r="AE37">
            <v>0</v>
          </cell>
          <cell r="AF37">
            <v>3</v>
          </cell>
          <cell r="AG37">
            <v>0</v>
          </cell>
          <cell r="AH37">
            <v>0</v>
          </cell>
        </row>
        <row r="38">
          <cell r="A38" t="str">
            <v>00073</v>
          </cell>
          <cell r="B38" t="str">
            <v>6259</v>
          </cell>
          <cell r="C38" t="str">
            <v>12</v>
          </cell>
          <cell r="D38" t="str">
            <v>01</v>
          </cell>
          <cell r="E38" t="str">
            <v>6</v>
          </cell>
          <cell r="F38" t="str">
            <v>01</v>
          </cell>
          <cell r="G38" t="str">
            <v>08</v>
          </cell>
          <cell r="H38" t="str">
            <v>EL PROGRESO</v>
          </cell>
          <cell r="I38" t="str">
            <v>1</v>
          </cell>
          <cell r="J38" t="str">
            <v>1</v>
          </cell>
          <cell r="K38" t="str">
            <v>0</v>
          </cell>
          <cell r="L38" t="str">
            <v>7</v>
          </cell>
          <cell r="M38" t="str">
            <v>CNV. C.T.P. PUNTARENAS</v>
          </cell>
          <cell r="N38">
            <v>105</v>
          </cell>
          <cell r="O38">
            <v>56</v>
          </cell>
          <cell r="P38">
            <v>49</v>
          </cell>
          <cell r="Q38">
            <v>21</v>
          </cell>
          <cell r="R38">
            <v>13</v>
          </cell>
          <cell r="S38">
            <v>20</v>
          </cell>
          <cell r="T38">
            <v>8</v>
          </cell>
          <cell r="U38">
            <v>25</v>
          </cell>
          <cell r="V38">
            <v>10</v>
          </cell>
          <cell r="W38">
            <v>34</v>
          </cell>
          <cell r="X38">
            <v>22</v>
          </cell>
          <cell r="Y38">
            <v>5</v>
          </cell>
          <cell r="Z38">
            <v>3</v>
          </cell>
          <cell r="AA38">
            <v>0</v>
          </cell>
          <cell r="AB38">
            <v>0</v>
          </cell>
          <cell r="AC38">
            <v>8</v>
          </cell>
          <cell r="AD38">
            <v>12</v>
          </cell>
          <cell r="AE38">
            <v>15</v>
          </cell>
          <cell r="AF38">
            <v>12</v>
          </cell>
          <cell r="AG38">
            <v>2</v>
          </cell>
          <cell r="AH38">
            <v>0</v>
          </cell>
        </row>
        <row r="39">
          <cell r="A39" t="str">
            <v>00077</v>
          </cell>
          <cell r="B39" t="str">
            <v>6263</v>
          </cell>
          <cell r="C39" t="str">
            <v>13</v>
          </cell>
          <cell r="D39" t="str">
            <v>01</v>
          </cell>
          <cell r="E39" t="str">
            <v>6</v>
          </cell>
          <cell r="F39" t="str">
            <v>06</v>
          </cell>
          <cell r="G39" t="str">
            <v>01</v>
          </cell>
          <cell r="H39" t="str">
            <v>BOCA VIEJA</v>
          </cell>
          <cell r="I39" t="str">
            <v>1</v>
          </cell>
          <cell r="J39" t="str">
            <v>1</v>
          </cell>
          <cell r="K39" t="str">
            <v>0</v>
          </cell>
          <cell r="L39" t="str">
            <v>7</v>
          </cell>
          <cell r="M39" t="str">
            <v>CNV. ESCUELA MARIA LUISA</v>
          </cell>
          <cell r="N39">
            <v>25</v>
          </cell>
          <cell r="O39">
            <v>11</v>
          </cell>
          <cell r="P39">
            <v>14</v>
          </cell>
          <cell r="Q39">
            <v>3</v>
          </cell>
          <cell r="R39">
            <v>2</v>
          </cell>
          <cell r="S39">
            <v>12</v>
          </cell>
          <cell r="T39">
            <v>5</v>
          </cell>
          <cell r="U39">
            <v>8</v>
          </cell>
          <cell r="V39">
            <v>4</v>
          </cell>
          <cell r="W39">
            <v>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7</v>
          </cell>
          <cell r="AE39">
            <v>4</v>
          </cell>
          <cell r="AF39">
            <v>2</v>
          </cell>
          <cell r="AG39">
            <v>0</v>
          </cell>
          <cell r="AH39">
            <v>0</v>
          </cell>
        </row>
        <row r="40">
          <cell r="A40" t="str">
            <v>00079</v>
          </cell>
          <cell r="B40" t="str">
            <v>6248</v>
          </cell>
          <cell r="C40" t="str">
            <v>14</v>
          </cell>
          <cell r="D40" t="str">
            <v>01</v>
          </cell>
          <cell r="E40" t="str">
            <v>1</v>
          </cell>
          <cell r="F40" t="str">
            <v>19</v>
          </cell>
          <cell r="G40" t="str">
            <v>01</v>
          </cell>
          <cell r="H40" t="str">
            <v>SAN ISIDRO</v>
          </cell>
          <cell r="I40" t="str">
            <v>1</v>
          </cell>
          <cell r="J40" t="str">
            <v>1</v>
          </cell>
          <cell r="K40" t="str">
            <v>0</v>
          </cell>
          <cell r="L40" t="str">
            <v>7</v>
          </cell>
          <cell r="M40" t="str">
            <v>CNV. ESCUELA 12 DE MARZO</v>
          </cell>
          <cell r="N40">
            <v>51</v>
          </cell>
          <cell r="O40">
            <v>19</v>
          </cell>
          <cell r="P40">
            <v>32</v>
          </cell>
          <cell r="Q40">
            <v>10</v>
          </cell>
          <cell r="R40">
            <v>3</v>
          </cell>
          <cell r="S40">
            <v>11</v>
          </cell>
          <cell r="T40">
            <v>4</v>
          </cell>
          <cell r="U40">
            <v>9</v>
          </cell>
          <cell r="V40">
            <v>5</v>
          </cell>
          <cell r="W40">
            <v>14</v>
          </cell>
          <cell r="X40">
            <v>2</v>
          </cell>
          <cell r="Y40">
            <v>7</v>
          </cell>
          <cell r="Z40">
            <v>5</v>
          </cell>
          <cell r="AA40">
            <v>0</v>
          </cell>
          <cell r="AB40">
            <v>0</v>
          </cell>
          <cell r="AC40">
            <v>7</v>
          </cell>
          <cell r="AD40">
            <v>7</v>
          </cell>
          <cell r="AE40">
            <v>4</v>
          </cell>
          <cell r="AF40">
            <v>12</v>
          </cell>
          <cell r="AG40">
            <v>2</v>
          </cell>
          <cell r="AH40">
            <v>0</v>
          </cell>
        </row>
        <row r="41">
          <cell r="A41" t="str">
            <v>00081</v>
          </cell>
          <cell r="B41" t="str">
            <v>6248</v>
          </cell>
          <cell r="C41" t="str">
            <v>14</v>
          </cell>
          <cell r="D41" t="str">
            <v>01</v>
          </cell>
          <cell r="E41" t="str">
            <v>1</v>
          </cell>
          <cell r="F41" t="str">
            <v>19</v>
          </cell>
          <cell r="G41" t="str">
            <v>01</v>
          </cell>
          <cell r="H41" t="str">
            <v>HOSPITAL</v>
          </cell>
          <cell r="I41" t="str">
            <v>1</v>
          </cell>
          <cell r="J41" t="str">
            <v>1</v>
          </cell>
          <cell r="K41" t="str">
            <v>0</v>
          </cell>
          <cell r="L41" t="str">
            <v>7</v>
          </cell>
          <cell r="M41" t="str">
            <v>CNV. ESCUELA PEDRO PEREZ</v>
          </cell>
          <cell r="N41">
            <v>73</v>
          </cell>
          <cell r="O41">
            <v>39</v>
          </cell>
          <cell r="P41">
            <v>34</v>
          </cell>
          <cell r="Q41">
            <v>11</v>
          </cell>
          <cell r="R41">
            <v>6</v>
          </cell>
          <cell r="S41">
            <v>16</v>
          </cell>
          <cell r="T41">
            <v>11</v>
          </cell>
          <cell r="U41">
            <v>16</v>
          </cell>
          <cell r="V41">
            <v>11</v>
          </cell>
          <cell r="W41">
            <v>15</v>
          </cell>
          <cell r="X41">
            <v>5</v>
          </cell>
          <cell r="Y41">
            <v>15</v>
          </cell>
          <cell r="Z41">
            <v>6</v>
          </cell>
          <cell r="AA41">
            <v>0</v>
          </cell>
          <cell r="AB41">
            <v>0</v>
          </cell>
          <cell r="AC41">
            <v>5</v>
          </cell>
          <cell r="AD41">
            <v>5</v>
          </cell>
          <cell r="AE41">
            <v>5</v>
          </cell>
          <cell r="AF41">
            <v>10</v>
          </cell>
          <cell r="AG41">
            <v>9</v>
          </cell>
          <cell r="AH41">
            <v>0</v>
          </cell>
        </row>
        <row r="42">
          <cell r="A42" t="str">
            <v>00083</v>
          </cell>
          <cell r="B42" t="str">
            <v>6260</v>
          </cell>
          <cell r="C42" t="str">
            <v>15</v>
          </cell>
          <cell r="D42" t="str">
            <v>01</v>
          </cell>
          <cell r="E42" t="str">
            <v>6</v>
          </cell>
          <cell r="F42" t="str">
            <v>07</v>
          </cell>
          <cell r="G42" t="str">
            <v>01</v>
          </cell>
          <cell r="H42" t="str">
            <v>GOLFITO</v>
          </cell>
          <cell r="I42" t="str">
            <v>1</v>
          </cell>
          <cell r="J42" t="str">
            <v>1</v>
          </cell>
          <cell r="K42" t="str">
            <v>0</v>
          </cell>
          <cell r="L42" t="str">
            <v>7</v>
          </cell>
          <cell r="M42" t="str">
            <v>CNV. ESCUELA ALVARO PARIS</v>
          </cell>
          <cell r="N42">
            <v>35</v>
          </cell>
          <cell r="O42">
            <v>7</v>
          </cell>
          <cell r="P42">
            <v>28</v>
          </cell>
          <cell r="Q42">
            <v>2</v>
          </cell>
          <cell r="R42">
            <v>1</v>
          </cell>
          <cell r="S42">
            <v>10</v>
          </cell>
          <cell r="T42">
            <v>2</v>
          </cell>
          <cell r="U42">
            <v>8</v>
          </cell>
          <cell r="V42">
            <v>1</v>
          </cell>
          <cell r="W42">
            <v>4</v>
          </cell>
          <cell r="X42">
            <v>2</v>
          </cell>
          <cell r="Y42">
            <v>11</v>
          </cell>
          <cell r="Z42">
            <v>1</v>
          </cell>
          <cell r="AA42">
            <v>0</v>
          </cell>
          <cell r="AB42">
            <v>0</v>
          </cell>
          <cell r="AC42">
            <v>1</v>
          </cell>
          <cell r="AD42">
            <v>8</v>
          </cell>
          <cell r="AE42">
            <v>7</v>
          </cell>
          <cell r="AF42">
            <v>2</v>
          </cell>
          <cell r="AG42">
            <v>10</v>
          </cell>
          <cell r="AH42">
            <v>0</v>
          </cell>
        </row>
        <row r="43">
          <cell r="A43" t="str">
            <v>00084</v>
          </cell>
          <cell r="B43" t="str">
            <v>6260</v>
          </cell>
          <cell r="C43" t="str">
            <v>15</v>
          </cell>
          <cell r="D43" t="str">
            <v>09</v>
          </cell>
          <cell r="E43" t="str">
            <v>6</v>
          </cell>
          <cell r="F43" t="str">
            <v>10</v>
          </cell>
          <cell r="G43" t="str">
            <v>01</v>
          </cell>
          <cell r="H43" t="str">
            <v>CIUDAD NEILY</v>
          </cell>
          <cell r="I43" t="str">
            <v>1</v>
          </cell>
          <cell r="J43" t="str">
            <v>1</v>
          </cell>
          <cell r="K43" t="str">
            <v>0</v>
          </cell>
          <cell r="L43" t="str">
            <v>7</v>
          </cell>
          <cell r="M43" t="str">
            <v>CNV. COLEGIO NOCTURNO CIU</v>
          </cell>
          <cell r="N43">
            <v>17</v>
          </cell>
          <cell r="O43">
            <v>7</v>
          </cell>
          <cell r="P43">
            <v>10</v>
          </cell>
          <cell r="Q43">
            <v>2</v>
          </cell>
          <cell r="R43">
            <v>0</v>
          </cell>
          <cell r="S43">
            <v>1</v>
          </cell>
          <cell r="T43">
            <v>1</v>
          </cell>
          <cell r="U43">
            <v>0</v>
          </cell>
          <cell r="V43">
            <v>0</v>
          </cell>
          <cell r="W43">
            <v>6</v>
          </cell>
          <cell r="X43">
            <v>3</v>
          </cell>
          <cell r="Y43">
            <v>8</v>
          </cell>
          <cell r="Z43">
            <v>3</v>
          </cell>
          <cell r="AA43">
            <v>0</v>
          </cell>
          <cell r="AB43">
            <v>0</v>
          </cell>
          <cell r="AC43">
            <v>2</v>
          </cell>
          <cell r="AD43">
            <v>0</v>
          </cell>
          <cell r="AE43">
            <v>0</v>
          </cell>
          <cell r="AF43">
            <v>3</v>
          </cell>
          <cell r="AG43">
            <v>5</v>
          </cell>
          <cell r="AH43">
            <v>0</v>
          </cell>
        </row>
        <row r="44">
          <cell r="A44" t="str">
            <v>00085</v>
          </cell>
          <cell r="B44" t="str">
            <v>6260</v>
          </cell>
          <cell r="C44" t="str">
            <v>15</v>
          </cell>
          <cell r="D44" t="str">
            <v>05</v>
          </cell>
          <cell r="E44" t="str">
            <v>6</v>
          </cell>
          <cell r="F44" t="str">
            <v>08</v>
          </cell>
          <cell r="G44" t="str">
            <v>01</v>
          </cell>
          <cell r="H44" t="str">
            <v>LA ISLA</v>
          </cell>
          <cell r="I44" t="str">
            <v>1</v>
          </cell>
          <cell r="J44" t="str">
            <v>2</v>
          </cell>
          <cell r="K44" t="str">
            <v>0</v>
          </cell>
          <cell r="L44" t="str">
            <v>7</v>
          </cell>
          <cell r="M44" t="str">
            <v>CNV. ITALOCOSTARRICENSE</v>
          </cell>
          <cell r="N44">
            <v>20</v>
          </cell>
          <cell r="O44">
            <v>9</v>
          </cell>
          <cell r="P44">
            <v>11</v>
          </cell>
          <cell r="Q44">
            <v>0</v>
          </cell>
          <cell r="R44">
            <v>0</v>
          </cell>
          <cell r="S44">
            <v>8</v>
          </cell>
          <cell r="T44">
            <v>4</v>
          </cell>
          <cell r="U44">
            <v>6</v>
          </cell>
          <cell r="V44">
            <v>2</v>
          </cell>
          <cell r="W44">
            <v>5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>
            <v>0</v>
          </cell>
          <cell r="AD44">
            <v>4</v>
          </cell>
          <cell r="AE44">
            <v>4</v>
          </cell>
          <cell r="AF44">
            <v>3</v>
          </cell>
          <cell r="AG44">
            <v>0</v>
          </cell>
          <cell r="AH44">
            <v>0</v>
          </cell>
        </row>
        <row r="45">
          <cell r="A45" t="str">
            <v>00086</v>
          </cell>
          <cell r="B45" t="str">
            <v>6261</v>
          </cell>
          <cell r="C45" t="str">
            <v>16</v>
          </cell>
          <cell r="D45" t="str">
            <v>01</v>
          </cell>
          <cell r="E45" t="str">
            <v>7</v>
          </cell>
          <cell r="F45" t="str">
            <v>01</v>
          </cell>
          <cell r="G45" t="str">
            <v>01</v>
          </cell>
          <cell r="H45" t="str">
            <v>CORALES DOS</v>
          </cell>
          <cell r="I45" t="str">
            <v>1</v>
          </cell>
          <cell r="J45" t="str">
            <v>1</v>
          </cell>
          <cell r="K45" t="str">
            <v>0</v>
          </cell>
          <cell r="L45" t="str">
            <v>7</v>
          </cell>
          <cell r="M45" t="str">
            <v>CNV. C.T.P. LIMON</v>
          </cell>
          <cell r="N45">
            <v>56</v>
          </cell>
          <cell r="O45">
            <v>35</v>
          </cell>
          <cell r="P45">
            <v>21</v>
          </cell>
          <cell r="Q45">
            <v>8</v>
          </cell>
          <cell r="R45">
            <v>6</v>
          </cell>
          <cell r="S45">
            <v>13</v>
          </cell>
          <cell r="T45">
            <v>7</v>
          </cell>
          <cell r="U45">
            <v>15</v>
          </cell>
          <cell r="V45">
            <v>13</v>
          </cell>
          <cell r="W45">
            <v>16</v>
          </cell>
          <cell r="X45">
            <v>6</v>
          </cell>
          <cell r="Y45">
            <v>4</v>
          </cell>
          <cell r="Z45">
            <v>3</v>
          </cell>
          <cell r="AA45">
            <v>0</v>
          </cell>
          <cell r="AB45">
            <v>0</v>
          </cell>
          <cell r="AC45">
            <v>2</v>
          </cell>
          <cell r="AD45">
            <v>6</v>
          </cell>
          <cell r="AE45">
            <v>2</v>
          </cell>
          <cell r="AF45">
            <v>10</v>
          </cell>
          <cell r="AG45">
            <v>1</v>
          </cell>
          <cell r="AH45">
            <v>0</v>
          </cell>
        </row>
        <row r="46">
          <cell r="A46" t="str">
            <v>00087</v>
          </cell>
          <cell r="B46" t="str">
            <v>6261</v>
          </cell>
          <cell r="C46" t="str">
            <v>27</v>
          </cell>
          <cell r="D46" t="str">
            <v>01</v>
          </cell>
          <cell r="E46" t="str">
            <v>7</v>
          </cell>
          <cell r="F46" t="str">
            <v>04</v>
          </cell>
          <cell r="G46" t="str">
            <v>01</v>
          </cell>
          <cell r="H46" t="str">
            <v>BRIBRI</v>
          </cell>
          <cell r="I46" t="str">
            <v>1</v>
          </cell>
          <cell r="J46" t="str">
            <v>2</v>
          </cell>
          <cell r="K46" t="str">
            <v>0</v>
          </cell>
          <cell r="L46" t="str">
            <v>7</v>
          </cell>
          <cell r="M46" t="str">
            <v>CNV. C.T.P. TALAMANCA</v>
          </cell>
          <cell r="N46">
            <v>34</v>
          </cell>
          <cell r="O46">
            <v>22</v>
          </cell>
          <cell r="P46">
            <v>12</v>
          </cell>
          <cell r="Q46">
            <v>2</v>
          </cell>
          <cell r="R46">
            <v>2</v>
          </cell>
          <cell r="S46">
            <v>10</v>
          </cell>
          <cell r="T46">
            <v>7</v>
          </cell>
          <cell r="U46">
            <v>13</v>
          </cell>
          <cell r="V46">
            <v>11</v>
          </cell>
          <cell r="W46">
            <v>5</v>
          </cell>
          <cell r="X46">
            <v>1</v>
          </cell>
          <cell r="Y46">
            <v>4</v>
          </cell>
          <cell r="Z46">
            <v>1</v>
          </cell>
          <cell r="AA46">
            <v>0</v>
          </cell>
          <cell r="AB46">
            <v>0</v>
          </cell>
          <cell r="AC46">
            <v>0</v>
          </cell>
          <cell r="AD46">
            <v>3</v>
          </cell>
          <cell r="AE46">
            <v>2</v>
          </cell>
          <cell r="AF46">
            <v>4</v>
          </cell>
          <cell r="AG46">
            <v>3</v>
          </cell>
          <cell r="AH46">
            <v>0</v>
          </cell>
        </row>
        <row r="47">
          <cell r="A47" t="str">
            <v>00088</v>
          </cell>
          <cell r="B47" t="str">
            <v>6261</v>
          </cell>
          <cell r="C47" t="str">
            <v>16</v>
          </cell>
          <cell r="D47" t="str">
            <v>09</v>
          </cell>
          <cell r="E47" t="str">
            <v>7</v>
          </cell>
          <cell r="F47" t="str">
            <v>05</v>
          </cell>
          <cell r="G47" t="str">
            <v>02</v>
          </cell>
          <cell r="H47" t="str">
            <v>BATAN</v>
          </cell>
          <cell r="I47" t="str">
            <v>1</v>
          </cell>
          <cell r="J47" t="str">
            <v>1</v>
          </cell>
          <cell r="K47" t="str">
            <v>0</v>
          </cell>
          <cell r="L47" t="str">
            <v>7</v>
          </cell>
          <cell r="M47" t="str">
            <v>CNV. ESCUELA DE BATAAN</v>
          </cell>
          <cell r="N47">
            <v>41</v>
          </cell>
          <cell r="O47">
            <v>24</v>
          </cell>
          <cell r="P47">
            <v>17</v>
          </cell>
          <cell r="Q47">
            <v>13</v>
          </cell>
          <cell r="R47">
            <v>6</v>
          </cell>
          <cell r="S47">
            <v>7</v>
          </cell>
          <cell r="T47">
            <v>3</v>
          </cell>
          <cell r="U47">
            <v>6</v>
          </cell>
          <cell r="V47">
            <v>4</v>
          </cell>
          <cell r="W47">
            <v>6</v>
          </cell>
          <cell r="X47">
            <v>5</v>
          </cell>
          <cell r="Y47">
            <v>9</v>
          </cell>
          <cell r="Z47">
            <v>6</v>
          </cell>
          <cell r="AA47">
            <v>0</v>
          </cell>
          <cell r="AB47">
            <v>0</v>
          </cell>
          <cell r="AC47">
            <v>7</v>
          </cell>
          <cell r="AD47">
            <v>4</v>
          </cell>
          <cell r="AE47">
            <v>2</v>
          </cell>
          <cell r="AF47">
            <v>1</v>
          </cell>
          <cell r="AG47">
            <v>3</v>
          </cell>
          <cell r="AH47">
            <v>0</v>
          </cell>
        </row>
        <row r="48">
          <cell r="A48" t="str">
            <v>00089</v>
          </cell>
          <cell r="B48" t="str">
            <v>6261</v>
          </cell>
          <cell r="C48" t="str">
            <v>16</v>
          </cell>
          <cell r="D48" t="str">
            <v>04</v>
          </cell>
          <cell r="E48" t="str">
            <v>7</v>
          </cell>
          <cell r="F48" t="str">
            <v>03</v>
          </cell>
          <cell r="G48" t="str">
            <v>01</v>
          </cell>
          <cell r="H48" t="str">
            <v>SIQUIRRES</v>
          </cell>
          <cell r="I48" t="str">
            <v>1</v>
          </cell>
          <cell r="J48" t="str">
            <v>1</v>
          </cell>
          <cell r="K48" t="str">
            <v>0</v>
          </cell>
          <cell r="L48" t="str">
            <v>7</v>
          </cell>
          <cell r="M48" t="str">
            <v>CNV. C.T.P. ROBERTO EVANS</v>
          </cell>
          <cell r="N48">
            <v>69</v>
          </cell>
          <cell r="O48">
            <v>38</v>
          </cell>
          <cell r="P48">
            <v>31</v>
          </cell>
          <cell r="Q48">
            <v>11</v>
          </cell>
          <cell r="R48">
            <v>8</v>
          </cell>
          <cell r="S48">
            <v>22</v>
          </cell>
          <cell r="T48">
            <v>13</v>
          </cell>
          <cell r="U48">
            <v>21</v>
          </cell>
          <cell r="V48">
            <v>9</v>
          </cell>
          <cell r="W48">
            <v>15</v>
          </cell>
          <cell r="X48">
            <v>8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3</v>
          </cell>
          <cell r="AD48">
            <v>9</v>
          </cell>
          <cell r="AE48">
            <v>12</v>
          </cell>
          <cell r="AF48">
            <v>7</v>
          </cell>
          <cell r="AG48">
            <v>0</v>
          </cell>
          <cell r="AH48">
            <v>0</v>
          </cell>
        </row>
        <row r="49">
          <cell r="A49" t="str">
            <v>00091</v>
          </cell>
          <cell r="B49" t="str">
            <v>6261</v>
          </cell>
          <cell r="C49" t="str">
            <v>16</v>
          </cell>
          <cell r="D49" t="str">
            <v>08</v>
          </cell>
          <cell r="E49" t="str">
            <v>7</v>
          </cell>
          <cell r="F49" t="str">
            <v>04</v>
          </cell>
          <cell r="G49" t="str">
            <v>02</v>
          </cell>
          <cell r="H49" t="str">
            <v>SIXAOLA</v>
          </cell>
          <cell r="I49" t="str">
            <v>1</v>
          </cell>
          <cell r="J49" t="str">
            <v>2</v>
          </cell>
          <cell r="K49" t="str">
            <v>0</v>
          </cell>
          <cell r="L49" t="str">
            <v>7</v>
          </cell>
          <cell r="M49" t="str">
            <v>CNV. LICEO ACADEMICO DE S</v>
          </cell>
          <cell r="N49">
            <v>34</v>
          </cell>
          <cell r="O49">
            <v>17</v>
          </cell>
          <cell r="P49">
            <v>17</v>
          </cell>
          <cell r="Q49">
            <v>3</v>
          </cell>
          <cell r="R49">
            <v>1</v>
          </cell>
          <cell r="S49">
            <v>6</v>
          </cell>
          <cell r="T49">
            <v>4</v>
          </cell>
          <cell r="U49">
            <v>9</v>
          </cell>
          <cell r="V49">
            <v>5</v>
          </cell>
          <cell r="W49">
            <v>6</v>
          </cell>
          <cell r="X49">
            <v>3</v>
          </cell>
          <cell r="Y49">
            <v>10</v>
          </cell>
          <cell r="Z49">
            <v>4</v>
          </cell>
          <cell r="AA49">
            <v>0</v>
          </cell>
          <cell r="AB49">
            <v>0</v>
          </cell>
          <cell r="AC49">
            <v>2</v>
          </cell>
          <cell r="AD49">
            <v>2</v>
          </cell>
          <cell r="AE49">
            <v>4</v>
          </cell>
          <cell r="AF49">
            <v>3</v>
          </cell>
          <cell r="AG49">
            <v>6</v>
          </cell>
          <cell r="AH49">
            <v>0</v>
          </cell>
        </row>
        <row r="50">
          <cell r="A50" t="str">
            <v>00094</v>
          </cell>
          <cell r="B50" t="str">
            <v>6262</v>
          </cell>
          <cell r="C50" t="str">
            <v>17</v>
          </cell>
          <cell r="D50" t="str">
            <v>01</v>
          </cell>
          <cell r="E50" t="str">
            <v>7</v>
          </cell>
          <cell r="F50" t="str">
            <v>02</v>
          </cell>
          <cell r="G50" t="str">
            <v>01</v>
          </cell>
          <cell r="H50" t="str">
            <v>GUAPILES CENTRO</v>
          </cell>
          <cell r="I50" t="str">
            <v>1</v>
          </cell>
          <cell r="J50" t="str">
            <v>1</v>
          </cell>
          <cell r="K50" t="str">
            <v>0</v>
          </cell>
          <cell r="L50" t="str">
            <v>7</v>
          </cell>
          <cell r="M50" t="str">
            <v>CNV. ESCUELA CENTRAL GUAP</v>
          </cell>
          <cell r="N50">
            <v>93</v>
          </cell>
          <cell r="O50">
            <v>54</v>
          </cell>
          <cell r="P50">
            <v>39</v>
          </cell>
          <cell r="Q50">
            <v>17</v>
          </cell>
          <cell r="R50">
            <v>12</v>
          </cell>
          <cell r="S50">
            <v>14</v>
          </cell>
          <cell r="T50">
            <v>9</v>
          </cell>
          <cell r="U50">
            <v>27</v>
          </cell>
          <cell r="V50">
            <v>20</v>
          </cell>
          <cell r="W50">
            <v>35</v>
          </cell>
          <cell r="X50">
            <v>13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5</v>
          </cell>
          <cell r="AD50">
            <v>5</v>
          </cell>
          <cell r="AE50">
            <v>7</v>
          </cell>
          <cell r="AF50">
            <v>22</v>
          </cell>
          <cell r="AG50">
            <v>0</v>
          </cell>
          <cell r="AH50">
            <v>0</v>
          </cell>
        </row>
        <row r="51">
          <cell r="A51" t="str">
            <v>00100</v>
          </cell>
          <cell r="B51" t="str">
            <v>6251</v>
          </cell>
          <cell r="C51" t="str">
            <v>18</v>
          </cell>
          <cell r="D51" t="str">
            <v>03</v>
          </cell>
          <cell r="E51" t="str">
            <v>2</v>
          </cell>
          <cell r="F51" t="str">
            <v>10</v>
          </cell>
          <cell r="G51" t="str">
            <v>01</v>
          </cell>
          <cell r="H51" t="str">
            <v>CENTRO</v>
          </cell>
          <cell r="I51" t="str">
            <v>1</v>
          </cell>
          <cell r="J51" t="str">
            <v>1</v>
          </cell>
          <cell r="K51" t="str">
            <v>0</v>
          </cell>
          <cell r="L51" t="str">
            <v>7</v>
          </cell>
          <cell r="M51" t="str">
            <v>CNV. ESCUELA JUAN CHAVES</v>
          </cell>
          <cell r="N51">
            <v>33</v>
          </cell>
          <cell r="O51">
            <v>20</v>
          </cell>
          <cell r="P51">
            <v>13</v>
          </cell>
          <cell r="Q51">
            <v>2</v>
          </cell>
          <cell r="R51">
            <v>1</v>
          </cell>
          <cell r="S51">
            <v>8</v>
          </cell>
          <cell r="T51">
            <v>6</v>
          </cell>
          <cell r="U51">
            <v>6</v>
          </cell>
          <cell r="V51">
            <v>4</v>
          </cell>
          <cell r="W51">
            <v>13</v>
          </cell>
          <cell r="X51">
            <v>7</v>
          </cell>
          <cell r="Y51">
            <v>4</v>
          </cell>
          <cell r="Z51">
            <v>2</v>
          </cell>
          <cell r="AA51">
            <v>0</v>
          </cell>
          <cell r="AB51">
            <v>0</v>
          </cell>
          <cell r="AC51">
            <v>1</v>
          </cell>
          <cell r="AD51">
            <v>2</v>
          </cell>
          <cell r="AE51">
            <v>2</v>
          </cell>
          <cell r="AF51">
            <v>6</v>
          </cell>
          <cell r="AG51">
            <v>2</v>
          </cell>
          <cell r="AH51">
            <v>0</v>
          </cell>
        </row>
        <row r="52">
          <cell r="A52" t="str">
            <v>00101</v>
          </cell>
          <cell r="B52" t="str">
            <v>6251</v>
          </cell>
          <cell r="C52" t="str">
            <v>18</v>
          </cell>
          <cell r="D52" t="str">
            <v>08</v>
          </cell>
          <cell r="E52" t="str">
            <v>2</v>
          </cell>
          <cell r="F52" t="str">
            <v>10</v>
          </cell>
          <cell r="G52" t="str">
            <v>13</v>
          </cell>
          <cell r="H52" t="str">
            <v>SANTA ROSA</v>
          </cell>
          <cell r="I52" t="str">
            <v>1</v>
          </cell>
          <cell r="J52" t="str">
            <v>2</v>
          </cell>
          <cell r="K52" t="str">
            <v>0</v>
          </cell>
          <cell r="L52" t="str">
            <v>7</v>
          </cell>
          <cell r="M52" t="str">
            <v>CNV. C.T.P. SANTA ROSA DE</v>
          </cell>
          <cell r="N52">
            <v>18</v>
          </cell>
          <cell r="O52">
            <v>9</v>
          </cell>
          <cell r="P52">
            <v>9</v>
          </cell>
          <cell r="Q52">
            <v>2</v>
          </cell>
          <cell r="R52">
            <v>0</v>
          </cell>
          <cell r="S52">
            <v>6</v>
          </cell>
          <cell r="T52">
            <v>2</v>
          </cell>
          <cell r="U52">
            <v>4</v>
          </cell>
          <cell r="V52">
            <v>3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>
            <v>2</v>
          </cell>
          <cell r="AD52">
            <v>4</v>
          </cell>
          <cell r="AE52">
            <v>1</v>
          </cell>
          <cell r="AF52">
            <v>2</v>
          </cell>
          <cell r="AG52">
            <v>0</v>
          </cell>
          <cell r="AH52">
            <v>0</v>
          </cell>
        </row>
        <row r="53">
          <cell r="A53" t="str">
            <v>00102</v>
          </cell>
          <cell r="B53" t="str">
            <v>6251</v>
          </cell>
          <cell r="C53" t="str">
            <v>18</v>
          </cell>
          <cell r="D53" t="str">
            <v>06</v>
          </cell>
          <cell r="E53" t="str">
            <v>2</v>
          </cell>
          <cell r="F53" t="str">
            <v>10</v>
          </cell>
          <cell r="G53" t="str">
            <v>07</v>
          </cell>
          <cell r="H53" t="str">
            <v>LA FORTUNA</v>
          </cell>
          <cell r="I53" t="str">
            <v>1</v>
          </cell>
          <cell r="J53" t="str">
            <v>1</v>
          </cell>
          <cell r="K53" t="str">
            <v>0</v>
          </cell>
          <cell r="L53" t="str">
            <v>7</v>
          </cell>
          <cell r="M53" t="str">
            <v>CNV. C.T.P. LA FORTUNA</v>
          </cell>
          <cell r="N53">
            <v>49</v>
          </cell>
          <cell r="O53">
            <v>26</v>
          </cell>
          <cell r="P53">
            <v>23</v>
          </cell>
          <cell r="Q53">
            <v>6</v>
          </cell>
          <cell r="R53">
            <v>5</v>
          </cell>
          <cell r="S53">
            <v>14</v>
          </cell>
          <cell r="T53">
            <v>12</v>
          </cell>
          <cell r="U53">
            <v>7</v>
          </cell>
          <cell r="V53">
            <v>2</v>
          </cell>
          <cell r="W53">
            <v>12</v>
          </cell>
          <cell r="X53">
            <v>6</v>
          </cell>
          <cell r="Y53">
            <v>10</v>
          </cell>
          <cell r="Z53">
            <v>1</v>
          </cell>
          <cell r="AA53">
            <v>0</v>
          </cell>
          <cell r="AB53">
            <v>0</v>
          </cell>
          <cell r="AC53">
            <v>1</v>
          </cell>
          <cell r="AD53">
            <v>2</v>
          </cell>
          <cell r="AE53">
            <v>5</v>
          </cell>
          <cell r="AF53">
            <v>6</v>
          </cell>
          <cell r="AG53">
            <v>9</v>
          </cell>
          <cell r="AH53">
            <v>0</v>
          </cell>
        </row>
        <row r="54">
          <cell r="A54" t="str">
            <v>00103</v>
          </cell>
          <cell r="B54" t="str">
            <v>6251</v>
          </cell>
          <cell r="C54" t="str">
            <v>18</v>
          </cell>
          <cell r="D54" t="str">
            <v>04</v>
          </cell>
          <cell r="E54" t="str">
            <v>2</v>
          </cell>
          <cell r="F54" t="str">
            <v>10</v>
          </cell>
          <cell r="G54" t="str">
            <v>04</v>
          </cell>
          <cell r="H54" t="str">
            <v>AGUAS ZARCAS</v>
          </cell>
          <cell r="I54" t="str">
            <v>1</v>
          </cell>
          <cell r="J54" t="str">
            <v>2</v>
          </cell>
          <cell r="K54" t="str">
            <v>0</v>
          </cell>
          <cell r="L54" t="str">
            <v>7</v>
          </cell>
          <cell r="M54" t="str">
            <v>CNV. C.T.P. NATANIEL ARIA</v>
          </cell>
          <cell r="N54">
            <v>50</v>
          </cell>
          <cell r="O54">
            <v>20</v>
          </cell>
          <cell r="P54">
            <v>30</v>
          </cell>
          <cell r="Q54">
            <v>11</v>
          </cell>
          <cell r="R54">
            <v>5</v>
          </cell>
          <cell r="S54">
            <v>12</v>
          </cell>
          <cell r="T54">
            <v>6</v>
          </cell>
          <cell r="U54">
            <v>9</v>
          </cell>
          <cell r="V54">
            <v>4</v>
          </cell>
          <cell r="W54">
            <v>10</v>
          </cell>
          <cell r="X54">
            <v>3</v>
          </cell>
          <cell r="Y54">
            <v>8</v>
          </cell>
          <cell r="Z54">
            <v>2</v>
          </cell>
          <cell r="AA54">
            <v>0</v>
          </cell>
          <cell r="AB54">
            <v>0</v>
          </cell>
          <cell r="AC54">
            <v>6</v>
          </cell>
          <cell r="AD54">
            <v>6</v>
          </cell>
          <cell r="AE54">
            <v>5</v>
          </cell>
          <cell r="AF54">
            <v>7</v>
          </cell>
          <cell r="AG54">
            <v>6</v>
          </cell>
          <cell r="AH54">
            <v>0</v>
          </cell>
        </row>
        <row r="55">
          <cell r="A55" t="str">
            <v>00117</v>
          </cell>
          <cell r="B55" t="str">
            <v>6246</v>
          </cell>
          <cell r="C55" t="str">
            <v>20</v>
          </cell>
          <cell r="D55" t="str">
            <v>07</v>
          </cell>
          <cell r="E55" t="str">
            <v>1</v>
          </cell>
          <cell r="F55" t="str">
            <v>03</v>
          </cell>
          <cell r="G55" t="str">
            <v>01</v>
          </cell>
          <cell r="H55" t="str">
            <v>CALLE FALLAS</v>
          </cell>
          <cell r="I55" t="str">
            <v>1</v>
          </cell>
          <cell r="J55" t="str">
            <v>1</v>
          </cell>
          <cell r="K55" t="str">
            <v>0</v>
          </cell>
          <cell r="L55" t="str">
            <v>7</v>
          </cell>
          <cell r="M55" t="str">
            <v>CNV. LICEO DE CALLE FALLA</v>
          </cell>
          <cell r="N55">
            <v>94</v>
          </cell>
          <cell r="O55">
            <v>47</v>
          </cell>
          <cell r="P55">
            <v>47</v>
          </cell>
          <cell r="Q55">
            <v>31</v>
          </cell>
          <cell r="R55">
            <v>15</v>
          </cell>
          <cell r="S55">
            <v>24</v>
          </cell>
          <cell r="T55">
            <v>14</v>
          </cell>
          <cell r="U55">
            <v>12</v>
          </cell>
          <cell r="V55">
            <v>7</v>
          </cell>
          <cell r="W55">
            <v>21</v>
          </cell>
          <cell r="X55">
            <v>8</v>
          </cell>
          <cell r="Y55">
            <v>6</v>
          </cell>
          <cell r="Z55">
            <v>3</v>
          </cell>
          <cell r="AA55">
            <v>0</v>
          </cell>
          <cell r="AB55">
            <v>0</v>
          </cell>
          <cell r="AC55">
            <v>16</v>
          </cell>
          <cell r="AD55">
            <v>10</v>
          </cell>
          <cell r="AE55">
            <v>5</v>
          </cell>
          <cell r="AF55">
            <v>13</v>
          </cell>
          <cell r="AG55">
            <v>3</v>
          </cell>
          <cell r="AH55">
            <v>0</v>
          </cell>
        </row>
        <row r="56">
          <cell r="A56" t="str">
            <v>00119</v>
          </cell>
          <cell r="B56" t="str">
            <v>6246</v>
          </cell>
          <cell r="C56" t="str">
            <v>20</v>
          </cell>
          <cell r="D56" t="str">
            <v>03</v>
          </cell>
          <cell r="E56" t="str">
            <v>1</v>
          </cell>
          <cell r="F56" t="str">
            <v>06</v>
          </cell>
          <cell r="G56" t="str">
            <v>01</v>
          </cell>
          <cell r="H56" t="str">
            <v>EL COLEGIO</v>
          </cell>
          <cell r="I56" t="str">
            <v>1</v>
          </cell>
          <cell r="J56" t="str">
            <v>1</v>
          </cell>
          <cell r="K56" t="str">
            <v>0</v>
          </cell>
          <cell r="L56" t="str">
            <v>7</v>
          </cell>
          <cell r="M56" t="str">
            <v>CNV. LICEO DE ASERRI</v>
          </cell>
          <cell r="N56">
            <v>108</v>
          </cell>
          <cell r="O56">
            <v>60</v>
          </cell>
          <cell r="P56">
            <v>48</v>
          </cell>
          <cell r="Q56">
            <v>29</v>
          </cell>
          <cell r="R56">
            <v>19</v>
          </cell>
          <cell r="S56">
            <v>31</v>
          </cell>
          <cell r="T56">
            <v>18</v>
          </cell>
          <cell r="U56">
            <v>21</v>
          </cell>
          <cell r="V56">
            <v>11</v>
          </cell>
          <cell r="W56">
            <v>20</v>
          </cell>
          <cell r="X56">
            <v>9</v>
          </cell>
          <cell r="Y56">
            <v>7</v>
          </cell>
          <cell r="Z56">
            <v>3</v>
          </cell>
          <cell r="AA56">
            <v>0</v>
          </cell>
          <cell r="AB56">
            <v>0</v>
          </cell>
          <cell r="AC56">
            <v>10</v>
          </cell>
          <cell r="AD56">
            <v>13</v>
          </cell>
          <cell r="AE56">
            <v>10</v>
          </cell>
          <cell r="AF56">
            <v>11</v>
          </cell>
          <cell r="AG56">
            <v>4</v>
          </cell>
          <cell r="AH56">
            <v>0</v>
          </cell>
        </row>
        <row r="57">
          <cell r="A57" t="str">
            <v>00120</v>
          </cell>
          <cell r="B57" t="str">
            <v>6246</v>
          </cell>
          <cell r="C57" t="str">
            <v>20</v>
          </cell>
          <cell r="D57" t="str">
            <v>01</v>
          </cell>
          <cell r="E57" t="str">
            <v>1</v>
          </cell>
          <cell r="F57" t="str">
            <v>03</v>
          </cell>
          <cell r="G57" t="str">
            <v>10</v>
          </cell>
          <cell r="H57" t="str">
            <v>SAN LORENZO</v>
          </cell>
          <cell r="I57" t="str">
            <v>1</v>
          </cell>
          <cell r="J57" t="str">
            <v>1</v>
          </cell>
          <cell r="K57" t="str">
            <v>0</v>
          </cell>
          <cell r="L57" t="str">
            <v>7</v>
          </cell>
          <cell r="M57" t="str">
            <v>CNV. C.T.P. DOS CERCAS</v>
          </cell>
          <cell r="N57">
            <v>72</v>
          </cell>
          <cell r="O57">
            <v>46</v>
          </cell>
          <cell r="P57">
            <v>26</v>
          </cell>
          <cell r="Q57">
            <v>13</v>
          </cell>
          <cell r="R57">
            <v>10</v>
          </cell>
          <cell r="S57">
            <v>13</v>
          </cell>
          <cell r="T57">
            <v>10</v>
          </cell>
          <cell r="U57">
            <v>18</v>
          </cell>
          <cell r="V57">
            <v>9</v>
          </cell>
          <cell r="W57">
            <v>23</v>
          </cell>
          <cell r="X57">
            <v>14</v>
          </cell>
          <cell r="Y57">
            <v>5</v>
          </cell>
          <cell r="Z57">
            <v>3</v>
          </cell>
          <cell r="AA57">
            <v>0</v>
          </cell>
          <cell r="AB57">
            <v>0</v>
          </cell>
          <cell r="AC57">
            <v>3</v>
          </cell>
          <cell r="AD57">
            <v>3</v>
          </cell>
          <cell r="AE57">
            <v>9</v>
          </cell>
          <cell r="AF57">
            <v>9</v>
          </cell>
          <cell r="AG57">
            <v>2</v>
          </cell>
          <cell r="AH57">
            <v>0</v>
          </cell>
        </row>
        <row r="58">
          <cell r="A58" t="str">
            <v>00121</v>
          </cell>
          <cell r="B58" t="str">
            <v>6245</v>
          </cell>
          <cell r="C58" t="str">
            <v>25</v>
          </cell>
          <cell r="D58" t="str">
            <v>03</v>
          </cell>
          <cell r="E58" t="str">
            <v>1</v>
          </cell>
          <cell r="F58" t="str">
            <v>02</v>
          </cell>
          <cell r="G58" t="str">
            <v>02</v>
          </cell>
          <cell r="H58" t="str">
            <v>SAN ANTONIO</v>
          </cell>
          <cell r="I58" t="str">
            <v>1</v>
          </cell>
          <cell r="J58" t="str">
            <v>1</v>
          </cell>
          <cell r="K58" t="str">
            <v>0</v>
          </cell>
          <cell r="L58" t="str">
            <v>7</v>
          </cell>
          <cell r="M58" t="str">
            <v>CNV. LICEO DE ESCAZU</v>
          </cell>
          <cell r="N58">
            <v>53</v>
          </cell>
          <cell r="O58">
            <v>24</v>
          </cell>
          <cell r="P58">
            <v>29</v>
          </cell>
          <cell r="Q58">
            <v>18</v>
          </cell>
          <cell r="R58">
            <v>10</v>
          </cell>
          <cell r="S58">
            <v>14</v>
          </cell>
          <cell r="T58">
            <v>7</v>
          </cell>
          <cell r="U58">
            <v>11</v>
          </cell>
          <cell r="V58">
            <v>3</v>
          </cell>
          <cell r="W58">
            <v>9</v>
          </cell>
          <cell r="X58">
            <v>4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</row>
        <row r="59">
          <cell r="A59" t="str">
            <v>00122</v>
          </cell>
          <cell r="B59" t="str">
            <v>6264</v>
          </cell>
          <cell r="C59" t="str">
            <v>19</v>
          </cell>
          <cell r="D59" t="str">
            <v>01</v>
          </cell>
          <cell r="E59" t="str">
            <v>2</v>
          </cell>
          <cell r="F59" t="str">
            <v>13</v>
          </cell>
          <cell r="G59" t="str">
            <v>01</v>
          </cell>
          <cell r="H59" t="str">
            <v>UPALA CENTRO</v>
          </cell>
          <cell r="I59" t="str">
            <v>1</v>
          </cell>
          <cell r="J59" t="str">
            <v>2</v>
          </cell>
          <cell r="K59" t="str">
            <v>0</v>
          </cell>
          <cell r="L59" t="str">
            <v>7</v>
          </cell>
          <cell r="M59" t="str">
            <v>CNV. C.T.P. DE UPALA</v>
          </cell>
          <cell r="N59">
            <v>18</v>
          </cell>
          <cell r="O59">
            <v>11</v>
          </cell>
          <cell r="P59">
            <v>7</v>
          </cell>
          <cell r="Q59">
            <v>4</v>
          </cell>
          <cell r="R59">
            <v>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4</v>
          </cell>
          <cell r="X59">
            <v>2</v>
          </cell>
          <cell r="Y59">
            <v>10</v>
          </cell>
          <cell r="Z59">
            <v>7</v>
          </cell>
          <cell r="AA59">
            <v>0</v>
          </cell>
          <cell r="AB59">
            <v>0</v>
          </cell>
        </row>
        <row r="60">
          <cell r="A60" t="str">
            <v>00125</v>
          </cell>
          <cell r="B60" t="str">
            <v>6262</v>
          </cell>
          <cell r="C60" t="str">
            <v>17</v>
          </cell>
          <cell r="D60" t="str">
            <v>03</v>
          </cell>
          <cell r="E60" t="str">
            <v>7</v>
          </cell>
          <cell r="F60" t="str">
            <v>02</v>
          </cell>
          <cell r="G60" t="str">
            <v>05</v>
          </cell>
          <cell r="H60" t="str">
            <v>CARIARI CENTRO</v>
          </cell>
          <cell r="I60" t="str">
            <v>1</v>
          </cell>
          <cell r="J60" t="str">
            <v>1</v>
          </cell>
          <cell r="K60" t="str">
            <v>0</v>
          </cell>
          <cell r="L60" t="str">
            <v>7</v>
          </cell>
          <cell r="M60" t="str">
            <v>CNV. ESCUELA CAMPO KENNED</v>
          </cell>
          <cell r="N60">
            <v>56</v>
          </cell>
          <cell r="O60">
            <v>28</v>
          </cell>
          <cell r="P60">
            <v>28</v>
          </cell>
          <cell r="Q60">
            <v>5</v>
          </cell>
          <cell r="R60">
            <v>3</v>
          </cell>
          <cell r="S60">
            <v>9</v>
          </cell>
          <cell r="T60">
            <v>5</v>
          </cell>
          <cell r="U60">
            <v>14</v>
          </cell>
          <cell r="V60">
            <v>8</v>
          </cell>
          <cell r="W60">
            <v>19</v>
          </cell>
          <cell r="X60">
            <v>7</v>
          </cell>
          <cell r="Y60">
            <v>9</v>
          </cell>
          <cell r="Z60">
            <v>5</v>
          </cell>
          <cell r="AA60">
            <v>0</v>
          </cell>
          <cell r="AB60">
            <v>0</v>
          </cell>
        </row>
        <row r="61">
          <cell r="A61" t="str">
            <v>00126</v>
          </cell>
          <cell r="B61" t="str">
            <v>6262</v>
          </cell>
          <cell r="C61" t="str">
            <v>17</v>
          </cell>
          <cell r="D61" t="str">
            <v>04</v>
          </cell>
          <cell r="E61" t="str">
            <v>7</v>
          </cell>
          <cell r="F61" t="str">
            <v>06</v>
          </cell>
          <cell r="G61" t="str">
            <v>01</v>
          </cell>
          <cell r="H61" t="str">
            <v>GUACIMO</v>
          </cell>
          <cell r="I61" t="str">
            <v>1</v>
          </cell>
          <cell r="J61" t="str">
            <v>1</v>
          </cell>
          <cell r="K61" t="str">
            <v>0</v>
          </cell>
          <cell r="L61" t="str">
            <v>7</v>
          </cell>
          <cell r="M61" t="str">
            <v>CNV. ESCUELA MANUEL MARIA</v>
          </cell>
          <cell r="N61">
            <v>42</v>
          </cell>
          <cell r="O61">
            <v>23</v>
          </cell>
          <cell r="P61">
            <v>19</v>
          </cell>
          <cell r="Q61">
            <v>4</v>
          </cell>
          <cell r="R61">
            <v>4</v>
          </cell>
          <cell r="S61">
            <v>8</v>
          </cell>
          <cell r="T61">
            <v>2</v>
          </cell>
          <cell r="U61">
            <v>7</v>
          </cell>
          <cell r="V61">
            <v>6</v>
          </cell>
          <cell r="W61">
            <v>14</v>
          </cell>
          <cell r="X61">
            <v>8</v>
          </cell>
          <cell r="Y61">
            <v>9</v>
          </cell>
          <cell r="Z61">
            <v>3</v>
          </cell>
          <cell r="AA61">
            <v>0</v>
          </cell>
          <cell r="AB61">
            <v>0</v>
          </cell>
        </row>
        <row r="62">
          <cell r="A62" t="str">
            <v>00129</v>
          </cell>
          <cell r="B62" t="str">
            <v>6245</v>
          </cell>
          <cell r="C62" t="str">
            <v>24</v>
          </cell>
          <cell r="D62" t="str">
            <v>04</v>
          </cell>
          <cell r="E62" t="str">
            <v>1</v>
          </cell>
          <cell r="F62" t="str">
            <v>13</v>
          </cell>
          <cell r="G62" t="str">
            <v>01</v>
          </cell>
          <cell r="H62" t="str">
            <v>GONZALEZ TRUQUE TIB</v>
          </cell>
          <cell r="I62" t="str">
            <v>1</v>
          </cell>
          <cell r="J62" t="str">
            <v>1</v>
          </cell>
          <cell r="K62" t="str">
            <v>0</v>
          </cell>
          <cell r="L62" t="str">
            <v>7</v>
          </cell>
          <cell r="M62" t="str">
            <v>CNV. COLEGIO BRAULIO CARR</v>
          </cell>
          <cell r="N62">
            <v>72</v>
          </cell>
          <cell r="O62">
            <v>28</v>
          </cell>
          <cell r="P62">
            <v>44</v>
          </cell>
          <cell r="Q62">
            <v>12</v>
          </cell>
          <cell r="R62">
            <v>5</v>
          </cell>
          <cell r="S62">
            <v>16</v>
          </cell>
          <cell r="T62">
            <v>10</v>
          </cell>
          <cell r="U62">
            <v>28</v>
          </cell>
          <cell r="V62">
            <v>11</v>
          </cell>
          <cell r="W62">
            <v>13</v>
          </cell>
          <cell r="X62">
            <v>2</v>
          </cell>
          <cell r="Y62">
            <v>3</v>
          </cell>
          <cell r="Z62">
            <v>0</v>
          </cell>
          <cell r="AA62">
            <v>0</v>
          </cell>
          <cell r="AB62">
            <v>0</v>
          </cell>
        </row>
        <row r="63">
          <cell r="A63" t="str">
            <v>00130</v>
          </cell>
          <cell r="B63" t="str">
            <v>6253</v>
          </cell>
          <cell r="C63" t="str">
            <v>06</v>
          </cell>
          <cell r="D63" t="str">
            <v>01</v>
          </cell>
          <cell r="E63" t="str">
            <v>3</v>
          </cell>
          <cell r="F63" t="str">
            <v>04</v>
          </cell>
          <cell r="G63" t="str">
            <v>02</v>
          </cell>
          <cell r="H63" t="str">
            <v>TUCURRIQUE</v>
          </cell>
          <cell r="I63" t="str">
            <v>1</v>
          </cell>
          <cell r="J63" t="str">
            <v>2</v>
          </cell>
          <cell r="K63" t="str">
            <v>0</v>
          </cell>
          <cell r="L63" t="str">
            <v>7</v>
          </cell>
          <cell r="M63" t="str">
            <v>CNV. LICEO TUCURRIQUE</v>
          </cell>
          <cell r="N63">
            <v>36</v>
          </cell>
          <cell r="O63">
            <v>18</v>
          </cell>
          <cell r="P63">
            <v>18</v>
          </cell>
          <cell r="Q63">
            <v>1</v>
          </cell>
          <cell r="R63">
            <v>1</v>
          </cell>
          <cell r="S63">
            <v>13</v>
          </cell>
          <cell r="T63">
            <v>7</v>
          </cell>
          <cell r="U63">
            <v>5</v>
          </cell>
          <cell r="V63">
            <v>1</v>
          </cell>
          <cell r="W63">
            <v>11</v>
          </cell>
          <cell r="X63">
            <v>4</v>
          </cell>
          <cell r="Y63">
            <v>6</v>
          </cell>
          <cell r="Z63">
            <v>5</v>
          </cell>
          <cell r="AA63">
            <v>0</v>
          </cell>
          <cell r="AB63">
            <v>0</v>
          </cell>
        </row>
        <row r="64">
          <cell r="A64" t="str">
            <v>00132</v>
          </cell>
          <cell r="B64" t="str">
            <v>6245</v>
          </cell>
          <cell r="C64" t="str">
            <v>25</v>
          </cell>
          <cell r="D64" t="str">
            <v>01</v>
          </cell>
          <cell r="E64" t="str">
            <v>1</v>
          </cell>
          <cell r="F64" t="str">
            <v>01</v>
          </cell>
          <cell r="G64" t="str">
            <v>02</v>
          </cell>
          <cell r="H64" t="str">
            <v>BARRIO MÉXICO</v>
          </cell>
          <cell r="I64" t="str">
            <v>1</v>
          </cell>
          <cell r="J64" t="str">
            <v>1</v>
          </cell>
          <cell r="K64" t="str">
            <v>0</v>
          </cell>
          <cell r="L64" t="str">
            <v>7</v>
          </cell>
          <cell r="M64" t="str">
            <v>CNV. LICEO SAN JOSE</v>
          </cell>
          <cell r="N64">
            <v>39</v>
          </cell>
          <cell r="O64">
            <v>24</v>
          </cell>
          <cell r="P64">
            <v>15</v>
          </cell>
          <cell r="Q64">
            <v>5</v>
          </cell>
          <cell r="R64">
            <v>4</v>
          </cell>
          <cell r="S64">
            <v>8</v>
          </cell>
          <cell r="T64">
            <v>4</v>
          </cell>
          <cell r="U64">
            <v>7</v>
          </cell>
          <cell r="V64">
            <v>4</v>
          </cell>
          <cell r="W64">
            <v>12</v>
          </cell>
          <cell r="X64">
            <v>8</v>
          </cell>
          <cell r="Y64">
            <v>7</v>
          </cell>
          <cell r="Z64">
            <v>4</v>
          </cell>
          <cell r="AA64">
            <v>0</v>
          </cell>
          <cell r="AB64">
            <v>0</v>
          </cell>
        </row>
        <row r="65">
          <cell r="A65" t="str">
            <v>00134</v>
          </cell>
          <cell r="B65" t="str">
            <v>6246</v>
          </cell>
          <cell r="C65" t="str">
            <v>01</v>
          </cell>
          <cell r="D65" t="str">
            <v>01</v>
          </cell>
          <cell r="E65" t="str">
            <v>1</v>
          </cell>
          <cell r="F65" t="str">
            <v>01</v>
          </cell>
          <cell r="G65" t="str">
            <v>11</v>
          </cell>
          <cell r="H65" t="str">
            <v>COLONIA KENNEDY</v>
          </cell>
          <cell r="I65" t="str">
            <v>1</v>
          </cell>
          <cell r="J65" t="str">
            <v>1</v>
          </cell>
          <cell r="K65" t="str">
            <v>0</v>
          </cell>
          <cell r="L65" t="str">
            <v>7</v>
          </cell>
          <cell r="M65" t="str">
            <v>CNV. COLEGIO RICARDO FERN</v>
          </cell>
          <cell r="N65">
            <v>48</v>
          </cell>
          <cell r="O65">
            <v>24</v>
          </cell>
          <cell r="P65">
            <v>24</v>
          </cell>
          <cell r="Q65">
            <v>7</v>
          </cell>
          <cell r="R65">
            <v>3</v>
          </cell>
          <cell r="S65">
            <v>9</v>
          </cell>
          <cell r="T65">
            <v>5</v>
          </cell>
          <cell r="U65">
            <v>11</v>
          </cell>
          <cell r="V65">
            <v>8</v>
          </cell>
          <cell r="W65">
            <v>12</v>
          </cell>
          <cell r="X65">
            <v>5</v>
          </cell>
          <cell r="Y65">
            <v>9</v>
          </cell>
          <cell r="Z65">
            <v>3</v>
          </cell>
          <cell r="AA65">
            <v>0</v>
          </cell>
          <cell r="AB65">
            <v>0</v>
          </cell>
        </row>
        <row r="66">
          <cell r="A66" t="str">
            <v>00137</v>
          </cell>
          <cell r="B66" t="str">
            <v>6246</v>
          </cell>
          <cell r="C66" t="str">
            <v>20</v>
          </cell>
          <cell r="D66" t="str">
            <v>03</v>
          </cell>
          <cell r="E66" t="str">
            <v>1</v>
          </cell>
          <cell r="F66" t="str">
            <v>06</v>
          </cell>
          <cell r="G66" t="str">
            <v>04</v>
          </cell>
          <cell r="H66" t="str">
            <v>BARRIO LA SALLE</v>
          </cell>
          <cell r="I66" t="str">
            <v>1</v>
          </cell>
          <cell r="J66" t="str">
            <v>2</v>
          </cell>
          <cell r="K66" t="str">
            <v>0</v>
          </cell>
          <cell r="L66" t="str">
            <v>7</v>
          </cell>
          <cell r="M66" t="str">
            <v>CNV. LICEO SAN GABRIEL</v>
          </cell>
          <cell r="N66">
            <v>105</v>
          </cell>
          <cell r="O66">
            <v>55</v>
          </cell>
          <cell r="P66">
            <v>50</v>
          </cell>
          <cell r="Q66">
            <v>16</v>
          </cell>
          <cell r="R66">
            <v>9</v>
          </cell>
          <cell r="S66">
            <v>40</v>
          </cell>
          <cell r="T66">
            <v>23</v>
          </cell>
          <cell r="U66">
            <v>27</v>
          </cell>
          <cell r="V66">
            <v>15</v>
          </cell>
          <cell r="W66">
            <v>20</v>
          </cell>
          <cell r="X66">
            <v>7</v>
          </cell>
          <cell r="Y66">
            <v>2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00148</v>
          </cell>
          <cell r="B67" t="str">
            <v>6258</v>
          </cell>
          <cell r="C67" t="str">
            <v>11</v>
          </cell>
          <cell r="D67" t="str">
            <v>01</v>
          </cell>
          <cell r="E67" t="str">
            <v>5</v>
          </cell>
          <cell r="F67" t="str">
            <v>06</v>
          </cell>
          <cell r="G67" t="str">
            <v>01</v>
          </cell>
          <cell r="H67" t="str">
            <v>CENTRO CAÑAS</v>
          </cell>
          <cell r="I67" t="str">
            <v>1</v>
          </cell>
          <cell r="J67" t="str">
            <v>1</v>
          </cell>
          <cell r="K67" t="str">
            <v>0</v>
          </cell>
          <cell r="L67" t="str">
            <v>7</v>
          </cell>
          <cell r="M67" t="str">
            <v>CNV. ESCUELA MONSENOR LUI</v>
          </cell>
          <cell r="N67">
            <v>19</v>
          </cell>
          <cell r="O67">
            <v>7</v>
          </cell>
          <cell r="P67">
            <v>12</v>
          </cell>
          <cell r="Q67">
            <v>3</v>
          </cell>
          <cell r="R67">
            <v>1</v>
          </cell>
          <cell r="S67">
            <v>6</v>
          </cell>
          <cell r="T67">
            <v>2</v>
          </cell>
          <cell r="U67">
            <v>5</v>
          </cell>
          <cell r="V67">
            <v>2</v>
          </cell>
          <cell r="W67">
            <v>2</v>
          </cell>
          <cell r="X67">
            <v>1</v>
          </cell>
          <cell r="Y67">
            <v>3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00149</v>
          </cell>
          <cell r="B68" t="str">
            <v>6250</v>
          </cell>
          <cell r="C68" t="str">
            <v>04</v>
          </cell>
          <cell r="D68" t="str">
            <v>05</v>
          </cell>
          <cell r="E68" t="str">
            <v>2</v>
          </cell>
          <cell r="F68" t="str">
            <v>06</v>
          </cell>
          <cell r="G68" t="str">
            <v>01</v>
          </cell>
          <cell r="H68" t="str">
            <v>NARANJO CENTRO</v>
          </cell>
          <cell r="I68" t="str">
            <v>1</v>
          </cell>
          <cell r="J68" t="str">
            <v>1</v>
          </cell>
          <cell r="K68" t="str">
            <v>0</v>
          </cell>
          <cell r="L68" t="str">
            <v>7</v>
          </cell>
          <cell r="M68" t="str">
            <v>CNV. ESCUELA REPUBLICA DE</v>
          </cell>
          <cell r="N68">
            <v>27</v>
          </cell>
          <cell r="O68">
            <v>14</v>
          </cell>
          <cell r="P68">
            <v>13</v>
          </cell>
          <cell r="Q68">
            <v>7</v>
          </cell>
          <cell r="R68">
            <v>5</v>
          </cell>
          <cell r="S68">
            <v>11</v>
          </cell>
          <cell r="T68">
            <v>4</v>
          </cell>
          <cell r="U68">
            <v>5</v>
          </cell>
          <cell r="V68">
            <v>3</v>
          </cell>
          <cell r="W68">
            <v>3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>00152</v>
          </cell>
          <cell r="B69" t="str">
            <v>6250</v>
          </cell>
          <cell r="C69" t="str">
            <v>04</v>
          </cell>
          <cell r="D69" t="str">
            <v>06</v>
          </cell>
          <cell r="E69" t="str">
            <v>2</v>
          </cell>
          <cell r="F69" t="str">
            <v>07</v>
          </cell>
          <cell r="G69" t="str">
            <v>01</v>
          </cell>
          <cell r="H69" t="str">
            <v>PALMARES CENTRO</v>
          </cell>
          <cell r="I69" t="str">
            <v>1</v>
          </cell>
          <cell r="J69" t="str">
            <v>1</v>
          </cell>
          <cell r="K69" t="str">
            <v>0</v>
          </cell>
          <cell r="L69" t="str">
            <v>7</v>
          </cell>
          <cell r="M69" t="str">
            <v>CNV. ESCUELA PBRO. MANUEL</v>
          </cell>
          <cell r="N69">
            <v>67</v>
          </cell>
          <cell r="O69">
            <v>34</v>
          </cell>
          <cell r="P69">
            <v>33</v>
          </cell>
          <cell r="Q69">
            <v>10</v>
          </cell>
          <cell r="R69">
            <v>7</v>
          </cell>
          <cell r="S69">
            <v>21</v>
          </cell>
          <cell r="T69">
            <v>9</v>
          </cell>
          <cell r="U69">
            <v>19</v>
          </cell>
          <cell r="V69">
            <v>9</v>
          </cell>
          <cell r="W69">
            <v>6</v>
          </cell>
          <cell r="X69">
            <v>3</v>
          </cell>
          <cell r="Y69">
            <v>11</v>
          </cell>
          <cell r="Z69">
            <v>6</v>
          </cell>
          <cell r="AA69">
            <v>0</v>
          </cell>
          <cell r="AB69">
            <v>0</v>
          </cell>
        </row>
        <row r="70">
          <cell r="A70" t="str">
            <v>00153</v>
          </cell>
          <cell r="B70" t="str">
            <v>6252</v>
          </cell>
          <cell r="C70" t="str">
            <v>05</v>
          </cell>
          <cell r="D70" t="str">
            <v>06</v>
          </cell>
          <cell r="E70" t="str">
            <v>3</v>
          </cell>
          <cell r="F70" t="str">
            <v>03</v>
          </cell>
          <cell r="G70" t="str">
            <v>01</v>
          </cell>
          <cell r="H70" t="str">
            <v>TRES RIOS CENTRO</v>
          </cell>
          <cell r="I70" t="str">
            <v>1</v>
          </cell>
          <cell r="J70" t="str">
            <v>1</v>
          </cell>
          <cell r="K70" t="str">
            <v>0</v>
          </cell>
          <cell r="L70" t="str">
            <v>7</v>
          </cell>
          <cell r="M70" t="str">
            <v>CNV. ESCUELA CENTRAL DE T</v>
          </cell>
          <cell r="N70">
            <v>91</v>
          </cell>
          <cell r="O70">
            <v>37</v>
          </cell>
          <cell r="P70">
            <v>54</v>
          </cell>
          <cell r="Q70">
            <v>15</v>
          </cell>
          <cell r="R70">
            <v>8</v>
          </cell>
          <cell r="S70">
            <v>31</v>
          </cell>
          <cell r="T70">
            <v>12</v>
          </cell>
          <cell r="U70">
            <v>17</v>
          </cell>
          <cell r="V70">
            <v>7</v>
          </cell>
          <cell r="W70">
            <v>28</v>
          </cell>
          <cell r="X70">
            <v>10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00154</v>
          </cell>
          <cell r="B71" t="str">
            <v>6258</v>
          </cell>
          <cell r="C71" t="str">
            <v>11</v>
          </cell>
          <cell r="D71" t="str">
            <v>03</v>
          </cell>
          <cell r="E71" t="str">
            <v>5</v>
          </cell>
          <cell r="F71" t="str">
            <v>08</v>
          </cell>
          <cell r="G71" t="str">
            <v>01</v>
          </cell>
          <cell r="H71" t="str">
            <v>TILARAN CENTRO</v>
          </cell>
          <cell r="I71" t="str">
            <v>1</v>
          </cell>
          <cell r="J71" t="str">
            <v>1</v>
          </cell>
          <cell r="K71" t="str">
            <v>0</v>
          </cell>
          <cell r="L71" t="str">
            <v>7</v>
          </cell>
          <cell r="M71" t="str">
            <v>CNV. LICEO NOCTURNO MAURI</v>
          </cell>
          <cell r="N71">
            <v>49</v>
          </cell>
          <cell r="O71">
            <v>28</v>
          </cell>
          <cell r="P71">
            <v>21</v>
          </cell>
          <cell r="Q71">
            <v>7</v>
          </cell>
          <cell r="R71">
            <v>4</v>
          </cell>
          <cell r="S71">
            <v>8</v>
          </cell>
          <cell r="T71">
            <v>6</v>
          </cell>
          <cell r="U71">
            <v>14</v>
          </cell>
          <cell r="V71">
            <v>7</v>
          </cell>
          <cell r="W71">
            <v>12</v>
          </cell>
          <cell r="X71">
            <v>6</v>
          </cell>
          <cell r="Y71">
            <v>8</v>
          </cell>
          <cell r="Z71">
            <v>5</v>
          </cell>
          <cell r="AA71">
            <v>0</v>
          </cell>
          <cell r="AB71">
            <v>0</v>
          </cell>
        </row>
        <row r="72">
          <cell r="A72" t="str">
            <v>00156</v>
          </cell>
          <cell r="B72" t="str">
            <v>6245</v>
          </cell>
          <cell r="C72" t="str">
            <v>01</v>
          </cell>
          <cell r="D72" t="str">
            <v>01</v>
          </cell>
          <cell r="E72" t="str">
            <v>1</v>
          </cell>
          <cell r="F72" t="str">
            <v>01</v>
          </cell>
          <cell r="G72" t="str">
            <v>10</v>
          </cell>
          <cell r="H72" t="str">
            <v>SAGRADA FAMILIA</v>
          </cell>
          <cell r="I72" t="str">
            <v>1</v>
          </cell>
          <cell r="J72" t="str">
            <v>1</v>
          </cell>
          <cell r="K72" t="str">
            <v>0</v>
          </cell>
          <cell r="L72" t="str">
            <v>7</v>
          </cell>
          <cell r="M72" t="str">
            <v>CNV. ESCUELA CAROLINA DEN</v>
          </cell>
          <cell r="N72">
            <v>25</v>
          </cell>
          <cell r="O72">
            <v>14</v>
          </cell>
          <cell r="P72">
            <v>11</v>
          </cell>
          <cell r="Q72">
            <v>12</v>
          </cell>
          <cell r="R72">
            <v>7</v>
          </cell>
          <cell r="S72">
            <v>8</v>
          </cell>
          <cell r="T72">
            <v>2</v>
          </cell>
          <cell r="U72">
            <v>3</v>
          </cell>
          <cell r="V72">
            <v>3</v>
          </cell>
          <cell r="W72">
            <v>2</v>
          </cell>
          <cell r="X72">
            <v>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00157</v>
          </cell>
          <cell r="B73" t="str">
            <v>6249</v>
          </cell>
          <cell r="C73" t="str">
            <v>03</v>
          </cell>
          <cell r="D73" t="str">
            <v>04</v>
          </cell>
          <cell r="E73" t="str">
            <v>2</v>
          </cell>
          <cell r="F73" t="str">
            <v>01</v>
          </cell>
          <cell r="G73" t="str">
            <v>08</v>
          </cell>
          <cell r="H73" t="str">
            <v>SAN RAFAEL</v>
          </cell>
          <cell r="I73" t="str">
            <v>1</v>
          </cell>
          <cell r="J73" t="str">
            <v>1</v>
          </cell>
          <cell r="K73" t="str">
            <v>0</v>
          </cell>
          <cell r="L73" t="str">
            <v>7</v>
          </cell>
          <cell r="M73" t="str">
            <v>CNV. LICEO SAN RAFAEL</v>
          </cell>
          <cell r="N73">
            <v>86</v>
          </cell>
          <cell r="O73">
            <v>48</v>
          </cell>
          <cell r="P73">
            <v>38</v>
          </cell>
          <cell r="Q73">
            <v>23</v>
          </cell>
          <cell r="R73">
            <v>16</v>
          </cell>
          <cell r="S73">
            <v>28</v>
          </cell>
          <cell r="T73">
            <v>16</v>
          </cell>
          <cell r="U73">
            <v>13</v>
          </cell>
          <cell r="V73">
            <v>7</v>
          </cell>
          <cell r="W73">
            <v>16</v>
          </cell>
          <cell r="X73">
            <v>7</v>
          </cell>
          <cell r="Y73">
            <v>6</v>
          </cell>
          <cell r="Z73">
            <v>2</v>
          </cell>
          <cell r="AA73">
            <v>0</v>
          </cell>
          <cell r="AB73">
            <v>0</v>
          </cell>
        </row>
        <row r="74">
          <cell r="A74" t="str">
            <v>00159</v>
          </cell>
          <cell r="B74" t="str">
            <v>6252</v>
          </cell>
          <cell r="C74" t="str">
            <v>05</v>
          </cell>
          <cell r="D74" t="str">
            <v>03</v>
          </cell>
          <cell r="E74" t="str">
            <v>3</v>
          </cell>
          <cell r="F74" t="str">
            <v>08</v>
          </cell>
          <cell r="G74" t="str">
            <v>01</v>
          </cell>
          <cell r="H74" t="str">
            <v>TEJAR</v>
          </cell>
          <cell r="I74" t="str">
            <v>1</v>
          </cell>
          <cell r="J74" t="str">
            <v>1</v>
          </cell>
          <cell r="K74" t="str">
            <v>0</v>
          </cell>
          <cell r="L74" t="str">
            <v>7</v>
          </cell>
          <cell r="M74" t="str">
            <v>CNV. COLEGIO ELIAS LEIVA</v>
          </cell>
          <cell r="N74">
            <v>91</v>
          </cell>
          <cell r="O74">
            <v>44</v>
          </cell>
          <cell r="P74">
            <v>47</v>
          </cell>
          <cell r="Q74">
            <v>28</v>
          </cell>
          <cell r="R74">
            <v>16</v>
          </cell>
          <cell r="S74">
            <v>16</v>
          </cell>
          <cell r="T74">
            <v>8</v>
          </cell>
          <cell r="U74">
            <v>15</v>
          </cell>
          <cell r="V74">
            <v>10</v>
          </cell>
          <cell r="W74">
            <v>25</v>
          </cell>
          <cell r="X74">
            <v>9</v>
          </cell>
          <cell r="Y74">
            <v>7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00160</v>
          </cell>
          <cell r="B75" t="str">
            <v>6245</v>
          </cell>
          <cell r="C75" t="str">
            <v>01</v>
          </cell>
          <cell r="D75" t="str">
            <v>02</v>
          </cell>
          <cell r="E75" t="str">
            <v>1</v>
          </cell>
          <cell r="F75" t="str">
            <v>01</v>
          </cell>
          <cell r="G75" t="str">
            <v>01</v>
          </cell>
          <cell r="H75" t="str">
            <v>BARRIO AMON</v>
          </cell>
          <cell r="I75" t="str">
            <v>1</v>
          </cell>
          <cell r="J75" t="str">
            <v>1</v>
          </cell>
          <cell r="K75" t="str">
            <v>0</v>
          </cell>
          <cell r="L75" t="str">
            <v>7</v>
          </cell>
          <cell r="M75" t="str">
            <v>CNV. ORATORIO DON BOSCO S</v>
          </cell>
          <cell r="N75">
            <v>37</v>
          </cell>
          <cell r="O75">
            <v>20</v>
          </cell>
          <cell r="P75">
            <v>17</v>
          </cell>
          <cell r="Q75">
            <v>16</v>
          </cell>
          <cell r="R75">
            <v>11</v>
          </cell>
          <cell r="S75">
            <v>8</v>
          </cell>
          <cell r="T75">
            <v>2</v>
          </cell>
          <cell r="U75">
            <v>13</v>
          </cell>
          <cell r="V75">
            <v>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>00161</v>
          </cell>
          <cell r="B76" t="str">
            <v>6256</v>
          </cell>
          <cell r="C76" t="str">
            <v>09</v>
          </cell>
          <cell r="D76" t="str">
            <v>03</v>
          </cell>
          <cell r="E76" t="str">
            <v>5</v>
          </cell>
          <cell r="F76" t="str">
            <v>02</v>
          </cell>
          <cell r="G76" t="str">
            <v>02</v>
          </cell>
          <cell r="H76" t="str">
            <v>LA MANSION</v>
          </cell>
          <cell r="I76" t="str">
            <v>1</v>
          </cell>
          <cell r="J76" t="str">
            <v>2</v>
          </cell>
          <cell r="K76" t="str">
            <v>0</v>
          </cell>
          <cell r="L76" t="str">
            <v>7</v>
          </cell>
          <cell r="M76" t="str">
            <v>CNV. C.T.P. LA MANSION</v>
          </cell>
          <cell r="N76">
            <v>10</v>
          </cell>
          <cell r="O76">
            <v>6</v>
          </cell>
          <cell r="P76">
            <v>4</v>
          </cell>
          <cell r="Q76">
            <v>2</v>
          </cell>
          <cell r="R76">
            <v>1</v>
          </cell>
          <cell r="S76">
            <v>2</v>
          </cell>
          <cell r="T76">
            <v>2</v>
          </cell>
          <cell r="U76">
            <v>1</v>
          </cell>
          <cell r="V76">
            <v>1</v>
          </cell>
          <cell r="W76">
            <v>2</v>
          </cell>
          <cell r="X76">
            <v>1</v>
          </cell>
          <cell r="Y76">
            <v>3</v>
          </cell>
          <cell r="Z76">
            <v>1</v>
          </cell>
          <cell r="AA76">
            <v>0</v>
          </cell>
          <cell r="AB76">
            <v>0</v>
          </cell>
        </row>
        <row r="77">
          <cell r="A77" t="str">
            <v>00162</v>
          </cell>
          <cell r="B77" t="str">
            <v>6253</v>
          </cell>
          <cell r="C77" t="str">
            <v>06</v>
          </cell>
          <cell r="D77" t="str">
            <v>02</v>
          </cell>
          <cell r="E77" t="str">
            <v>3</v>
          </cell>
          <cell r="F77" t="str">
            <v>05</v>
          </cell>
          <cell r="G77" t="str">
            <v>01</v>
          </cell>
          <cell r="H77" t="str">
            <v>LAS AMERICAS</v>
          </cell>
          <cell r="I77" t="str">
            <v>1</v>
          </cell>
          <cell r="J77" t="str">
            <v>1</v>
          </cell>
          <cell r="K77" t="str">
            <v>0</v>
          </cell>
          <cell r="L77" t="str">
            <v>7</v>
          </cell>
          <cell r="M77" t="str">
            <v>CNV. COLEGIO DR. CLODOMIR</v>
          </cell>
          <cell r="N77">
            <v>44</v>
          </cell>
          <cell r="O77">
            <v>24</v>
          </cell>
          <cell r="P77">
            <v>20</v>
          </cell>
          <cell r="Q77">
            <v>16</v>
          </cell>
          <cell r="R77">
            <v>10</v>
          </cell>
          <cell r="S77">
            <v>9</v>
          </cell>
          <cell r="T77">
            <v>6</v>
          </cell>
          <cell r="U77">
            <v>6</v>
          </cell>
          <cell r="V77">
            <v>3</v>
          </cell>
          <cell r="W77">
            <v>8</v>
          </cell>
          <cell r="X77">
            <v>3</v>
          </cell>
          <cell r="Y77">
            <v>5</v>
          </cell>
          <cell r="Z77">
            <v>2</v>
          </cell>
          <cell r="AA77">
            <v>0</v>
          </cell>
          <cell r="AB77">
            <v>0</v>
          </cell>
        </row>
        <row r="78">
          <cell r="A78" t="str">
            <v>00163</v>
          </cell>
          <cell r="B78" t="str">
            <v>6248</v>
          </cell>
          <cell r="C78" t="str">
            <v>22</v>
          </cell>
          <cell r="D78" t="str">
            <v>01</v>
          </cell>
          <cell r="E78" t="str">
            <v>6</v>
          </cell>
          <cell r="F78" t="str">
            <v>03</v>
          </cell>
          <cell r="G78" t="str">
            <v>01</v>
          </cell>
          <cell r="H78" t="str">
            <v>SANTA CRUZ</v>
          </cell>
          <cell r="I78" t="str">
            <v>1</v>
          </cell>
          <cell r="J78" t="str">
            <v>1</v>
          </cell>
          <cell r="K78" t="str">
            <v>0</v>
          </cell>
          <cell r="L78" t="str">
            <v>7</v>
          </cell>
          <cell r="M78" t="str">
            <v>CNV. ESCUELA SANTA CRUZ</v>
          </cell>
          <cell r="N78">
            <v>33</v>
          </cell>
          <cell r="O78">
            <v>17</v>
          </cell>
          <cell r="P78">
            <v>16</v>
          </cell>
          <cell r="Q78">
            <v>6</v>
          </cell>
          <cell r="R78">
            <v>4</v>
          </cell>
          <cell r="S78">
            <v>9</v>
          </cell>
          <cell r="T78">
            <v>5</v>
          </cell>
          <cell r="U78">
            <v>4</v>
          </cell>
          <cell r="V78">
            <v>3</v>
          </cell>
          <cell r="W78">
            <v>11</v>
          </cell>
          <cell r="X78">
            <v>4</v>
          </cell>
          <cell r="Y78">
            <v>3</v>
          </cell>
          <cell r="Z78">
            <v>1</v>
          </cell>
          <cell r="AA78">
            <v>0</v>
          </cell>
          <cell r="AB78">
            <v>0</v>
          </cell>
        </row>
        <row r="79">
          <cell r="A79" t="str">
            <v>00164</v>
          </cell>
          <cell r="B79" t="str">
            <v>6252</v>
          </cell>
          <cell r="C79" t="str">
            <v>05</v>
          </cell>
          <cell r="D79" t="str">
            <v>02</v>
          </cell>
          <cell r="E79" t="str">
            <v>3</v>
          </cell>
          <cell r="F79" t="str">
            <v>01</v>
          </cell>
          <cell r="G79" t="str">
            <v>04</v>
          </cell>
          <cell r="H79" t="str">
            <v>SAN IGNACIO DE LOYOL</v>
          </cell>
          <cell r="I79" t="str">
            <v>1</v>
          </cell>
          <cell r="J79" t="str">
            <v>1</v>
          </cell>
          <cell r="K79" t="str">
            <v>0</v>
          </cell>
          <cell r="L79" t="str">
            <v>7</v>
          </cell>
          <cell r="M79" t="str">
            <v>CNV. ESCUELA SAN IGNACIO</v>
          </cell>
          <cell r="N79">
            <v>20</v>
          </cell>
          <cell r="O79">
            <v>11</v>
          </cell>
          <cell r="P79">
            <v>9</v>
          </cell>
          <cell r="Q79">
            <v>8</v>
          </cell>
          <cell r="R79">
            <v>2</v>
          </cell>
          <cell r="S79">
            <v>8</v>
          </cell>
          <cell r="T79">
            <v>7</v>
          </cell>
          <cell r="U79">
            <v>2</v>
          </cell>
          <cell r="V79">
            <v>1</v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00165</v>
          </cell>
          <cell r="B80" t="str">
            <v>6248</v>
          </cell>
          <cell r="C80" t="str">
            <v>22</v>
          </cell>
          <cell r="D80" t="str">
            <v>06</v>
          </cell>
          <cell r="E80" t="str">
            <v>6</v>
          </cell>
          <cell r="F80" t="str">
            <v>05</v>
          </cell>
          <cell r="G80" t="str">
            <v>01</v>
          </cell>
          <cell r="H80" t="str">
            <v>CORONADO</v>
          </cell>
          <cell r="I80" t="str">
            <v>1</v>
          </cell>
          <cell r="J80" t="str">
            <v>1</v>
          </cell>
          <cell r="K80" t="str">
            <v>0</v>
          </cell>
          <cell r="L80" t="str">
            <v>7</v>
          </cell>
          <cell r="M80" t="str">
            <v>CNV. ESCUELA CORONADO</v>
          </cell>
          <cell r="N80">
            <v>53</v>
          </cell>
          <cell r="O80">
            <v>31</v>
          </cell>
          <cell r="P80">
            <v>22</v>
          </cell>
          <cell r="Q80">
            <v>4</v>
          </cell>
          <cell r="R80">
            <v>3</v>
          </cell>
          <cell r="S80">
            <v>8</v>
          </cell>
          <cell r="T80">
            <v>4</v>
          </cell>
          <cell r="U80">
            <v>25</v>
          </cell>
          <cell r="V80">
            <v>17</v>
          </cell>
          <cell r="W80">
            <v>12</v>
          </cell>
          <cell r="X80">
            <v>3</v>
          </cell>
          <cell r="Y80">
            <v>4</v>
          </cell>
          <cell r="Z80">
            <v>4</v>
          </cell>
          <cell r="AA80">
            <v>0</v>
          </cell>
          <cell r="AB80">
            <v>0</v>
          </cell>
        </row>
        <row r="81">
          <cell r="A81" t="str">
            <v>00166</v>
          </cell>
          <cell r="B81" t="str">
            <v>6245</v>
          </cell>
          <cell r="C81" t="str">
            <v>01</v>
          </cell>
          <cell r="D81" t="str">
            <v>04</v>
          </cell>
          <cell r="E81" t="str">
            <v>1</v>
          </cell>
          <cell r="F81" t="str">
            <v>18</v>
          </cell>
          <cell r="G81" t="str">
            <v>04</v>
          </cell>
          <cell r="H81" t="str">
            <v>15 DE AGOSTO</v>
          </cell>
          <cell r="I81" t="str">
            <v>1</v>
          </cell>
          <cell r="J81" t="str">
            <v>1</v>
          </cell>
          <cell r="K81" t="str">
            <v>0</v>
          </cell>
          <cell r="L81" t="str">
            <v>7</v>
          </cell>
          <cell r="M81" t="str">
            <v>CNV. C.T.P. ULADISLAO GAM</v>
          </cell>
          <cell r="N81">
            <v>92</v>
          </cell>
          <cell r="O81">
            <v>43</v>
          </cell>
          <cell r="P81">
            <v>49</v>
          </cell>
          <cell r="Q81">
            <v>14</v>
          </cell>
          <cell r="R81">
            <v>8</v>
          </cell>
          <cell r="S81">
            <v>17</v>
          </cell>
          <cell r="T81">
            <v>9</v>
          </cell>
          <cell r="U81">
            <v>29</v>
          </cell>
          <cell r="V81">
            <v>18</v>
          </cell>
          <cell r="W81">
            <v>15</v>
          </cell>
          <cell r="X81">
            <v>7</v>
          </cell>
          <cell r="Y81">
            <v>17</v>
          </cell>
          <cell r="Z81">
            <v>1</v>
          </cell>
          <cell r="AA81">
            <v>0</v>
          </cell>
          <cell r="AB81">
            <v>0</v>
          </cell>
        </row>
        <row r="82">
          <cell r="A82" t="str">
            <v>00087</v>
          </cell>
          <cell r="B82" t="str">
            <v>6261</v>
          </cell>
          <cell r="C82" t="str">
            <v>27</v>
          </cell>
          <cell r="D82" t="str">
            <v>01</v>
          </cell>
          <cell r="E82" t="str">
            <v>7</v>
          </cell>
          <cell r="F82" t="str">
            <v>04</v>
          </cell>
          <cell r="G82" t="str">
            <v>01</v>
          </cell>
          <cell r="H82" t="str">
            <v>BRIBRI</v>
          </cell>
          <cell r="I82" t="str">
            <v>1</v>
          </cell>
          <cell r="J82" t="str">
            <v>2</v>
          </cell>
          <cell r="K82" t="str">
            <v>0</v>
          </cell>
          <cell r="L82" t="str">
            <v>7</v>
          </cell>
          <cell r="M82" t="str">
            <v>CNV. C.T.P. TALAMANCA</v>
          </cell>
          <cell r="N82">
            <v>40</v>
          </cell>
          <cell r="O82">
            <v>19</v>
          </cell>
          <cell r="P82">
            <v>21</v>
          </cell>
          <cell r="Q82">
            <v>7</v>
          </cell>
          <cell r="R82">
            <v>6</v>
          </cell>
          <cell r="S82">
            <v>9</v>
          </cell>
          <cell r="T82">
            <v>5</v>
          </cell>
          <cell r="U82">
            <v>7</v>
          </cell>
          <cell r="V82">
            <v>3</v>
          </cell>
          <cell r="W82">
            <v>14</v>
          </cell>
          <cell r="X82">
            <v>5</v>
          </cell>
          <cell r="Y82">
            <v>3</v>
          </cell>
          <cell r="Z82">
            <v>0</v>
          </cell>
          <cell r="AA82">
            <v>0</v>
          </cell>
          <cell r="AB82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E489"/>
  <sheetViews>
    <sheetView workbookViewId="0">
      <selection activeCell="C1" sqref="C1:C1048576"/>
    </sheetView>
  </sheetViews>
  <sheetFormatPr baseColWidth="10" defaultRowHeight="12"/>
  <cols>
    <col min="1" max="1" width="7.7109375" style="539" customWidth="1"/>
    <col min="2" max="2" width="38.7109375" style="539" customWidth="1"/>
    <col min="3" max="3" width="7" style="20" customWidth="1"/>
    <col min="4" max="4" width="50" style="539" bestFit="1" customWidth="1"/>
    <col min="5" max="5" width="11.42578125" style="539"/>
    <col min="6" max="16384" width="11.42578125" style="19"/>
  </cols>
  <sheetData>
    <row r="1" spans="1:5">
      <c r="A1" s="536" t="s">
        <v>157</v>
      </c>
      <c r="B1" s="536" t="s">
        <v>1334</v>
      </c>
      <c r="D1" s="536" t="s">
        <v>1334</v>
      </c>
      <c r="E1" s="536" t="s">
        <v>157</v>
      </c>
    </row>
    <row r="2" spans="1:5">
      <c r="A2" s="537" t="s">
        <v>158</v>
      </c>
      <c r="B2" s="537" t="s">
        <v>837</v>
      </c>
      <c r="C2" s="21"/>
      <c r="D2" s="537" t="s">
        <v>837</v>
      </c>
      <c r="E2" s="537" t="s">
        <v>158</v>
      </c>
    </row>
    <row r="3" spans="1:5">
      <c r="A3" s="537" t="s">
        <v>279</v>
      </c>
      <c r="B3" s="537" t="s">
        <v>838</v>
      </c>
      <c r="C3" s="21"/>
      <c r="D3" s="537" t="s">
        <v>907</v>
      </c>
      <c r="E3" s="537" t="s">
        <v>159</v>
      </c>
    </row>
    <row r="4" spans="1:5">
      <c r="A4" s="537" t="s">
        <v>391</v>
      </c>
      <c r="B4" s="537" t="s">
        <v>839</v>
      </c>
      <c r="C4" s="21"/>
      <c r="D4" s="537" t="s">
        <v>976</v>
      </c>
      <c r="E4" s="537" t="s">
        <v>160</v>
      </c>
    </row>
    <row r="5" spans="1:5">
      <c r="A5" s="537" t="s">
        <v>442</v>
      </c>
      <c r="B5" s="537" t="s">
        <v>840</v>
      </c>
      <c r="C5" s="21"/>
      <c r="D5" s="537" t="s">
        <v>1043</v>
      </c>
      <c r="E5" s="537" t="s">
        <v>161</v>
      </c>
    </row>
    <row r="6" spans="1:5">
      <c r="A6" s="537" t="s">
        <v>489</v>
      </c>
      <c r="B6" s="537" t="s">
        <v>841</v>
      </c>
      <c r="C6" s="21"/>
      <c r="D6" s="537" t="s">
        <v>1101</v>
      </c>
      <c r="E6" s="537" t="s">
        <v>162</v>
      </c>
    </row>
    <row r="7" spans="1:5">
      <c r="A7" s="537" t="s">
        <v>548</v>
      </c>
      <c r="B7" s="537" t="s">
        <v>842</v>
      </c>
      <c r="C7" s="21"/>
      <c r="D7" s="537" t="s">
        <v>1148</v>
      </c>
      <c r="E7" s="537" t="s">
        <v>163</v>
      </c>
    </row>
    <row r="8" spans="1:5">
      <c r="A8" s="537" t="s">
        <v>605</v>
      </c>
      <c r="B8" s="537" t="s">
        <v>843</v>
      </c>
      <c r="C8" s="21"/>
      <c r="D8" s="537" t="s">
        <v>1179</v>
      </c>
      <c r="E8" s="537" t="s">
        <v>164</v>
      </c>
    </row>
    <row r="9" spans="1:5">
      <c r="A9" s="537" t="s">
        <v>169</v>
      </c>
      <c r="B9" s="537" t="s">
        <v>844</v>
      </c>
      <c r="C9" s="21"/>
      <c r="D9" s="537" t="s">
        <v>1204</v>
      </c>
      <c r="E9" s="537" t="s">
        <v>165</v>
      </c>
    </row>
    <row r="10" spans="1:5">
      <c r="A10" s="537" t="s">
        <v>293</v>
      </c>
      <c r="B10" s="537" t="s">
        <v>845</v>
      </c>
      <c r="C10" s="21"/>
      <c r="D10" s="537" t="s">
        <v>1222</v>
      </c>
      <c r="E10" s="537" t="s">
        <v>166</v>
      </c>
    </row>
    <row r="11" spans="1:5">
      <c r="A11" s="537" t="s">
        <v>402</v>
      </c>
      <c r="B11" s="537" t="s">
        <v>846</v>
      </c>
      <c r="C11" s="21"/>
      <c r="D11" s="537" t="s">
        <v>1233</v>
      </c>
      <c r="E11" s="537" t="s">
        <v>167</v>
      </c>
    </row>
    <row r="12" spans="1:5">
      <c r="A12" s="537" t="s">
        <v>447</v>
      </c>
      <c r="B12" s="537" t="s">
        <v>847</v>
      </c>
      <c r="C12" s="21"/>
      <c r="D12" s="537" t="s">
        <v>1241</v>
      </c>
      <c r="E12" s="537" t="s">
        <v>168</v>
      </c>
    </row>
    <row r="13" spans="1:5">
      <c r="A13" s="537" t="s">
        <v>494</v>
      </c>
      <c r="B13" s="537" t="s">
        <v>848</v>
      </c>
      <c r="C13" s="21"/>
      <c r="D13" s="537" t="s">
        <v>844</v>
      </c>
      <c r="E13" s="537" t="s">
        <v>169</v>
      </c>
    </row>
    <row r="14" spans="1:5">
      <c r="A14" s="537" t="s">
        <v>563</v>
      </c>
      <c r="B14" s="537" t="s">
        <v>849</v>
      </c>
      <c r="C14" s="21"/>
      <c r="D14" s="537" t="s">
        <v>914</v>
      </c>
      <c r="E14" s="537" t="s">
        <v>170</v>
      </c>
    </row>
    <row r="15" spans="1:5">
      <c r="A15" s="537" t="s">
        <v>609</v>
      </c>
      <c r="B15" s="537" t="s">
        <v>850</v>
      </c>
      <c r="C15" s="21"/>
      <c r="D15" s="537" t="s">
        <v>983</v>
      </c>
      <c r="E15" s="537" t="s">
        <v>171</v>
      </c>
    </row>
    <row r="16" spans="1:5">
      <c r="A16" s="537" t="s">
        <v>172</v>
      </c>
      <c r="B16" s="537" t="s">
        <v>851</v>
      </c>
      <c r="C16" s="21"/>
      <c r="D16" s="537" t="s">
        <v>851</v>
      </c>
      <c r="E16" s="537" t="s">
        <v>172</v>
      </c>
    </row>
    <row r="17" spans="1:5">
      <c r="A17" s="537" t="s">
        <v>306</v>
      </c>
      <c r="B17" s="537" t="s">
        <v>852</v>
      </c>
      <c r="C17" s="21"/>
      <c r="D17" s="537" t="s">
        <v>921</v>
      </c>
      <c r="E17" s="537" t="s">
        <v>173</v>
      </c>
    </row>
    <row r="18" spans="1:5">
      <c r="A18" s="537" t="s">
        <v>407</v>
      </c>
      <c r="B18" s="537" t="s">
        <v>853</v>
      </c>
      <c r="C18" s="21"/>
      <c r="D18" s="537" t="s">
        <v>990</v>
      </c>
      <c r="E18" s="537" t="s">
        <v>174</v>
      </c>
    </row>
    <row r="19" spans="1:5">
      <c r="A19" s="537" t="s">
        <v>453</v>
      </c>
      <c r="B19" s="537" t="s">
        <v>854</v>
      </c>
      <c r="C19" s="21"/>
      <c r="D19" s="537" t="s">
        <v>1056</v>
      </c>
      <c r="E19" s="537" t="s">
        <v>175</v>
      </c>
    </row>
    <row r="20" spans="1:5">
      <c r="A20" s="537" t="s">
        <v>501</v>
      </c>
      <c r="B20" s="537" t="s">
        <v>855</v>
      </c>
      <c r="C20" s="21"/>
      <c r="D20" s="537" t="s">
        <v>1113</v>
      </c>
      <c r="E20" s="537" t="s">
        <v>176</v>
      </c>
    </row>
    <row r="21" spans="1:5">
      <c r="A21" s="537" t="s">
        <v>568</v>
      </c>
      <c r="B21" s="537" t="s">
        <v>856</v>
      </c>
      <c r="C21" s="21"/>
      <c r="D21" s="537" t="s">
        <v>1157</v>
      </c>
      <c r="E21" s="537" t="s">
        <v>177</v>
      </c>
    </row>
    <row r="22" spans="1:5">
      <c r="A22" s="537" t="s">
        <v>616</v>
      </c>
      <c r="B22" s="537" t="s">
        <v>857</v>
      </c>
      <c r="C22" s="21"/>
      <c r="D22" s="537" t="s">
        <v>1186</v>
      </c>
      <c r="E22" s="537" t="s">
        <v>178</v>
      </c>
    </row>
    <row r="23" spans="1:5">
      <c r="A23" s="537" t="s">
        <v>185</v>
      </c>
      <c r="B23" s="537" t="s">
        <v>858</v>
      </c>
      <c r="C23" s="21"/>
      <c r="D23" s="537" t="s">
        <v>1209</v>
      </c>
      <c r="E23" s="537" t="s">
        <v>179</v>
      </c>
    </row>
    <row r="24" spans="1:5">
      <c r="A24" s="537" t="s">
        <v>313</v>
      </c>
      <c r="B24" s="537" t="s">
        <v>859</v>
      </c>
      <c r="C24" s="21"/>
      <c r="D24" s="537" t="s">
        <v>1227</v>
      </c>
      <c r="E24" s="537" t="s">
        <v>180</v>
      </c>
    </row>
    <row r="25" spans="1:5">
      <c r="A25" s="537" t="s">
        <v>415</v>
      </c>
      <c r="B25" s="537" t="s">
        <v>860</v>
      </c>
      <c r="C25" s="21"/>
      <c r="D25" s="537" t="s">
        <v>1238</v>
      </c>
      <c r="E25" s="537" t="s">
        <v>181</v>
      </c>
    </row>
    <row r="26" spans="1:5">
      <c r="A26" s="537" t="s">
        <v>461</v>
      </c>
      <c r="B26" s="537" t="s">
        <v>861</v>
      </c>
      <c r="C26" s="21"/>
      <c r="D26" s="537" t="s">
        <v>1246</v>
      </c>
      <c r="E26" s="537" t="s">
        <v>182</v>
      </c>
    </row>
    <row r="27" spans="1:5">
      <c r="A27" s="537" t="s">
        <v>510</v>
      </c>
      <c r="B27" s="537" t="s">
        <v>862</v>
      </c>
      <c r="C27" s="21"/>
      <c r="D27" s="537" t="s">
        <v>1252</v>
      </c>
      <c r="E27" s="537" t="s">
        <v>183</v>
      </c>
    </row>
    <row r="28" spans="1:5">
      <c r="A28" s="537" t="s">
        <v>577</v>
      </c>
      <c r="B28" s="537" t="s">
        <v>863</v>
      </c>
      <c r="C28" s="21"/>
      <c r="D28" s="537" t="s">
        <v>1258</v>
      </c>
      <c r="E28" s="537" t="s">
        <v>184</v>
      </c>
    </row>
    <row r="29" spans="1:5">
      <c r="A29" s="537" t="s">
        <v>622</v>
      </c>
      <c r="B29" s="537" t="s">
        <v>864</v>
      </c>
      <c r="C29" s="21"/>
      <c r="D29" s="537" t="s">
        <v>858</v>
      </c>
      <c r="E29" s="537" t="s">
        <v>185</v>
      </c>
    </row>
    <row r="30" spans="1:5">
      <c r="A30" s="537" t="s">
        <v>194</v>
      </c>
      <c r="B30" s="537" t="s">
        <v>865</v>
      </c>
      <c r="C30" s="21"/>
      <c r="D30" s="537" t="s">
        <v>928</v>
      </c>
      <c r="E30" s="537" t="s">
        <v>186</v>
      </c>
    </row>
    <row r="31" spans="1:5">
      <c r="A31" s="537" t="s">
        <v>317</v>
      </c>
      <c r="B31" s="537" t="s">
        <v>866</v>
      </c>
      <c r="C31" s="21"/>
      <c r="D31" s="537" t="s">
        <v>997</v>
      </c>
      <c r="E31" s="537" t="s">
        <v>187</v>
      </c>
    </row>
    <row r="32" spans="1:5">
      <c r="A32" s="537" t="s">
        <v>418</v>
      </c>
      <c r="B32" s="537" t="s">
        <v>867</v>
      </c>
      <c r="C32" s="21"/>
      <c r="D32" s="537" t="s">
        <v>1063</v>
      </c>
      <c r="E32" s="537" t="s">
        <v>188</v>
      </c>
    </row>
    <row r="33" spans="1:5">
      <c r="A33" s="537" t="s">
        <v>467</v>
      </c>
      <c r="B33" s="537" t="s">
        <v>868</v>
      </c>
      <c r="C33" s="21"/>
      <c r="D33" s="537" t="s">
        <v>1120</v>
      </c>
      <c r="E33" s="537" t="s">
        <v>189</v>
      </c>
    </row>
    <row r="34" spans="1:5">
      <c r="A34" s="537" t="s">
        <v>514</v>
      </c>
      <c r="B34" s="537" t="s">
        <v>869</v>
      </c>
      <c r="C34" s="21"/>
      <c r="D34" s="537" t="s">
        <v>1163</v>
      </c>
      <c r="E34" s="537" t="s">
        <v>190</v>
      </c>
    </row>
    <row r="35" spans="1:5">
      <c r="A35" s="537" t="s">
        <v>580</v>
      </c>
      <c r="B35" s="537" t="s">
        <v>870</v>
      </c>
      <c r="C35" s="21"/>
      <c r="D35" s="537" t="s">
        <v>1193</v>
      </c>
      <c r="E35" s="537" t="s">
        <v>191</v>
      </c>
    </row>
    <row r="36" spans="1:5">
      <c r="A36" s="537" t="s">
        <v>626</v>
      </c>
      <c r="B36" s="537" t="s">
        <v>871</v>
      </c>
      <c r="C36" s="21"/>
      <c r="D36" s="537" t="s">
        <v>1215</v>
      </c>
      <c r="E36" s="537" t="s">
        <v>192</v>
      </c>
    </row>
    <row r="37" spans="1:5">
      <c r="A37" s="537" t="s">
        <v>197</v>
      </c>
      <c r="B37" s="537" t="s">
        <v>872</v>
      </c>
      <c r="C37" s="21"/>
      <c r="D37" s="537" t="s">
        <v>1230</v>
      </c>
      <c r="E37" s="537" t="s">
        <v>193</v>
      </c>
    </row>
    <row r="38" spans="1:5">
      <c r="A38" s="537" t="s">
        <v>325</v>
      </c>
      <c r="B38" s="537" t="s">
        <v>873</v>
      </c>
      <c r="C38" s="21"/>
      <c r="D38" s="537" t="s">
        <v>865</v>
      </c>
      <c r="E38" s="537" t="s">
        <v>194</v>
      </c>
    </row>
    <row r="39" spans="1:5">
      <c r="A39" s="537" t="s">
        <v>430</v>
      </c>
      <c r="B39" s="537" t="s">
        <v>874</v>
      </c>
      <c r="C39" s="21"/>
      <c r="D39" s="537" t="s">
        <v>935</v>
      </c>
      <c r="E39" s="537" t="s">
        <v>195</v>
      </c>
    </row>
    <row r="40" spans="1:5">
      <c r="A40" s="537" t="s">
        <v>472</v>
      </c>
      <c r="B40" s="537" t="s">
        <v>875</v>
      </c>
      <c r="C40" s="21"/>
      <c r="D40" s="537" t="s">
        <v>1004</v>
      </c>
      <c r="E40" s="537" t="s">
        <v>196</v>
      </c>
    </row>
    <row r="41" spans="1:5">
      <c r="A41" s="537" t="s">
        <v>518</v>
      </c>
      <c r="B41" s="537" t="s">
        <v>876</v>
      </c>
      <c r="C41" s="21"/>
      <c r="D41" s="537" t="s">
        <v>872</v>
      </c>
      <c r="E41" s="537" t="s">
        <v>197</v>
      </c>
    </row>
    <row r="42" spans="1:5">
      <c r="A42" s="537" t="s">
        <v>586</v>
      </c>
      <c r="B42" s="537" t="s">
        <v>877</v>
      </c>
      <c r="C42" s="21"/>
      <c r="D42" s="537" t="s">
        <v>942</v>
      </c>
      <c r="E42" s="537" t="s">
        <v>198</v>
      </c>
    </row>
    <row r="43" spans="1:5">
      <c r="A43" s="537" t="s">
        <v>629</v>
      </c>
      <c r="B43" s="537" t="s">
        <v>878</v>
      </c>
      <c r="C43" s="21"/>
      <c r="D43" s="537" t="s">
        <v>1011</v>
      </c>
      <c r="E43" s="537" t="s">
        <v>199</v>
      </c>
    </row>
    <row r="44" spans="1:5">
      <c r="A44" s="537" t="s">
        <v>204</v>
      </c>
      <c r="B44" s="537" t="s">
        <v>879</v>
      </c>
      <c r="C44" s="21"/>
      <c r="D44" s="537" t="s">
        <v>1073</v>
      </c>
      <c r="E44" s="537" t="s">
        <v>200</v>
      </c>
    </row>
    <row r="45" spans="1:5">
      <c r="A45" s="537" t="s">
        <v>333</v>
      </c>
      <c r="B45" s="537" t="s">
        <v>880</v>
      </c>
      <c r="C45" s="21"/>
      <c r="D45" s="537" t="s">
        <v>1126</v>
      </c>
      <c r="E45" s="537" t="s">
        <v>201</v>
      </c>
    </row>
    <row r="46" spans="1:5">
      <c r="A46" s="537" t="s">
        <v>433</v>
      </c>
      <c r="B46" s="537" t="s">
        <v>881</v>
      </c>
      <c r="C46" s="21"/>
      <c r="D46" s="537" t="s">
        <v>1168</v>
      </c>
      <c r="E46" s="537" t="s">
        <v>202</v>
      </c>
    </row>
    <row r="47" spans="1:5">
      <c r="A47" s="537" t="s">
        <v>476</v>
      </c>
      <c r="B47" s="537" t="s">
        <v>882</v>
      </c>
      <c r="C47" s="21"/>
      <c r="D47" s="537" t="s">
        <v>1196</v>
      </c>
      <c r="E47" s="537" t="s">
        <v>203</v>
      </c>
    </row>
    <row r="48" spans="1:5">
      <c r="A48" s="537" t="s">
        <v>523</v>
      </c>
      <c r="B48" s="537" t="s">
        <v>883</v>
      </c>
      <c r="C48" s="21"/>
      <c r="D48" s="537" t="s">
        <v>879</v>
      </c>
      <c r="E48" s="537" t="s">
        <v>204</v>
      </c>
    </row>
    <row r="49" spans="1:5">
      <c r="A49" s="537" t="s">
        <v>589</v>
      </c>
      <c r="B49" s="537" t="s">
        <v>884</v>
      </c>
      <c r="C49" s="21"/>
      <c r="D49" s="537" t="s">
        <v>949</v>
      </c>
      <c r="E49" s="537" t="s">
        <v>205</v>
      </c>
    </row>
    <row r="50" spans="1:5">
      <c r="A50" s="537" t="s">
        <v>210</v>
      </c>
      <c r="B50" s="537" t="s">
        <v>885</v>
      </c>
      <c r="C50" s="21"/>
      <c r="D50" s="537" t="s">
        <v>1018</v>
      </c>
      <c r="E50" s="537" t="s">
        <v>206</v>
      </c>
    </row>
    <row r="51" spans="1:5">
      <c r="A51" s="537" t="s">
        <v>340</v>
      </c>
      <c r="B51" s="537" t="s">
        <v>886</v>
      </c>
      <c r="C51" s="21"/>
      <c r="D51" s="537" t="s">
        <v>1078</v>
      </c>
      <c r="E51" s="537" t="s">
        <v>207</v>
      </c>
    </row>
    <row r="52" spans="1:5">
      <c r="A52" s="537" t="s">
        <v>438</v>
      </c>
      <c r="B52" s="537" t="s">
        <v>887</v>
      </c>
      <c r="C52" s="21"/>
      <c r="D52" s="537" t="s">
        <v>1130</v>
      </c>
      <c r="E52" s="537" t="s">
        <v>208</v>
      </c>
    </row>
    <row r="53" spans="1:5">
      <c r="A53" s="537" t="s">
        <v>479</v>
      </c>
      <c r="B53" s="537" t="s">
        <v>888</v>
      </c>
      <c r="C53" s="21"/>
      <c r="D53" s="537" t="s">
        <v>1170</v>
      </c>
      <c r="E53" s="537" t="s">
        <v>209</v>
      </c>
    </row>
    <row r="54" spans="1:5">
      <c r="A54" s="537" t="s">
        <v>527</v>
      </c>
      <c r="B54" s="537" t="s">
        <v>889</v>
      </c>
      <c r="C54" s="21"/>
      <c r="D54" s="537" t="s">
        <v>1198</v>
      </c>
      <c r="E54" s="537" t="s">
        <v>703</v>
      </c>
    </row>
    <row r="55" spans="1:5">
      <c r="A55" s="537" t="s">
        <v>593</v>
      </c>
      <c r="B55" s="537" t="s">
        <v>890</v>
      </c>
      <c r="C55" s="21"/>
      <c r="D55" s="537" t="s">
        <v>885</v>
      </c>
      <c r="E55" s="537" t="s">
        <v>210</v>
      </c>
    </row>
    <row r="56" spans="1:5">
      <c r="A56" s="537" t="s">
        <v>217</v>
      </c>
      <c r="B56" s="537" t="s">
        <v>891</v>
      </c>
      <c r="C56" s="21"/>
      <c r="D56" s="537" t="s">
        <v>955</v>
      </c>
      <c r="E56" s="537" t="s">
        <v>211</v>
      </c>
    </row>
    <row r="57" spans="1:5">
      <c r="A57" s="537" t="s">
        <v>345</v>
      </c>
      <c r="B57" s="537" t="s">
        <v>892</v>
      </c>
      <c r="C57" s="21"/>
      <c r="D57" s="537" t="s">
        <v>1024</v>
      </c>
      <c r="E57" s="537" t="s">
        <v>212</v>
      </c>
    </row>
    <row r="58" spans="1:5">
      <c r="A58" s="537" t="s">
        <v>482</v>
      </c>
      <c r="B58" s="537" t="s">
        <v>893</v>
      </c>
      <c r="C58" s="21"/>
      <c r="D58" s="537" t="s">
        <v>1083</v>
      </c>
      <c r="E58" s="537" t="s">
        <v>213</v>
      </c>
    </row>
    <row r="59" spans="1:5">
      <c r="A59" s="537" t="s">
        <v>534</v>
      </c>
      <c r="B59" s="537" t="s">
        <v>894</v>
      </c>
      <c r="C59" s="21"/>
      <c r="D59" s="537" t="s">
        <v>1133</v>
      </c>
      <c r="E59" s="537" t="s">
        <v>214</v>
      </c>
    </row>
    <row r="60" spans="1:5">
      <c r="A60" s="537" t="s">
        <v>598</v>
      </c>
      <c r="B60" s="537" t="s">
        <v>895</v>
      </c>
      <c r="C60" s="21"/>
      <c r="D60" s="537" t="s">
        <v>1172</v>
      </c>
      <c r="E60" s="537" t="s">
        <v>215</v>
      </c>
    </row>
    <row r="61" spans="1:5">
      <c r="A61" s="537" t="s">
        <v>223</v>
      </c>
      <c r="B61" s="537" t="s">
        <v>896</v>
      </c>
      <c r="C61" s="21"/>
      <c r="D61" s="537" t="s">
        <v>1200</v>
      </c>
      <c r="E61" s="537" t="s">
        <v>216</v>
      </c>
    </row>
    <row r="62" spans="1:5">
      <c r="A62" s="537" t="s">
        <v>350</v>
      </c>
      <c r="B62" s="537" t="s">
        <v>897</v>
      </c>
      <c r="C62" s="21"/>
      <c r="D62" s="537" t="s">
        <v>891</v>
      </c>
      <c r="E62" s="537" t="s">
        <v>217</v>
      </c>
    </row>
    <row r="63" spans="1:5">
      <c r="A63" s="537" t="s">
        <v>484</v>
      </c>
      <c r="B63" s="537" t="s">
        <v>898</v>
      </c>
      <c r="C63" s="21"/>
      <c r="D63" s="537" t="s">
        <v>961</v>
      </c>
      <c r="E63" s="537" t="s">
        <v>218</v>
      </c>
    </row>
    <row r="64" spans="1:5">
      <c r="A64" s="537" t="s">
        <v>540</v>
      </c>
      <c r="B64" s="537" t="s">
        <v>899</v>
      </c>
      <c r="C64" s="21"/>
      <c r="D64" s="537" t="s">
        <v>1030</v>
      </c>
      <c r="E64" s="537" t="s">
        <v>219</v>
      </c>
    </row>
    <row r="65" spans="1:5">
      <c r="A65" s="537" t="s">
        <v>599</v>
      </c>
      <c r="B65" s="537" t="s">
        <v>900</v>
      </c>
      <c r="C65" s="21"/>
      <c r="D65" s="537" t="s">
        <v>1088</v>
      </c>
      <c r="E65" s="537" t="s">
        <v>220</v>
      </c>
    </row>
    <row r="66" spans="1:5">
      <c r="A66" s="537" t="s">
        <v>228</v>
      </c>
      <c r="B66" s="537" t="s">
        <v>901</v>
      </c>
      <c r="C66" s="21"/>
      <c r="D66" s="537" t="s">
        <v>1137</v>
      </c>
      <c r="E66" s="537" t="s">
        <v>221</v>
      </c>
    </row>
    <row r="67" spans="1:5">
      <c r="A67" s="537" t="s">
        <v>363</v>
      </c>
      <c r="B67" s="537" t="s">
        <v>902</v>
      </c>
      <c r="C67" s="21"/>
      <c r="D67" s="537" t="s">
        <v>1175</v>
      </c>
      <c r="E67" s="537" t="s">
        <v>222</v>
      </c>
    </row>
    <row r="68" spans="1:5">
      <c r="A68" s="537" t="s">
        <v>544</v>
      </c>
      <c r="B68" s="537" t="s">
        <v>903</v>
      </c>
      <c r="C68" s="21"/>
      <c r="D68" s="537" t="s">
        <v>896</v>
      </c>
      <c r="E68" s="537" t="s">
        <v>223</v>
      </c>
    </row>
    <row r="69" spans="1:5">
      <c r="A69" s="537" t="s">
        <v>603</v>
      </c>
      <c r="B69" s="537" t="s">
        <v>904</v>
      </c>
      <c r="C69" s="21"/>
      <c r="D69" s="537" t="s">
        <v>965</v>
      </c>
      <c r="E69" s="537" t="s">
        <v>224</v>
      </c>
    </row>
    <row r="70" spans="1:5">
      <c r="A70" s="537" t="s">
        <v>233</v>
      </c>
      <c r="B70" s="537" t="s">
        <v>905</v>
      </c>
      <c r="C70" s="21"/>
      <c r="D70" s="537" t="s">
        <v>1033</v>
      </c>
      <c r="E70" s="537" t="s">
        <v>225</v>
      </c>
    </row>
    <row r="71" spans="1:5">
      <c r="A71" s="537" t="s">
        <v>370</v>
      </c>
      <c r="B71" s="537" t="s">
        <v>906</v>
      </c>
      <c r="C71" s="21"/>
      <c r="D71" s="537" t="s">
        <v>1091</v>
      </c>
      <c r="E71" s="537" t="s">
        <v>226</v>
      </c>
    </row>
    <row r="72" spans="1:5">
      <c r="A72" s="537" t="s">
        <v>159</v>
      </c>
      <c r="B72" s="537" t="s">
        <v>907</v>
      </c>
      <c r="C72" s="21"/>
      <c r="D72" s="537" t="s">
        <v>1140</v>
      </c>
      <c r="E72" s="537" t="s">
        <v>227</v>
      </c>
    </row>
    <row r="73" spans="1:5">
      <c r="A73" s="537" t="s">
        <v>280</v>
      </c>
      <c r="B73" s="537" t="s">
        <v>908</v>
      </c>
      <c r="C73" s="21"/>
      <c r="D73" s="537" t="s">
        <v>901</v>
      </c>
      <c r="E73" s="537" t="s">
        <v>228</v>
      </c>
    </row>
    <row r="74" spans="1:5">
      <c r="A74" s="537" t="s">
        <v>392</v>
      </c>
      <c r="B74" s="537" t="s">
        <v>909</v>
      </c>
      <c r="C74" s="21"/>
      <c r="D74" s="537" t="s">
        <v>970</v>
      </c>
      <c r="E74" s="537" t="s">
        <v>229</v>
      </c>
    </row>
    <row r="75" spans="1:5">
      <c r="A75" s="537" t="s">
        <v>443</v>
      </c>
      <c r="B75" s="537" t="s">
        <v>910</v>
      </c>
      <c r="C75" s="21"/>
      <c r="D75" s="537" t="s">
        <v>1038</v>
      </c>
      <c r="E75" s="537" t="s">
        <v>230</v>
      </c>
    </row>
    <row r="76" spans="1:5">
      <c r="A76" s="537" t="s">
        <v>490</v>
      </c>
      <c r="B76" s="537" t="s">
        <v>911</v>
      </c>
      <c r="C76" s="21"/>
      <c r="D76" s="537" t="s">
        <v>1096</v>
      </c>
      <c r="E76" s="537" t="s">
        <v>231</v>
      </c>
    </row>
    <row r="77" spans="1:5">
      <c r="A77" s="537" t="s">
        <v>549</v>
      </c>
      <c r="B77" s="537" t="s">
        <v>912</v>
      </c>
      <c r="C77" s="21"/>
      <c r="D77" s="537" t="s">
        <v>1143</v>
      </c>
      <c r="E77" s="537" t="s">
        <v>232</v>
      </c>
    </row>
    <row r="78" spans="1:5">
      <c r="A78" s="537" t="s">
        <v>606</v>
      </c>
      <c r="B78" s="537" t="s">
        <v>913</v>
      </c>
      <c r="C78" s="21"/>
      <c r="D78" s="537" t="s">
        <v>905</v>
      </c>
      <c r="E78" s="537" t="s">
        <v>233</v>
      </c>
    </row>
    <row r="79" spans="1:5">
      <c r="A79" s="537" t="s">
        <v>170</v>
      </c>
      <c r="B79" s="537" t="s">
        <v>914</v>
      </c>
      <c r="C79" s="21"/>
      <c r="D79" s="537" t="s">
        <v>974</v>
      </c>
      <c r="E79" s="537" t="s">
        <v>234</v>
      </c>
    </row>
    <row r="80" spans="1:5">
      <c r="A80" s="537" t="s">
        <v>294</v>
      </c>
      <c r="B80" s="537" t="s">
        <v>915</v>
      </c>
      <c r="C80" s="21"/>
      <c r="D80" s="537" t="s">
        <v>1041</v>
      </c>
      <c r="E80" s="537" t="s">
        <v>235</v>
      </c>
    </row>
    <row r="81" spans="1:5">
      <c r="A81" s="537" t="s">
        <v>403</v>
      </c>
      <c r="B81" s="537" t="s">
        <v>916</v>
      </c>
      <c r="C81" s="21"/>
      <c r="D81" s="537" t="s">
        <v>1099</v>
      </c>
      <c r="E81" s="537" t="s">
        <v>236</v>
      </c>
    </row>
    <row r="82" spans="1:5">
      <c r="A82" s="537" t="s">
        <v>448</v>
      </c>
      <c r="B82" s="537" t="s">
        <v>917</v>
      </c>
      <c r="C82" s="21"/>
      <c r="D82" s="537" t="s">
        <v>1146</v>
      </c>
      <c r="E82" s="537" t="s">
        <v>237</v>
      </c>
    </row>
    <row r="83" spans="1:5">
      <c r="A83" s="537" t="s">
        <v>495</v>
      </c>
      <c r="B83" s="537" t="s">
        <v>918</v>
      </c>
      <c r="C83" s="21"/>
      <c r="D83" s="537" t="s">
        <v>1265</v>
      </c>
      <c r="E83" s="537" t="s">
        <v>238</v>
      </c>
    </row>
    <row r="84" spans="1:5">
      <c r="A84" s="537" t="s">
        <v>564</v>
      </c>
      <c r="B84" s="537" t="s">
        <v>919</v>
      </c>
      <c r="C84" s="21"/>
      <c r="D84" s="537" t="s">
        <v>1266</v>
      </c>
      <c r="E84" s="537" t="s">
        <v>239</v>
      </c>
    </row>
    <row r="85" spans="1:5">
      <c r="A85" s="537" t="s">
        <v>610</v>
      </c>
      <c r="B85" s="537" t="s">
        <v>920</v>
      </c>
      <c r="C85" s="21"/>
      <c r="D85" s="537" t="s">
        <v>1267</v>
      </c>
      <c r="E85" s="537" t="s">
        <v>240</v>
      </c>
    </row>
    <row r="86" spans="1:5">
      <c r="A86" s="537" t="s">
        <v>173</v>
      </c>
      <c r="B86" s="537" t="s">
        <v>921</v>
      </c>
      <c r="C86" s="21"/>
      <c r="D86" s="537" t="s">
        <v>1268</v>
      </c>
      <c r="E86" s="537" t="s">
        <v>241</v>
      </c>
    </row>
    <row r="87" spans="1:5">
      <c r="A87" s="537" t="s">
        <v>307</v>
      </c>
      <c r="B87" s="537" t="s">
        <v>922</v>
      </c>
      <c r="C87" s="21"/>
      <c r="D87" s="537" t="s">
        <v>1269</v>
      </c>
      <c r="E87" s="537" t="s">
        <v>242</v>
      </c>
    </row>
    <row r="88" spans="1:5">
      <c r="A88" s="537" t="s">
        <v>408</v>
      </c>
      <c r="B88" s="537" t="s">
        <v>923</v>
      </c>
      <c r="C88" s="21"/>
      <c r="D88" s="537" t="s">
        <v>1270</v>
      </c>
      <c r="E88" s="537" t="s">
        <v>243</v>
      </c>
    </row>
    <row r="89" spans="1:5">
      <c r="A89" s="537" t="s">
        <v>454</v>
      </c>
      <c r="B89" s="537" t="s">
        <v>924</v>
      </c>
      <c r="C89" s="21"/>
      <c r="D89" s="537" t="s">
        <v>1271</v>
      </c>
      <c r="E89" s="537" t="s">
        <v>244</v>
      </c>
    </row>
    <row r="90" spans="1:5">
      <c r="A90" s="537" t="s">
        <v>502</v>
      </c>
      <c r="B90" s="537" t="s">
        <v>925</v>
      </c>
      <c r="C90" s="21"/>
      <c r="D90" s="537" t="s">
        <v>1272</v>
      </c>
      <c r="E90" s="537" t="s">
        <v>245</v>
      </c>
    </row>
    <row r="91" spans="1:5">
      <c r="A91" s="537" t="s">
        <v>569</v>
      </c>
      <c r="B91" s="537" t="s">
        <v>926</v>
      </c>
      <c r="C91" s="21"/>
      <c r="D91" s="537" t="s">
        <v>1273</v>
      </c>
      <c r="E91" s="537" t="s">
        <v>246</v>
      </c>
    </row>
    <row r="92" spans="1:5">
      <c r="A92" s="537" t="s">
        <v>617</v>
      </c>
      <c r="B92" s="537" t="s">
        <v>927</v>
      </c>
      <c r="C92" s="21"/>
      <c r="D92" s="537" t="s">
        <v>1274</v>
      </c>
      <c r="E92" s="537" t="s">
        <v>247</v>
      </c>
    </row>
    <row r="93" spans="1:5">
      <c r="A93" s="537" t="s">
        <v>186</v>
      </c>
      <c r="B93" s="537" t="s">
        <v>928</v>
      </c>
      <c r="C93" s="21"/>
      <c r="D93" s="537" t="s">
        <v>1275</v>
      </c>
      <c r="E93" s="537" t="s">
        <v>248</v>
      </c>
    </row>
    <row r="94" spans="1:5">
      <c r="A94" s="537" t="s">
        <v>314</v>
      </c>
      <c r="B94" s="537" t="s">
        <v>929</v>
      </c>
      <c r="C94" s="21"/>
      <c r="D94" s="537" t="s">
        <v>1276</v>
      </c>
      <c r="E94" s="537" t="s">
        <v>249</v>
      </c>
    </row>
    <row r="95" spans="1:5">
      <c r="A95" s="537" t="s">
        <v>416</v>
      </c>
      <c r="B95" s="537" t="s">
        <v>930</v>
      </c>
      <c r="C95" s="21"/>
      <c r="D95" s="537" t="s">
        <v>1277</v>
      </c>
      <c r="E95" s="537" t="s">
        <v>250</v>
      </c>
    </row>
    <row r="96" spans="1:5">
      <c r="A96" s="537" t="s">
        <v>462</v>
      </c>
      <c r="B96" s="537" t="s">
        <v>931</v>
      </c>
      <c r="C96" s="21"/>
      <c r="D96" s="537" t="s">
        <v>1278</v>
      </c>
      <c r="E96" s="537" t="s">
        <v>251</v>
      </c>
    </row>
    <row r="97" spans="1:5">
      <c r="A97" s="537" t="s">
        <v>511</v>
      </c>
      <c r="B97" s="537" t="s">
        <v>932</v>
      </c>
      <c r="C97" s="21"/>
      <c r="D97" s="537" t="s">
        <v>1279</v>
      </c>
      <c r="E97" s="537" t="s">
        <v>252</v>
      </c>
    </row>
    <row r="98" spans="1:5">
      <c r="A98" s="537" t="s">
        <v>578</v>
      </c>
      <c r="B98" s="537" t="s">
        <v>933</v>
      </c>
      <c r="C98" s="21"/>
      <c r="D98" s="537" t="s">
        <v>1280</v>
      </c>
      <c r="E98" s="537" t="s">
        <v>253</v>
      </c>
    </row>
    <row r="99" spans="1:5">
      <c r="A99" s="537" t="s">
        <v>623</v>
      </c>
      <c r="B99" s="537" t="s">
        <v>934</v>
      </c>
      <c r="C99" s="21"/>
      <c r="D99" s="537" t="s">
        <v>1281</v>
      </c>
      <c r="E99" s="537" t="s">
        <v>254</v>
      </c>
    </row>
    <row r="100" spans="1:5">
      <c r="A100" s="537" t="s">
        <v>195</v>
      </c>
      <c r="B100" s="537" t="s">
        <v>935</v>
      </c>
      <c r="C100" s="21"/>
      <c r="D100" s="537" t="s">
        <v>1282</v>
      </c>
      <c r="E100" s="537" t="s">
        <v>255</v>
      </c>
    </row>
    <row r="101" spans="1:5">
      <c r="A101" s="537" t="s">
        <v>318</v>
      </c>
      <c r="B101" s="537" t="s">
        <v>936</v>
      </c>
      <c r="C101" s="21"/>
      <c r="D101" s="537" t="s">
        <v>1283</v>
      </c>
      <c r="E101" s="537" t="s">
        <v>256</v>
      </c>
    </row>
    <row r="102" spans="1:5">
      <c r="A102" s="537" t="s">
        <v>419</v>
      </c>
      <c r="B102" s="537" t="s">
        <v>937</v>
      </c>
      <c r="C102" s="21"/>
      <c r="D102" s="537" t="s">
        <v>1284</v>
      </c>
      <c r="E102" s="537" t="s">
        <v>257</v>
      </c>
    </row>
    <row r="103" spans="1:5">
      <c r="A103" s="537" t="s">
        <v>468</v>
      </c>
      <c r="B103" s="537" t="s">
        <v>938</v>
      </c>
      <c r="C103" s="21"/>
      <c r="D103" s="537" t="s">
        <v>1285</v>
      </c>
      <c r="E103" s="537" t="s">
        <v>258</v>
      </c>
    </row>
    <row r="104" spans="1:5">
      <c r="A104" s="537" t="s">
        <v>515</v>
      </c>
      <c r="B104" s="537" t="s">
        <v>939</v>
      </c>
      <c r="C104" s="21"/>
      <c r="D104" s="537" t="s">
        <v>1286</v>
      </c>
      <c r="E104" s="537" t="s">
        <v>259</v>
      </c>
    </row>
    <row r="105" spans="1:5">
      <c r="A105" s="537" t="s">
        <v>581</v>
      </c>
      <c r="B105" s="537" t="s">
        <v>940</v>
      </c>
      <c r="C105" s="21"/>
      <c r="D105" s="537" t="s">
        <v>1287</v>
      </c>
      <c r="E105" s="537" t="s">
        <v>260</v>
      </c>
    </row>
    <row r="106" spans="1:5">
      <c r="A106" s="537" t="s">
        <v>627</v>
      </c>
      <c r="B106" s="537" t="s">
        <v>941</v>
      </c>
      <c r="C106" s="21"/>
      <c r="D106" s="537" t="s">
        <v>1288</v>
      </c>
      <c r="E106" s="537" t="s">
        <v>261</v>
      </c>
    </row>
    <row r="107" spans="1:5">
      <c r="A107" s="537" t="s">
        <v>198</v>
      </c>
      <c r="B107" s="537" t="s">
        <v>942</v>
      </c>
      <c r="C107" s="21"/>
      <c r="D107" s="537" t="s">
        <v>1289</v>
      </c>
      <c r="E107" s="537" t="s">
        <v>262</v>
      </c>
    </row>
    <row r="108" spans="1:5">
      <c r="A108" s="537" t="s">
        <v>326</v>
      </c>
      <c r="B108" s="537" t="s">
        <v>943</v>
      </c>
      <c r="C108" s="21"/>
      <c r="D108" s="537" t="s">
        <v>1290</v>
      </c>
      <c r="E108" s="537" t="s">
        <v>263</v>
      </c>
    </row>
    <row r="109" spans="1:5">
      <c r="A109" s="537" t="s">
        <v>431</v>
      </c>
      <c r="B109" s="537" t="s">
        <v>944</v>
      </c>
      <c r="C109" s="21"/>
      <c r="D109" s="537" t="s">
        <v>1291</v>
      </c>
      <c r="E109" s="537" t="s">
        <v>264</v>
      </c>
    </row>
    <row r="110" spans="1:5">
      <c r="A110" s="537" t="s">
        <v>473</v>
      </c>
      <c r="B110" s="537" t="s">
        <v>945</v>
      </c>
      <c r="C110" s="21"/>
      <c r="D110" s="537" t="s">
        <v>1292</v>
      </c>
      <c r="E110" s="537" t="s">
        <v>265</v>
      </c>
    </row>
    <row r="111" spans="1:5">
      <c r="A111" s="537" t="s">
        <v>519</v>
      </c>
      <c r="B111" s="537" t="s">
        <v>946</v>
      </c>
      <c r="C111" s="21"/>
      <c r="D111" s="537" t="s">
        <v>1293</v>
      </c>
      <c r="E111" s="537" t="s">
        <v>266</v>
      </c>
    </row>
    <row r="112" spans="1:5">
      <c r="A112" s="537" t="s">
        <v>587</v>
      </c>
      <c r="B112" s="537" t="s">
        <v>947</v>
      </c>
      <c r="C112" s="21"/>
      <c r="D112" s="537" t="s">
        <v>1294</v>
      </c>
      <c r="E112" s="537" t="s">
        <v>267</v>
      </c>
    </row>
    <row r="113" spans="1:5">
      <c r="A113" s="537" t="s">
        <v>630</v>
      </c>
      <c r="B113" s="537" t="s">
        <v>948</v>
      </c>
      <c r="C113" s="21"/>
      <c r="D113" s="537" t="s">
        <v>1295</v>
      </c>
      <c r="E113" s="537" t="s">
        <v>268</v>
      </c>
    </row>
    <row r="114" spans="1:5">
      <c r="A114" s="537" t="s">
        <v>205</v>
      </c>
      <c r="B114" s="537" t="s">
        <v>949</v>
      </c>
      <c r="C114" s="21"/>
      <c r="D114" s="537" t="s">
        <v>1296</v>
      </c>
      <c r="E114" s="537" t="s">
        <v>269</v>
      </c>
    </row>
    <row r="115" spans="1:5">
      <c r="A115" s="537" t="s">
        <v>334</v>
      </c>
      <c r="B115" s="537" t="s">
        <v>950</v>
      </c>
      <c r="C115" s="21"/>
      <c r="D115" s="537" t="s">
        <v>1297</v>
      </c>
      <c r="E115" s="537" t="s">
        <v>270</v>
      </c>
    </row>
    <row r="116" spans="1:5">
      <c r="A116" s="537" t="s">
        <v>434</v>
      </c>
      <c r="B116" s="537" t="s">
        <v>951</v>
      </c>
      <c r="C116" s="21"/>
      <c r="D116" s="537" t="s">
        <v>1298</v>
      </c>
      <c r="E116" s="537" t="s">
        <v>271</v>
      </c>
    </row>
    <row r="117" spans="1:5">
      <c r="A117" s="537" t="s">
        <v>477</v>
      </c>
      <c r="B117" s="537" t="s">
        <v>952</v>
      </c>
      <c r="C117" s="21"/>
      <c r="D117" s="537" t="s">
        <v>1299</v>
      </c>
      <c r="E117" s="537" t="s">
        <v>272</v>
      </c>
    </row>
    <row r="118" spans="1:5">
      <c r="A118" s="537" t="s">
        <v>524</v>
      </c>
      <c r="B118" s="537" t="s">
        <v>953</v>
      </c>
      <c r="C118" s="21"/>
      <c r="D118" s="537" t="s">
        <v>1300</v>
      </c>
      <c r="E118" s="537" t="s">
        <v>704</v>
      </c>
    </row>
    <row r="119" spans="1:5">
      <c r="A119" s="537" t="s">
        <v>590</v>
      </c>
      <c r="B119" s="537" t="s">
        <v>954</v>
      </c>
      <c r="C119" s="21"/>
      <c r="D119" s="537" t="s">
        <v>1301</v>
      </c>
      <c r="E119" s="537" t="s">
        <v>273</v>
      </c>
    </row>
    <row r="120" spans="1:5">
      <c r="A120" s="537" t="s">
        <v>211</v>
      </c>
      <c r="B120" s="537" t="s">
        <v>955</v>
      </c>
      <c r="C120" s="21"/>
      <c r="D120" s="537" t="s">
        <v>1302</v>
      </c>
      <c r="E120" s="537" t="s">
        <v>274</v>
      </c>
    </row>
    <row r="121" spans="1:5">
      <c r="A121" s="537" t="s">
        <v>341</v>
      </c>
      <c r="B121" s="537" t="s">
        <v>956</v>
      </c>
      <c r="C121" s="21"/>
      <c r="D121" s="537" t="s">
        <v>1303</v>
      </c>
      <c r="E121" s="537" t="s">
        <v>275</v>
      </c>
    </row>
    <row r="122" spans="1:5">
      <c r="A122" s="537" t="s">
        <v>439</v>
      </c>
      <c r="B122" s="537" t="s">
        <v>957</v>
      </c>
      <c r="C122" s="21"/>
      <c r="D122" s="537" t="s">
        <v>1304</v>
      </c>
      <c r="E122" s="537" t="s">
        <v>276</v>
      </c>
    </row>
    <row r="123" spans="1:5">
      <c r="A123" s="537" t="s">
        <v>480</v>
      </c>
      <c r="B123" s="537" t="s">
        <v>958</v>
      </c>
      <c r="C123" s="21"/>
      <c r="D123" s="537" t="s">
        <v>1305</v>
      </c>
      <c r="E123" s="537" t="s">
        <v>277</v>
      </c>
    </row>
    <row r="124" spans="1:5">
      <c r="A124" s="537" t="s">
        <v>528</v>
      </c>
      <c r="B124" s="537" t="s">
        <v>959</v>
      </c>
      <c r="C124" s="21"/>
      <c r="D124" s="537" t="s">
        <v>1306</v>
      </c>
      <c r="E124" s="537" t="s">
        <v>278</v>
      </c>
    </row>
    <row r="125" spans="1:5">
      <c r="A125" s="537" t="s">
        <v>594</v>
      </c>
      <c r="B125" s="537" t="s">
        <v>960</v>
      </c>
      <c r="C125" s="21"/>
      <c r="D125" s="537" t="s">
        <v>838</v>
      </c>
      <c r="E125" s="537" t="s">
        <v>279</v>
      </c>
    </row>
    <row r="126" spans="1:5">
      <c r="A126" s="537" t="s">
        <v>218</v>
      </c>
      <c r="B126" s="537" t="s">
        <v>961</v>
      </c>
      <c r="C126" s="21"/>
      <c r="D126" s="537" t="s">
        <v>908</v>
      </c>
      <c r="E126" s="537" t="s">
        <v>280</v>
      </c>
    </row>
    <row r="127" spans="1:5">
      <c r="A127" s="537" t="s">
        <v>346</v>
      </c>
      <c r="B127" s="537" t="s">
        <v>962</v>
      </c>
      <c r="C127" s="21"/>
      <c r="D127" s="537" t="s">
        <v>977</v>
      </c>
      <c r="E127" s="537" t="s">
        <v>281</v>
      </c>
    </row>
    <row r="128" spans="1:5">
      <c r="A128" s="537" t="s">
        <v>483</v>
      </c>
      <c r="B128" s="537" t="s">
        <v>963</v>
      </c>
      <c r="C128" s="21"/>
      <c r="D128" s="537" t="s">
        <v>1044</v>
      </c>
      <c r="E128" s="537" t="s">
        <v>282</v>
      </c>
    </row>
    <row r="129" spans="1:5">
      <c r="A129" s="537" t="s">
        <v>535</v>
      </c>
      <c r="B129" s="537" t="s">
        <v>964</v>
      </c>
      <c r="C129" s="21"/>
      <c r="D129" s="537" t="s">
        <v>1102</v>
      </c>
      <c r="E129" s="537" t="s">
        <v>283</v>
      </c>
    </row>
    <row r="130" spans="1:5">
      <c r="A130" s="537" t="s">
        <v>224</v>
      </c>
      <c r="B130" s="537" t="s">
        <v>965</v>
      </c>
      <c r="C130" s="21"/>
      <c r="D130" s="537" t="s">
        <v>1149</v>
      </c>
      <c r="E130" s="537" t="s">
        <v>284</v>
      </c>
    </row>
    <row r="131" spans="1:5">
      <c r="A131" s="537" t="s">
        <v>351</v>
      </c>
      <c r="B131" s="537" t="s">
        <v>966</v>
      </c>
      <c r="C131" s="21"/>
      <c r="D131" s="537" t="s">
        <v>1180</v>
      </c>
      <c r="E131" s="537" t="s">
        <v>285</v>
      </c>
    </row>
    <row r="132" spans="1:5">
      <c r="A132" s="537" t="s">
        <v>485</v>
      </c>
      <c r="B132" s="537" t="s">
        <v>967</v>
      </c>
      <c r="C132" s="21"/>
      <c r="D132" s="537" t="s">
        <v>1205</v>
      </c>
      <c r="E132" s="537" t="s">
        <v>286</v>
      </c>
    </row>
    <row r="133" spans="1:5">
      <c r="A133" s="537" t="s">
        <v>541</v>
      </c>
      <c r="B133" s="537" t="s">
        <v>968</v>
      </c>
      <c r="C133" s="21"/>
      <c r="D133" s="537" t="s">
        <v>1223</v>
      </c>
      <c r="E133" s="537" t="s">
        <v>287</v>
      </c>
    </row>
    <row r="134" spans="1:5">
      <c r="A134" s="537" t="s">
        <v>600</v>
      </c>
      <c r="B134" s="537" t="s">
        <v>969</v>
      </c>
      <c r="C134" s="21"/>
      <c r="D134" s="537" t="s">
        <v>1234</v>
      </c>
      <c r="E134" s="537" t="s">
        <v>288</v>
      </c>
    </row>
    <row r="135" spans="1:5">
      <c r="A135" s="537" t="s">
        <v>229</v>
      </c>
      <c r="B135" s="537" t="s">
        <v>970</v>
      </c>
      <c r="C135" s="21"/>
      <c r="D135" s="537" t="s">
        <v>1242</v>
      </c>
      <c r="E135" s="537" t="s">
        <v>289</v>
      </c>
    </row>
    <row r="136" spans="1:5">
      <c r="A136" s="537" t="s">
        <v>364</v>
      </c>
      <c r="B136" s="537" t="s">
        <v>971</v>
      </c>
      <c r="C136" s="21"/>
      <c r="D136" s="537" t="s">
        <v>1249</v>
      </c>
      <c r="E136" s="537" t="s">
        <v>290</v>
      </c>
    </row>
    <row r="137" spans="1:5">
      <c r="A137" s="537" t="s">
        <v>545</v>
      </c>
      <c r="B137" s="537" t="s">
        <v>972</v>
      </c>
      <c r="C137" s="21"/>
      <c r="D137" s="537" t="s">
        <v>1255</v>
      </c>
      <c r="E137" s="537" t="s">
        <v>291</v>
      </c>
    </row>
    <row r="138" spans="1:5">
      <c r="A138" s="537" t="s">
        <v>604</v>
      </c>
      <c r="B138" s="537" t="s">
        <v>973</v>
      </c>
      <c r="C138" s="21"/>
      <c r="D138" s="537" t="s">
        <v>1260</v>
      </c>
      <c r="E138" s="537" t="s">
        <v>292</v>
      </c>
    </row>
    <row r="139" spans="1:5">
      <c r="A139" s="537" t="s">
        <v>234</v>
      </c>
      <c r="B139" s="537" t="s">
        <v>974</v>
      </c>
      <c r="C139" s="21"/>
      <c r="D139" s="537" t="s">
        <v>845</v>
      </c>
      <c r="E139" s="537" t="s">
        <v>293</v>
      </c>
    </row>
    <row r="140" spans="1:5">
      <c r="A140" s="537" t="s">
        <v>371</v>
      </c>
      <c r="B140" s="537" t="s">
        <v>975</v>
      </c>
      <c r="C140" s="21"/>
      <c r="D140" s="537" t="s">
        <v>915</v>
      </c>
      <c r="E140" s="537" t="s">
        <v>294</v>
      </c>
    </row>
    <row r="141" spans="1:5">
      <c r="A141" s="537" t="s">
        <v>160</v>
      </c>
      <c r="B141" s="537" t="s">
        <v>976</v>
      </c>
      <c r="C141" s="21"/>
      <c r="D141" s="537" t="s">
        <v>984</v>
      </c>
      <c r="E141" s="537" t="s">
        <v>295</v>
      </c>
    </row>
    <row r="142" spans="1:5">
      <c r="A142" s="537" t="s">
        <v>281</v>
      </c>
      <c r="B142" s="537" t="s">
        <v>977</v>
      </c>
      <c r="C142" s="21"/>
      <c r="D142" s="537" t="s">
        <v>1050</v>
      </c>
      <c r="E142" s="537" t="s">
        <v>296</v>
      </c>
    </row>
    <row r="143" spans="1:5">
      <c r="A143" s="537" t="s">
        <v>393</v>
      </c>
      <c r="B143" s="537" t="s">
        <v>978</v>
      </c>
      <c r="C143" s="21"/>
      <c r="D143" s="537" t="s">
        <v>1107</v>
      </c>
      <c r="E143" s="537" t="s">
        <v>297</v>
      </c>
    </row>
    <row r="144" spans="1:5">
      <c r="A144" s="537" t="s">
        <v>444</v>
      </c>
      <c r="B144" s="537" t="s">
        <v>979</v>
      </c>
      <c r="C144" s="21"/>
      <c r="D144" s="537" t="s">
        <v>1152</v>
      </c>
      <c r="E144" s="537" t="s">
        <v>298</v>
      </c>
    </row>
    <row r="145" spans="1:5">
      <c r="A145" s="537" t="s">
        <v>491</v>
      </c>
      <c r="B145" s="537" t="s">
        <v>980</v>
      </c>
      <c r="C145" s="21"/>
      <c r="D145" s="537" t="s">
        <v>1183</v>
      </c>
      <c r="E145" s="537" t="s">
        <v>299</v>
      </c>
    </row>
    <row r="146" spans="1:5">
      <c r="A146" s="537" t="s">
        <v>550</v>
      </c>
      <c r="B146" s="537" t="s">
        <v>981</v>
      </c>
      <c r="C146" s="21"/>
      <c r="D146" s="537" t="s">
        <v>1208</v>
      </c>
      <c r="E146" s="537" t="s">
        <v>300</v>
      </c>
    </row>
    <row r="147" spans="1:5">
      <c r="A147" s="537" t="s">
        <v>607</v>
      </c>
      <c r="B147" s="537" t="s">
        <v>982</v>
      </c>
      <c r="C147" s="21"/>
      <c r="D147" s="537" t="s">
        <v>1226</v>
      </c>
      <c r="E147" s="537" t="s">
        <v>301</v>
      </c>
    </row>
    <row r="148" spans="1:5">
      <c r="A148" s="537" t="s">
        <v>171</v>
      </c>
      <c r="B148" s="537" t="s">
        <v>983</v>
      </c>
      <c r="C148" s="21"/>
      <c r="D148" s="537" t="s">
        <v>1237</v>
      </c>
      <c r="E148" s="537" t="s">
        <v>302</v>
      </c>
    </row>
    <row r="149" spans="1:5">
      <c r="A149" s="537" t="s">
        <v>295</v>
      </c>
      <c r="B149" s="537" t="s">
        <v>984</v>
      </c>
      <c r="C149" s="21"/>
      <c r="D149" s="537" t="s">
        <v>1245</v>
      </c>
      <c r="E149" s="537" t="s">
        <v>303</v>
      </c>
    </row>
    <row r="150" spans="1:5">
      <c r="A150" s="537" t="s">
        <v>404</v>
      </c>
      <c r="B150" s="537" t="s">
        <v>985</v>
      </c>
      <c r="C150" s="21"/>
      <c r="D150" s="537" t="s">
        <v>1251</v>
      </c>
      <c r="E150" s="537" t="s">
        <v>304</v>
      </c>
    </row>
    <row r="151" spans="1:5">
      <c r="A151" s="537" t="s">
        <v>449</v>
      </c>
      <c r="B151" s="537" t="s">
        <v>986</v>
      </c>
      <c r="C151" s="21"/>
      <c r="D151" s="537" t="s">
        <v>1257</v>
      </c>
      <c r="E151" s="537" t="s">
        <v>305</v>
      </c>
    </row>
    <row r="152" spans="1:5">
      <c r="A152" s="537" t="s">
        <v>496</v>
      </c>
      <c r="B152" s="537" t="s">
        <v>987</v>
      </c>
      <c r="C152" s="21"/>
      <c r="D152" s="537" t="s">
        <v>1262</v>
      </c>
      <c r="E152" s="537" t="s">
        <v>705</v>
      </c>
    </row>
    <row r="153" spans="1:5">
      <c r="A153" s="537" t="s">
        <v>565</v>
      </c>
      <c r="B153" s="537" t="s">
        <v>988</v>
      </c>
      <c r="C153" s="21"/>
      <c r="D153" s="537" t="s">
        <v>852</v>
      </c>
      <c r="E153" s="537" t="s">
        <v>306</v>
      </c>
    </row>
    <row r="154" spans="1:5">
      <c r="A154" s="537" t="s">
        <v>611</v>
      </c>
      <c r="B154" s="537" t="s">
        <v>989</v>
      </c>
      <c r="C154" s="21"/>
      <c r="D154" s="537" t="s">
        <v>922</v>
      </c>
      <c r="E154" s="537" t="s">
        <v>307</v>
      </c>
    </row>
    <row r="155" spans="1:5">
      <c r="A155" s="537" t="s">
        <v>174</v>
      </c>
      <c r="B155" s="537" t="s">
        <v>990</v>
      </c>
      <c r="C155" s="21"/>
      <c r="D155" s="537" t="s">
        <v>991</v>
      </c>
      <c r="E155" s="537" t="s">
        <v>308</v>
      </c>
    </row>
    <row r="156" spans="1:5">
      <c r="A156" s="537" t="s">
        <v>308</v>
      </c>
      <c r="B156" s="537" t="s">
        <v>991</v>
      </c>
      <c r="C156" s="21"/>
      <c r="D156" s="537" t="s">
        <v>1057</v>
      </c>
      <c r="E156" s="537" t="s">
        <v>309</v>
      </c>
    </row>
    <row r="157" spans="1:5">
      <c r="A157" s="537" t="s">
        <v>409</v>
      </c>
      <c r="B157" s="537" t="s">
        <v>992</v>
      </c>
      <c r="C157" s="21"/>
      <c r="D157" s="537" t="s">
        <v>1114</v>
      </c>
      <c r="E157" s="537" t="s">
        <v>310</v>
      </c>
    </row>
    <row r="158" spans="1:5">
      <c r="A158" s="537" t="s">
        <v>455</v>
      </c>
      <c r="B158" s="537" t="s">
        <v>993</v>
      </c>
      <c r="C158" s="21"/>
      <c r="D158" s="537" t="s">
        <v>1187</v>
      </c>
      <c r="E158" s="537" t="s">
        <v>311</v>
      </c>
    </row>
    <row r="159" spans="1:5">
      <c r="A159" s="537" t="s">
        <v>503</v>
      </c>
      <c r="B159" s="537" t="s">
        <v>994</v>
      </c>
      <c r="C159" s="21"/>
      <c r="D159" s="537" t="s">
        <v>1210</v>
      </c>
      <c r="E159" s="537" t="s">
        <v>312</v>
      </c>
    </row>
    <row r="160" spans="1:5">
      <c r="A160" s="537" t="s">
        <v>570</v>
      </c>
      <c r="B160" s="537" t="s">
        <v>995</v>
      </c>
      <c r="C160" s="21"/>
      <c r="D160" s="537" t="s">
        <v>859</v>
      </c>
      <c r="E160" s="537" t="s">
        <v>313</v>
      </c>
    </row>
    <row r="161" spans="1:5">
      <c r="A161" s="537" t="s">
        <v>618</v>
      </c>
      <c r="B161" s="537" t="s">
        <v>996</v>
      </c>
      <c r="C161" s="21"/>
      <c r="D161" s="537" t="s">
        <v>929</v>
      </c>
      <c r="E161" s="537" t="s">
        <v>314</v>
      </c>
    </row>
    <row r="162" spans="1:5">
      <c r="A162" s="537" t="s">
        <v>187</v>
      </c>
      <c r="B162" s="537" t="s">
        <v>997</v>
      </c>
      <c r="C162" s="21"/>
      <c r="D162" s="537" t="s">
        <v>998</v>
      </c>
      <c r="E162" s="537" t="s">
        <v>315</v>
      </c>
    </row>
    <row r="163" spans="1:5">
      <c r="A163" s="537" t="s">
        <v>315</v>
      </c>
      <c r="B163" s="537" t="s">
        <v>998</v>
      </c>
      <c r="C163" s="21"/>
      <c r="D163" s="537" t="s">
        <v>1064</v>
      </c>
      <c r="E163" s="537" t="s">
        <v>316</v>
      </c>
    </row>
    <row r="164" spans="1:5">
      <c r="A164" s="537" t="s">
        <v>417</v>
      </c>
      <c r="B164" s="537" t="s">
        <v>999</v>
      </c>
      <c r="C164" s="21"/>
      <c r="D164" s="537" t="s">
        <v>866</v>
      </c>
      <c r="E164" s="537" t="s">
        <v>317</v>
      </c>
    </row>
    <row r="165" spans="1:5">
      <c r="A165" s="537" t="s">
        <v>463</v>
      </c>
      <c r="B165" s="537" t="s">
        <v>1000</v>
      </c>
      <c r="C165" s="21"/>
      <c r="D165" s="537" t="s">
        <v>936</v>
      </c>
      <c r="E165" s="537" t="s">
        <v>318</v>
      </c>
    </row>
    <row r="166" spans="1:5">
      <c r="A166" s="537" t="s">
        <v>512</v>
      </c>
      <c r="B166" s="537" t="s">
        <v>1001</v>
      </c>
      <c r="C166" s="21"/>
      <c r="D166" s="537" t="s">
        <v>1005</v>
      </c>
      <c r="E166" s="537" t="s">
        <v>319</v>
      </c>
    </row>
    <row r="167" spans="1:5">
      <c r="A167" s="537" t="s">
        <v>579</v>
      </c>
      <c r="B167" s="537" t="s">
        <v>1002</v>
      </c>
      <c r="C167" s="21"/>
      <c r="D167" s="537" t="s">
        <v>1068</v>
      </c>
      <c r="E167" s="537" t="s">
        <v>320</v>
      </c>
    </row>
    <row r="168" spans="1:5">
      <c r="A168" s="537" t="s">
        <v>624</v>
      </c>
      <c r="B168" s="537" t="s">
        <v>1003</v>
      </c>
      <c r="C168" s="21"/>
      <c r="D168" s="537" t="s">
        <v>1122</v>
      </c>
      <c r="E168" s="537" t="s">
        <v>321</v>
      </c>
    </row>
    <row r="169" spans="1:5">
      <c r="A169" s="537" t="s">
        <v>196</v>
      </c>
      <c r="B169" s="537" t="s">
        <v>1004</v>
      </c>
      <c r="C169" s="21"/>
      <c r="D169" s="537" t="s">
        <v>1165</v>
      </c>
      <c r="E169" s="537" t="s">
        <v>322</v>
      </c>
    </row>
    <row r="170" spans="1:5">
      <c r="A170" s="537" t="s">
        <v>319</v>
      </c>
      <c r="B170" s="537" t="s">
        <v>1005</v>
      </c>
      <c r="C170" s="21"/>
      <c r="D170" s="537" t="s">
        <v>1194</v>
      </c>
      <c r="E170" s="537" t="s">
        <v>323</v>
      </c>
    </row>
    <row r="171" spans="1:5">
      <c r="A171" s="537" t="s">
        <v>420</v>
      </c>
      <c r="B171" s="537" t="s">
        <v>1006</v>
      </c>
      <c r="C171" s="21"/>
      <c r="D171" s="537" t="s">
        <v>1216</v>
      </c>
      <c r="E171" s="537" t="s">
        <v>324</v>
      </c>
    </row>
    <row r="172" spans="1:5">
      <c r="A172" s="537" t="s">
        <v>469</v>
      </c>
      <c r="B172" s="537" t="s">
        <v>1007</v>
      </c>
      <c r="C172" s="21"/>
      <c r="D172" s="537" t="s">
        <v>873</v>
      </c>
      <c r="E172" s="537" t="s">
        <v>325</v>
      </c>
    </row>
    <row r="173" spans="1:5">
      <c r="A173" s="537" t="s">
        <v>516</v>
      </c>
      <c r="B173" s="537" t="s">
        <v>1008</v>
      </c>
      <c r="C173" s="21"/>
      <c r="D173" s="537" t="s">
        <v>943</v>
      </c>
      <c r="E173" s="537" t="s">
        <v>326</v>
      </c>
    </row>
    <row r="174" spans="1:5">
      <c r="A174" s="537" t="s">
        <v>582</v>
      </c>
      <c r="B174" s="537" t="s">
        <v>1009</v>
      </c>
      <c r="C174" s="21"/>
      <c r="D174" s="537" t="s">
        <v>1012</v>
      </c>
      <c r="E174" s="537" t="s">
        <v>327</v>
      </c>
    </row>
    <row r="175" spans="1:5">
      <c r="A175" s="537" t="s">
        <v>628</v>
      </c>
      <c r="B175" s="537" t="s">
        <v>1010</v>
      </c>
      <c r="C175" s="21"/>
      <c r="D175" s="537" t="s">
        <v>1074</v>
      </c>
      <c r="E175" s="537" t="s">
        <v>328</v>
      </c>
    </row>
    <row r="176" spans="1:5">
      <c r="A176" s="537" t="s">
        <v>199</v>
      </c>
      <c r="B176" s="537" t="s">
        <v>1011</v>
      </c>
      <c r="C176" s="21"/>
      <c r="D176" s="537" t="s">
        <v>1127</v>
      </c>
      <c r="E176" s="537" t="s">
        <v>329</v>
      </c>
    </row>
    <row r="177" spans="1:5">
      <c r="A177" s="537" t="s">
        <v>327</v>
      </c>
      <c r="B177" s="537" t="s">
        <v>1012</v>
      </c>
      <c r="C177" s="21"/>
      <c r="D177" s="537" t="s">
        <v>1169</v>
      </c>
      <c r="E177" s="537" t="s">
        <v>330</v>
      </c>
    </row>
    <row r="178" spans="1:5">
      <c r="A178" s="537" t="s">
        <v>432</v>
      </c>
      <c r="B178" s="537" t="s">
        <v>1013</v>
      </c>
      <c r="C178" s="21"/>
      <c r="D178" s="537" t="s">
        <v>1197</v>
      </c>
      <c r="E178" s="537" t="s">
        <v>331</v>
      </c>
    </row>
    <row r="179" spans="1:5">
      <c r="A179" s="537" t="s">
        <v>474</v>
      </c>
      <c r="B179" s="537" t="s">
        <v>1014</v>
      </c>
      <c r="C179" s="21"/>
      <c r="D179" s="537" t="s">
        <v>1218</v>
      </c>
      <c r="E179" s="537" t="s">
        <v>332</v>
      </c>
    </row>
    <row r="180" spans="1:5">
      <c r="A180" s="537" t="s">
        <v>520</v>
      </c>
      <c r="B180" s="537" t="s">
        <v>1015</v>
      </c>
      <c r="C180" s="21"/>
      <c r="D180" s="537" t="s">
        <v>880</v>
      </c>
      <c r="E180" s="537" t="s">
        <v>333</v>
      </c>
    </row>
    <row r="181" spans="1:5">
      <c r="A181" s="537" t="s">
        <v>588</v>
      </c>
      <c r="B181" s="537" t="s">
        <v>1016</v>
      </c>
      <c r="C181" s="21"/>
      <c r="D181" s="537" t="s">
        <v>950</v>
      </c>
      <c r="E181" s="537" t="s">
        <v>334</v>
      </c>
    </row>
    <row r="182" spans="1:5">
      <c r="A182" s="537" t="s">
        <v>631</v>
      </c>
      <c r="B182" s="537" t="s">
        <v>1017</v>
      </c>
      <c r="C182" s="21"/>
      <c r="D182" s="537" t="s">
        <v>1019</v>
      </c>
      <c r="E182" s="537" t="s">
        <v>335</v>
      </c>
    </row>
    <row r="183" spans="1:5">
      <c r="A183" s="537" t="s">
        <v>206</v>
      </c>
      <c r="B183" s="537" t="s">
        <v>1018</v>
      </c>
      <c r="C183" s="21"/>
      <c r="D183" s="537" t="s">
        <v>1079</v>
      </c>
      <c r="E183" s="537" t="s">
        <v>336</v>
      </c>
    </row>
    <row r="184" spans="1:5">
      <c r="A184" s="537" t="s">
        <v>335</v>
      </c>
      <c r="B184" s="537" t="s">
        <v>1019</v>
      </c>
      <c r="C184" s="21"/>
      <c r="D184" s="537" t="s">
        <v>1131</v>
      </c>
      <c r="E184" s="537" t="s">
        <v>337</v>
      </c>
    </row>
    <row r="185" spans="1:5">
      <c r="A185" s="537" t="s">
        <v>435</v>
      </c>
      <c r="B185" s="537" t="s">
        <v>1020</v>
      </c>
      <c r="C185" s="21"/>
      <c r="D185" s="537" t="s">
        <v>1171</v>
      </c>
      <c r="E185" s="537" t="s">
        <v>338</v>
      </c>
    </row>
    <row r="186" spans="1:5">
      <c r="A186" s="537" t="s">
        <v>478</v>
      </c>
      <c r="B186" s="537" t="s">
        <v>1021</v>
      </c>
      <c r="C186" s="21"/>
      <c r="D186" s="537" t="s">
        <v>1199</v>
      </c>
      <c r="E186" s="537" t="s">
        <v>339</v>
      </c>
    </row>
    <row r="187" spans="1:5">
      <c r="A187" s="537" t="s">
        <v>525</v>
      </c>
      <c r="B187" s="537" t="s">
        <v>1022</v>
      </c>
      <c r="C187" s="21"/>
      <c r="D187" s="537" t="s">
        <v>886</v>
      </c>
      <c r="E187" s="537" t="s">
        <v>340</v>
      </c>
    </row>
    <row r="188" spans="1:5">
      <c r="A188" s="537" t="s">
        <v>591</v>
      </c>
      <c r="B188" s="537" t="s">
        <v>1023</v>
      </c>
      <c r="C188" s="21"/>
      <c r="D188" s="537" t="s">
        <v>956</v>
      </c>
      <c r="E188" s="537" t="s">
        <v>341</v>
      </c>
    </row>
    <row r="189" spans="1:5">
      <c r="A189" s="537" t="s">
        <v>212</v>
      </c>
      <c r="B189" s="537" t="s">
        <v>1024</v>
      </c>
      <c r="C189" s="21"/>
      <c r="D189" s="537" t="s">
        <v>1025</v>
      </c>
      <c r="E189" s="537" t="s">
        <v>342</v>
      </c>
    </row>
    <row r="190" spans="1:5">
      <c r="A190" s="537" t="s">
        <v>342</v>
      </c>
      <c r="B190" s="537" t="s">
        <v>1025</v>
      </c>
      <c r="C190" s="21"/>
      <c r="D190" s="537" t="s">
        <v>1084</v>
      </c>
      <c r="E190" s="537" t="s">
        <v>343</v>
      </c>
    </row>
    <row r="191" spans="1:5">
      <c r="A191" s="537" t="s">
        <v>440</v>
      </c>
      <c r="B191" s="537" t="s">
        <v>1026</v>
      </c>
      <c r="C191" s="21"/>
      <c r="D191" s="537" t="s">
        <v>1134</v>
      </c>
      <c r="E191" s="537" t="s">
        <v>344</v>
      </c>
    </row>
    <row r="192" spans="1:5">
      <c r="A192" s="537" t="s">
        <v>481</v>
      </c>
      <c r="B192" s="537" t="s">
        <v>1027</v>
      </c>
      <c r="C192" s="21"/>
      <c r="D192" s="537" t="s">
        <v>892</v>
      </c>
      <c r="E192" s="537" t="s">
        <v>345</v>
      </c>
    </row>
    <row r="193" spans="1:5">
      <c r="A193" s="537" t="s">
        <v>529</v>
      </c>
      <c r="B193" s="537" t="s">
        <v>1028</v>
      </c>
      <c r="C193" s="21"/>
      <c r="D193" s="537" t="s">
        <v>962</v>
      </c>
      <c r="E193" s="537" t="s">
        <v>346</v>
      </c>
    </row>
    <row r="194" spans="1:5">
      <c r="A194" s="537" t="s">
        <v>595</v>
      </c>
      <c r="B194" s="537" t="s">
        <v>1029</v>
      </c>
      <c r="C194" s="21"/>
      <c r="D194" s="537" t="s">
        <v>1031</v>
      </c>
      <c r="E194" s="537" t="s">
        <v>347</v>
      </c>
    </row>
    <row r="195" spans="1:5">
      <c r="A195" s="537" t="s">
        <v>219</v>
      </c>
      <c r="B195" s="537" t="s">
        <v>1030</v>
      </c>
      <c r="C195" s="21"/>
      <c r="D195" s="537" t="s">
        <v>1089</v>
      </c>
      <c r="E195" s="537" t="s">
        <v>348</v>
      </c>
    </row>
    <row r="196" spans="1:5">
      <c r="A196" s="537" t="s">
        <v>347</v>
      </c>
      <c r="B196" s="537" t="s">
        <v>1031</v>
      </c>
      <c r="C196" s="21"/>
      <c r="D196" s="537" t="s">
        <v>1138</v>
      </c>
      <c r="E196" s="537" t="s">
        <v>349</v>
      </c>
    </row>
    <row r="197" spans="1:5">
      <c r="A197" s="537" t="s">
        <v>536</v>
      </c>
      <c r="B197" s="537" t="s">
        <v>1032</v>
      </c>
      <c r="C197" s="21"/>
      <c r="D197" s="537" t="s">
        <v>897</v>
      </c>
      <c r="E197" s="537" t="s">
        <v>350</v>
      </c>
    </row>
    <row r="198" spans="1:5">
      <c r="A198" s="537" t="s">
        <v>225</v>
      </c>
      <c r="B198" s="537" t="s">
        <v>1033</v>
      </c>
      <c r="C198" s="21"/>
      <c r="D198" s="537" t="s">
        <v>966</v>
      </c>
      <c r="E198" s="537" t="s">
        <v>351</v>
      </c>
    </row>
    <row r="199" spans="1:5">
      <c r="A199" s="537" t="s">
        <v>352</v>
      </c>
      <c r="B199" s="537" t="s">
        <v>1034</v>
      </c>
      <c r="C199" s="21"/>
      <c r="D199" s="537" t="s">
        <v>1034</v>
      </c>
      <c r="E199" s="537" t="s">
        <v>352</v>
      </c>
    </row>
    <row r="200" spans="1:5">
      <c r="A200" s="537" t="s">
        <v>486</v>
      </c>
      <c r="B200" s="537" t="s">
        <v>1035</v>
      </c>
      <c r="C200" s="21"/>
      <c r="D200" s="537" t="s">
        <v>1092</v>
      </c>
      <c r="E200" s="537" t="s">
        <v>353</v>
      </c>
    </row>
    <row r="201" spans="1:5">
      <c r="A201" s="537" t="s">
        <v>542</v>
      </c>
      <c r="B201" s="537" t="s">
        <v>1036</v>
      </c>
      <c r="C201" s="21"/>
      <c r="D201" s="537" t="s">
        <v>1141</v>
      </c>
      <c r="E201" s="537" t="s">
        <v>354</v>
      </c>
    </row>
    <row r="202" spans="1:5">
      <c r="A202" s="537" t="s">
        <v>601</v>
      </c>
      <c r="B202" s="537" t="s">
        <v>1037</v>
      </c>
      <c r="C202" s="21"/>
      <c r="D202" s="537" t="s">
        <v>1177</v>
      </c>
      <c r="E202" s="537" t="s">
        <v>355</v>
      </c>
    </row>
    <row r="203" spans="1:5">
      <c r="A203" s="537" t="s">
        <v>230</v>
      </c>
      <c r="B203" s="537" t="s">
        <v>1038</v>
      </c>
      <c r="C203" s="21"/>
      <c r="D203" s="537" t="s">
        <v>1202</v>
      </c>
      <c r="E203" s="537" t="s">
        <v>356</v>
      </c>
    </row>
    <row r="204" spans="1:5">
      <c r="A204" s="537" t="s">
        <v>365</v>
      </c>
      <c r="B204" s="537" t="s">
        <v>1039</v>
      </c>
      <c r="C204" s="21"/>
      <c r="D204" s="537" t="s">
        <v>1221</v>
      </c>
      <c r="E204" s="537" t="s">
        <v>357</v>
      </c>
    </row>
    <row r="205" spans="1:5">
      <c r="A205" s="537" t="s">
        <v>546</v>
      </c>
      <c r="B205" s="537" t="s">
        <v>1040</v>
      </c>
      <c r="C205" s="21"/>
      <c r="D205" s="537" t="s">
        <v>1232</v>
      </c>
      <c r="E205" s="537" t="s">
        <v>358</v>
      </c>
    </row>
    <row r="206" spans="1:5">
      <c r="A206" s="537" t="s">
        <v>235</v>
      </c>
      <c r="B206" s="537" t="s">
        <v>1041</v>
      </c>
      <c r="C206" s="21"/>
      <c r="D206" s="537" t="s">
        <v>1240</v>
      </c>
      <c r="E206" s="537" t="s">
        <v>359</v>
      </c>
    </row>
    <row r="207" spans="1:5">
      <c r="A207" s="537" t="s">
        <v>372</v>
      </c>
      <c r="B207" s="537" t="s">
        <v>1042</v>
      </c>
      <c r="C207" s="21"/>
      <c r="D207" s="537" t="s">
        <v>1248</v>
      </c>
      <c r="E207" s="537" t="s">
        <v>360</v>
      </c>
    </row>
    <row r="208" spans="1:5">
      <c r="A208" s="537" t="s">
        <v>161</v>
      </c>
      <c r="B208" s="537" t="s">
        <v>1043</v>
      </c>
      <c r="C208" s="21"/>
      <c r="D208" s="537" t="s">
        <v>1254</v>
      </c>
      <c r="E208" s="537" t="s">
        <v>361</v>
      </c>
    </row>
    <row r="209" spans="1:5">
      <c r="A209" s="537" t="s">
        <v>282</v>
      </c>
      <c r="B209" s="537" t="s">
        <v>1044</v>
      </c>
      <c r="C209" s="21"/>
      <c r="D209" s="537" t="s">
        <v>1259</v>
      </c>
      <c r="E209" s="537" t="s">
        <v>362</v>
      </c>
    </row>
    <row r="210" spans="1:5">
      <c r="A210" s="537" t="s">
        <v>394</v>
      </c>
      <c r="B210" s="537" t="s">
        <v>1045</v>
      </c>
      <c r="C210" s="21"/>
      <c r="D210" s="537" t="s">
        <v>902</v>
      </c>
      <c r="E210" s="537" t="s">
        <v>363</v>
      </c>
    </row>
    <row r="211" spans="1:5">
      <c r="A211" s="537" t="s">
        <v>445</v>
      </c>
      <c r="B211" s="537" t="s">
        <v>1046</v>
      </c>
      <c r="C211" s="21"/>
      <c r="D211" s="537" t="s">
        <v>971</v>
      </c>
      <c r="E211" s="537" t="s">
        <v>364</v>
      </c>
    </row>
    <row r="212" spans="1:5">
      <c r="A212" s="537" t="s">
        <v>492</v>
      </c>
      <c r="B212" s="537" t="s">
        <v>1047</v>
      </c>
      <c r="C212" s="21"/>
      <c r="D212" s="537" t="s">
        <v>1039</v>
      </c>
      <c r="E212" s="537" t="s">
        <v>365</v>
      </c>
    </row>
    <row r="213" spans="1:5">
      <c r="A213" s="537" t="s">
        <v>551</v>
      </c>
      <c r="B213" s="537" t="s">
        <v>1048</v>
      </c>
      <c r="C213" s="21"/>
      <c r="D213" s="537" t="s">
        <v>1097</v>
      </c>
      <c r="E213" s="537" t="s">
        <v>366</v>
      </c>
    </row>
    <row r="214" spans="1:5">
      <c r="A214" s="537" t="s">
        <v>608</v>
      </c>
      <c r="B214" s="537" t="s">
        <v>1049</v>
      </c>
      <c r="C214" s="21"/>
      <c r="D214" s="537" t="s">
        <v>1144</v>
      </c>
      <c r="E214" s="537" t="s">
        <v>367</v>
      </c>
    </row>
    <row r="215" spans="1:5">
      <c r="A215" s="537" t="s">
        <v>296</v>
      </c>
      <c r="B215" s="537" t="s">
        <v>1050</v>
      </c>
      <c r="C215" s="21"/>
      <c r="D215" s="537" t="s">
        <v>1178</v>
      </c>
      <c r="E215" s="537" t="s">
        <v>368</v>
      </c>
    </row>
    <row r="216" spans="1:5">
      <c r="A216" s="537" t="s">
        <v>405</v>
      </c>
      <c r="B216" s="537" t="s">
        <v>1051</v>
      </c>
      <c r="C216" s="21"/>
      <c r="D216" s="537" t="s">
        <v>1203</v>
      </c>
      <c r="E216" s="537" t="s">
        <v>369</v>
      </c>
    </row>
    <row r="217" spans="1:5">
      <c r="A217" s="537" t="s">
        <v>450</v>
      </c>
      <c r="B217" s="537" t="s">
        <v>1052</v>
      </c>
      <c r="C217" s="21"/>
      <c r="D217" s="537" t="s">
        <v>906</v>
      </c>
      <c r="E217" s="537" t="s">
        <v>370</v>
      </c>
    </row>
    <row r="218" spans="1:5">
      <c r="A218" s="537" t="s">
        <v>497</v>
      </c>
      <c r="B218" s="537" t="s">
        <v>1053</v>
      </c>
      <c r="C218" s="21"/>
      <c r="D218" s="537" t="s">
        <v>975</v>
      </c>
      <c r="E218" s="537" t="s">
        <v>371</v>
      </c>
    </row>
    <row r="219" spans="1:5">
      <c r="A219" s="537" t="s">
        <v>566</v>
      </c>
      <c r="B219" s="537" t="s">
        <v>1054</v>
      </c>
      <c r="C219" s="21"/>
      <c r="D219" s="537" t="s">
        <v>1042</v>
      </c>
      <c r="E219" s="537" t="s">
        <v>372</v>
      </c>
    </row>
    <row r="220" spans="1:5">
      <c r="A220" s="537" t="s">
        <v>612</v>
      </c>
      <c r="B220" s="537" t="s">
        <v>1055</v>
      </c>
      <c r="C220" s="21"/>
      <c r="D220" s="537" t="s">
        <v>1100</v>
      </c>
      <c r="E220" s="537" t="s">
        <v>373</v>
      </c>
    </row>
    <row r="221" spans="1:5">
      <c r="A221" s="537" t="s">
        <v>175</v>
      </c>
      <c r="B221" s="537" t="s">
        <v>1056</v>
      </c>
      <c r="C221" s="21"/>
      <c r="D221" s="537" t="s">
        <v>1147</v>
      </c>
      <c r="E221" s="537" t="s">
        <v>374</v>
      </c>
    </row>
    <row r="222" spans="1:5">
      <c r="A222" s="537" t="s">
        <v>309</v>
      </c>
      <c r="B222" s="537" t="s">
        <v>1057</v>
      </c>
      <c r="C222" s="21"/>
      <c r="D222" s="537" t="s">
        <v>1307</v>
      </c>
      <c r="E222" s="537" t="s">
        <v>375</v>
      </c>
    </row>
    <row r="223" spans="1:5">
      <c r="A223" s="537" t="s">
        <v>410</v>
      </c>
      <c r="B223" s="537" t="s">
        <v>1058</v>
      </c>
      <c r="C223" s="21"/>
      <c r="D223" s="537" t="s">
        <v>1308</v>
      </c>
      <c r="E223" s="537" t="s">
        <v>376</v>
      </c>
    </row>
    <row r="224" spans="1:5">
      <c r="A224" s="537" t="s">
        <v>456</v>
      </c>
      <c r="B224" s="537" t="s">
        <v>1059</v>
      </c>
      <c r="C224" s="21"/>
      <c r="D224" s="537" t="s">
        <v>1309</v>
      </c>
      <c r="E224" s="537" t="s">
        <v>377</v>
      </c>
    </row>
    <row r="225" spans="1:5">
      <c r="A225" s="537" t="s">
        <v>504</v>
      </c>
      <c r="B225" s="537" t="s">
        <v>1060</v>
      </c>
      <c r="C225" s="21"/>
      <c r="D225" s="537" t="s">
        <v>1310</v>
      </c>
      <c r="E225" s="537" t="s">
        <v>378</v>
      </c>
    </row>
    <row r="226" spans="1:5">
      <c r="A226" s="537" t="s">
        <v>571</v>
      </c>
      <c r="B226" s="537" t="s">
        <v>1061</v>
      </c>
      <c r="C226" s="21"/>
      <c r="D226" s="537" t="s">
        <v>1311</v>
      </c>
      <c r="E226" s="537" t="s">
        <v>379</v>
      </c>
    </row>
    <row r="227" spans="1:5">
      <c r="A227" s="537" t="s">
        <v>619</v>
      </c>
      <c r="B227" s="537" t="s">
        <v>1062</v>
      </c>
      <c r="C227" s="21"/>
      <c r="D227" s="537" t="s">
        <v>1312</v>
      </c>
      <c r="E227" s="537" t="s">
        <v>380</v>
      </c>
    </row>
    <row r="228" spans="1:5">
      <c r="A228" s="537" t="s">
        <v>188</v>
      </c>
      <c r="B228" s="537" t="s">
        <v>1063</v>
      </c>
      <c r="C228" s="21"/>
      <c r="D228" s="537" t="s">
        <v>1313</v>
      </c>
      <c r="E228" s="537" t="s">
        <v>381</v>
      </c>
    </row>
    <row r="229" spans="1:5">
      <c r="A229" s="537" t="s">
        <v>316</v>
      </c>
      <c r="B229" s="537" t="s">
        <v>1064</v>
      </c>
      <c r="C229" s="21"/>
      <c r="D229" s="537" t="s">
        <v>1314</v>
      </c>
      <c r="E229" s="537" t="s">
        <v>382</v>
      </c>
    </row>
    <row r="230" spans="1:5">
      <c r="A230" s="537" t="s">
        <v>464</v>
      </c>
      <c r="B230" s="537" t="s">
        <v>1065</v>
      </c>
      <c r="C230" s="21"/>
      <c r="D230" s="537" t="s">
        <v>1315</v>
      </c>
      <c r="E230" s="537" t="s">
        <v>383</v>
      </c>
    </row>
    <row r="231" spans="1:5">
      <c r="A231" s="537" t="s">
        <v>513</v>
      </c>
      <c r="B231" s="537" t="s">
        <v>1066</v>
      </c>
      <c r="C231" s="21"/>
      <c r="D231" s="537" t="s">
        <v>1316</v>
      </c>
      <c r="E231" s="537" t="s">
        <v>384</v>
      </c>
    </row>
    <row r="232" spans="1:5">
      <c r="A232" s="537" t="s">
        <v>625</v>
      </c>
      <c r="B232" s="537" t="s">
        <v>1067</v>
      </c>
      <c r="C232" s="21"/>
      <c r="D232" s="537" t="s">
        <v>1317</v>
      </c>
      <c r="E232" s="537" t="s">
        <v>385</v>
      </c>
    </row>
    <row r="233" spans="1:5">
      <c r="A233" s="537" t="s">
        <v>320</v>
      </c>
      <c r="B233" s="537" t="s">
        <v>1068</v>
      </c>
      <c r="C233" s="21"/>
      <c r="D233" s="537" t="s">
        <v>1318</v>
      </c>
      <c r="E233" s="537" t="s">
        <v>386</v>
      </c>
    </row>
    <row r="234" spans="1:5">
      <c r="A234" s="537" t="s">
        <v>421</v>
      </c>
      <c r="B234" s="537" t="s">
        <v>1069</v>
      </c>
      <c r="C234" s="21"/>
      <c r="D234" s="537" t="s">
        <v>1319</v>
      </c>
      <c r="E234" s="537" t="s">
        <v>387</v>
      </c>
    </row>
    <row r="235" spans="1:5">
      <c r="A235" s="537" t="s">
        <v>470</v>
      </c>
      <c r="B235" s="537" t="s">
        <v>1070</v>
      </c>
      <c r="C235" s="21"/>
      <c r="D235" s="537" t="s">
        <v>1320</v>
      </c>
      <c r="E235" s="537" t="s">
        <v>388</v>
      </c>
    </row>
    <row r="236" spans="1:5">
      <c r="A236" s="537" t="s">
        <v>517</v>
      </c>
      <c r="B236" s="537" t="s">
        <v>1071</v>
      </c>
      <c r="C236" s="21"/>
      <c r="D236" s="537" t="s">
        <v>1321</v>
      </c>
      <c r="E236" s="537" t="s">
        <v>389</v>
      </c>
    </row>
    <row r="237" spans="1:5">
      <c r="A237" s="537" t="s">
        <v>583</v>
      </c>
      <c r="B237" s="537" t="s">
        <v>1072</v>
      </c>
      <c r="C237" s="21"/>
      <c r="D237" s="537" t="s">
        <v>1322</v>
      </c>
      <c r="E237" s="537" t="s">
        <v>390</v>
      </c>
    </row>
    <row r="238" spans="1:5">
      <c r="A238" s="537" t="s">
        <v>200</v>
      </c>
      <c r="B238" s="537" t="s">
        <v>1073</v>
      </c>
      <c r="C238" s="21"/>
      <c r="D238" s="537" t="s">
        <v>1323</v>
      </c>
      <c r="E238" s="537" t="s">
        <v>758</v>
      </c>
    </row>
    <row r="239" spans="1:5">
      <c r="A239" s="537" t="s">
        <v>328</v>
      </c>
      <c r="B239" s="537" t="s">
        <v>1074</v>
      </c>
      <c r="C239" s="21"/>
      <c r="D239" s="537" t="s">
        <v>1324</v>
      </c>
      <c r="E239" s="537" t="s">
        <v>802</v>
      </c>
    </row>
    <row r="240" spans="1:5">
      <c r="A240" s="537" t="s">
        <v>475</v>
      </c>
      <c r="B240" s="537" t="s">
        <v>1075</v>
      </c>
      <c r="C240" s="21"/>
      <c r="D240" s="537" t="s">
        <v>1325</v>
      </c>
      <c r="E240" s="537" t="s">
        <v>803</v>
      </c>
    </row>
    <row r="241" spans="1:5">
      <c r="A241" s="537" t="s">
        <v>521</v>
      </c>
      <c r="B241" s="537" t="s">
        <v>1076</v>
      </c>
      <c r="C241" s="21"/>
      <c r="D241" s="537" t="s">
        <v>839</v>
      </c>
      <c r="E241" s="537" t="s">
        <v>391</v>
      </c>
    </row>
    <row r="242" spans="1:5">
      <c r="A242" s="537" t="s">
        <v>632</v>
      </c>
      <c r="B242" s="537" t="s">
        <v>1077</v>
      </c>
      <c r="C242" s="21"/>
      <c r="D242" s="537" t="s">
        <v>909</v>
      </c>
      <c r="E242" s="537" t="s">
        <v>392</v>
      </c>
    </row>
    <row r="243" spans="1:5">
      <c r="A243" s="537" t="s">
        <v>207</v>
      </c>
      <c r="B243" s="537" t="s">
        <v>1078</v>
      </c>
      <c r="C243" s="21"/>
      <c r="D243" s="537" t="s">
        <v>978</v>
      </c>
      <c r="E243" s="537" t="s">
        <v>393</v>
      </c>
    </row>
    <row r="244" spans="1:5">
      <c r="A244" s="537" t="s">
        <v>336</v>
      </c>
      <c r="B244" s="537" t="s">
        <v>1079</v>
      </c>
      <c r="C244" s="21"/>
      <c r="D244" s="537" t="s">
        <v>1045</v>
      </c>
      <c r="E244" s="537" t="s">
        <v>394</v>
      </c>
    </row>
    <row r="245" spans="1:5">
      <c r="A245" s="537" t="s">
        <v>436</v>
      </c>
      <c r="B245" s="537" t="s">
        <v>1080</v>
      </c>
      <c r="C245" s="21"/>
      <c r="D245" s="537" t="s">
        <v>1103</v>
      </c>
      <c r="E245" s="537" t="s">
        <v>395</v>
      </c>
    </row>
    <row r="246" spans="1:5">
      <c r="A246" s="537" t="s">
        <v>526</v>
      </c>
      <c r="B246" s="537" t="s">
        <v>1081</v>
      </c>
      <c r="C246" s="21"/>
      <c r="D246" s="537" t="s">
        <v>1150</v>
      </c>
      <c r="E246" s="537" t="s">
        <v>396</v>
      </c>
    </row>
    <row r="247" spans="1:5">
      <c r="A247" s="537" t="s">
        <v>592</v>
      </c>
      <c r="B247" s="537" t="s">
        <v>1082</v>
      </c>
      <c r="C247" s="21"/>
      <c r="D247" s="537" t="s">
        <v>1181</v>
      </c>
      <c r="E247" s="537" t="s">
        <v>397</v>
      </c>
    </row>
    <row r="248" spans="1:5">
      <c r="A248" s="537" t="s">
        <v>213</v>
      </c>
      <c r="B248" s="537" t="s">
        <v>1083</v>
      </c>
      <c r="C248" s="21"/>
      <c r="D248" s="537" t="s">
        <v>1206</v>
      </c>
      <c r="E248" s="537" t="s">
        <v>398</v>
      </c>
    </row>
    <row r="249" spans="1:5">
      <c r="A249" s="537" t="s">
        <v>343</v>
      </c>
      <c r="B249" s="537" t="s">
        <v>1084</v>
      </c>
      <c r="C249" s="21"/>
      <c r="D249" s="537" t="s">
        <v>1224</v>
      </c>
      <c r="E249" s="537" t="s">
        <v>399</v>
      </c>
    </row>
    <row r="250" spans="1:5">
      <c r="A250" s="537" t="s">
        <v>441</v>
      </c>
      <c r="B250" s="537" t="s">
        <v>1085</v>
      </c>
      <c r="C250" s="21"/>
      <c r="D250" s="537" t="s">
        <v>1235</v>
      </c>
      <c r="E250" s="537" t="s">
        <v>400</v>
      </c>
    </row>
    <row r="251" spans="1:5">
      <c r="A251" s="537" t="s">
        <v>530</v>
      </c>
      <c r="B251" s="537" t="s">
        <v>1086</v>
      </c>
      <c r="C251" s="21"/>
      <c r="D251" s="537" t="s">
        <v>1243</v>
      </c>
      <c r="E251" s="537" t="s">
        <v>401</v>
      </c>
    </row>
    <row r="252" spans="1:5">
      <c r="A252" s="537" t="s">
        <v>596</v>
      </c>
      <c r="B252" s="537" t="s">
        <v>1087</v>
      </c>
      <c r="C252" s="21"/>
      <c r="D252" s="537" t="s">
        <v>846</v>
      </c>
      <c r="E252" s="537" t="s">
        <v>402</v>
      </c>
    </row>
    <row r="253" spans="1:5">
      <c r="A253" s="537" t="s">
        <v>220</v>
      </c>
      <c r="B253" s="537" t="s">
        <v>1088</v>
      </c>
      <c r="C253" s="21"/>
      <c r="D253" s="537" t="s">
        <v>916</v>
      </c>
      <c r="E253" s="537" t="s">
        <v>403</v>
      </c>
    </row>
    <row r="254" spans="1:5">
      <c r="A254" s="537" t="s">
        <v>348</v>
      </c>
      <c r="B254" s="537" t="s">
        <v>1089</v>
      </c>
      <c r="C254" s="21"/>
      <c r="D254" s="537" t="s">
        <v>985</v>
      </c>
      <c r="E254" s="537" t="s">
        <v>404</v>
      </c>
    </row>
    <row r="255" spans="1:5">
      <c r="A255" s="537" t="s">
        <v>537</v>
      </c>
      <c r="B255" s="537" t="s">
        <v>1090</v>
      </c>
      <c r="C255" s="21"/>
      <c r="D255" s="537" t="s">
        <v>1051</v>
      </c>
      <c r="E255" s="537" t="s">
        <v>405</v>
      </c>
    </row>
    <row r="256" spans="1:5">
      <c r="A256" s="537" t="s">
        <v>226</v>
      </c>
      <c r="B256" s="537" t="s">
        <v>1091</v>
      </c>
      <c r="C256" s="21"/>
      <c r="D256" s="537" t="s">
        <v>1108</v>
      </c>
      <c r="E256" s="537" t="s">
        <v>406</v>
      </c>
    </row>
    <row r="257" spans="1:5">
      <c r="A257" s="537" t="s">
        <v>353</v>
      </c>
      <c r="B257" s="537" t="s">
        <v>1092</v>
      </c>
      <c r="C257" s="21"/>
      <c r="D257" s="537" t="s">
        <v>853</v>
      </c>
      <c r="E257" s="537" t="s">
        <v>407</v>
      </c>
    </row>
    <row r="258" spans="1:5">
      <c r="A258" s="537" t="s">
        <v>487</v>
      </c>
      <c r="B258" s="537" t="s">
        <v>1093</v>
      </c>
      <c r="C258" s="21"/>
      <c r="D258" s="537" t="s">
        <v>923</v>
      </c>
      <c r="E258" s="537" t="s">
        <v>408</v>
      </c>
    </row>
    <row r="259" spans="1:5">
      <c r="A259" s="537" t="s">
        <v>543</v>
      </c>
      <c r="B259" s="537" t="s">
        <v>1094</v>
      </c>
      <c r="C259" s="21"/>
      <c r="D259" s="537" t="s">
        <v>992</v>
      </c>
      <c r="E259" s="537" t="s">
        <v>409</v>
      </c>
    </row>
    <row r="260" spans="1:5">
      <c r="A260" s="537" t="s">
        <v>602</v>
      </c>
      <c r="B260" s="537" t="s">
        <v>1095</v>
      </c>
      <c r="C260" s="21"/>
      <c r="D260" s="537" t="s">
        <v>1058</v>
      </c>
      <c r="E260" s="537" t="s">
        <v>410</v>
      </c>
    </row>
    <row r="261" spans="1:5">
      <c r="A261" s="537" t="s">
        <v>231</v>
      </c>
      <c r="B261" s="537" t="s">
        <v>1096</v>
      </c>
      <c r="C261" s="21"/>
      <c r="D261" s="537" t="s">
        <v>1115</v>
      </c>
      <c r="E261" s="537" t="s">
        <v>411</v>
      </c>
    </row>
    <row r="262" spans="1:5">
      <c r="A262" s="537" t="s">
        <v>366</v>
      </c>
      <c r="B262" s="537" t="s">
        <v>1097</v>
      </c>
      <c r="C262" s="21"/>
      <c r="D262" s="537" t="s">
        <v>1158</v>
      </c>
      <c r="E262" s="537" t="s">
        <v>412</v>
      </c>
    </row>
    <row r="263" spans="1:5">
      <c r="A263" s="537" t="s">
        <v>547</v>
      </c>
      <c r="B263" s="537" t="s">
        <v>1098</v>
      </c>
      <c r="C263" s="21"/>
      <c r="D263" s="537" t="s">
        <v>1188</v>
      </c>
      <c r="E263" s="537" t="s">
        <v>413</v>
      </c>
    </row>
    <row r="264" spans="1:5">
      <c r="A264" s="537" t="s">
        <v>236</v>
      </c>
      <c r="B264" s="537" t="s">
        <v>1099</v>
      </c>
      <c r="C264" s="21"/>
      <c r="D264" s="537" t="s">
        <v>1211</v>
      </c>
      <c r="E264" s="537" t="s">
        <v>414</v>
      </c>
    </row>
    <row r="265" spans="1:5">
      <c r="A265" s="537" t="s">
        <v>373</v>
      </c>
      <c r="B265" s="537" t="s">
        <v>1100</v>
      </c>
      <c r="C265" s="21"/>
      <c r="D265" s="537" t="s">
        <v>860</v>
      </c>
      <c r="E265" s="537" t="s">
        <v>415</v>
      </c>
    </row>
    <row r="266" spans="1:5">
      <c r="A266" s="537" t="s">
        <v>162</v>
      </c>
      <c r="B266" s="537" t="s">
        <v>1101</v>
      </c>
      <c r="C266" s="21"/>
      <c r="D266" s="537" t="s">
        <v>930</v>
      </c>
      <c r="E266" s="537" t="s">
        <v>416</v>
      </c>
    </row>
    <row r="267" spans="1:5">
      <c r="A267" s="537" t="s">
        <v>283</v>
      </c>
      <c r="B267" s="537" t="s">
        <v>1102</v>
      </c>
      <c r="C267" s="21"/>
      <c r="D267" s="537" t="s">
        <v>999</v>
      </c>
      <c r="E267" s="537" t="s">
        <v>417</v>
      </c>
    </row>
    <row r="268" spans="1:5">
      <c r="A268" s="537" t="s">
        <v>395</v>
      </c>
      <c r="B268" s="537" t="s">
        <v>1103</v>
      </c>
      <c r="C268" s="21"/>
      <c r="D268" s="537" t="s">
        <v>867</v>
      </c>
      <c r="E268" s="537" t="s">
        <v>418</v>
      </c>
    </row>
    <row r="269" spans="1:5">
      <c r="A269" s="537" t="s">
        <v>446</v>
      </c>
      <c r="B269" s="537" t="s">
        <v>1104</v>
      </c>
      <c r="C269" s="21"/>
      <c r="D269" s="537" t="s">
        <v>937</v>
      </c>
      <c r="E269" s="537" t="s">
        <v>419</v>
      </c>
    </row>
    <row r="270" spans="1:5">
      <c r="A270" s="537" t="s">
        <v>493</v>
      </c>
      <c r="B270" s="537" t="s">
        <v>1105</v>
      </c>
      <c r="C270" s="21"/>
      <c r="D270" s="537" t="s">
        <v>1006</v>
      </c>
      <c r="E270" s="537" t="s">
        <v>420</v>
      </c>
    </row>
    <row r="271" spans="1:5">
      <c r="A271" s="537" t="s">
        <v>552</v>
      </c>
      <c r="B271" s="537" t="s">
        <v>1106</v>
      </c>
      <c r="C271" s="21"/>
      <c r="D271" s="537" t="s">
        <v>1069</v>
      </c>
      <c r="E271" s="537" t="s">
        <v>421</v>
      </c>
    </row>
    <row r="272" spans="1:5">
      <c r="A272" s="537" t="s">
        <v>297</v>
      </c>
      <c r="B272" s="537" t="s">
        <v>1107</v>
      </c>
      <c r="C272" s="21"/>
      <c r="D272" s="537" t="s">
        <v>1123</v>
      </c>
      <c r="E272" s="537" t="s">
        <v>422</v>
      </c>
    </row>
    <row r="273" spans="1:5">
      <c r="A273" s="537" t="s">
        <v>406</v>
      </c>
      <c r="B273" s="537" t="s">
        <v>1108</v>
      </c>
      <c r="C273" s="21"/>
      <c r="D273" s="537" t="s">
        <v>1166</v>
      </c>
      <c r="E273" s="537" t="s">
        <v>423</v>
      </c>
    </row>
    <row r="274" spans="1:5">
      <c r="A274" s="537" t="s">
        <v>451</v>
      </c>
      <c r="B274" s="537" t="s">
        <v>1109</v>
      </c>
      <c r="C274" s="21"/>
      <c r="D274" s="537" t="s">
        <v>1195</v>
      </c>
      <c r="E274" s="537" t="s">
        <v>424</v>
      </c>
    </row>
    <row r="275" spans="1:5">
      <c r="A275" s="537" t="s">
        <v>498</v>
      </c>
      <c r="B275" s="537" t="s">
        <v>1110</v>
      </c>
      <c r="C275" s="21"/>
      <c r="D275" s="537" t="s">
        <v>1217</v>
      </c>
      <c r="E275" s="537" t="s">
        <v>425</v>
      </c>
    </row>
    <row r="276" spans="1:5">
      <c r="A276" s="537" t="s">
        <v>567</v>
      </c>
      <c r="B276" s="537" t="s">
        <v>1111</v>
      </c>
      <c r="C276" s="21"/>
      <c r="D276" s="537" t="s">
        <v>1231</v>
      </c>
      <c r="E276" s="537" t="s">
        <v>426</v>
      </c>
    </row>
    <row r="277" spans="1:5">
      <c r="A277" s="537" t="s">
        <v>613</v>
      </c>
      <c r="B277" s="537" t="s">
        <v>1112</v>
      </c>
      <c r="C277" s="21"/>
      <c r="D277" s="537" t="s">
        <v>1239</v>
      </c>
      <c r="E277" s="537" t="s">
        <v>427</v>
      </c>
    </row>
    <row r="278" spans="1:5">
      <c r="A278" s="537" t="s">
        <v>176</v>
      </c>
      <c r="B278" s="537" t="s">
        <v>1113</v>
      </c>
      <c r="C278" s="21"/>
      <c r="D278" s="537" t="s">
        <v>1247</v>
      </c>
      <c r="E278" s="537" t="s">
        <v>428</v>
      </c>
    </row>
    <row r="279" spans="1:5">
      <c r="A279" s="537" t="s">
        <v>310</v>
      </c>
      <c r="B279" s="537" t="s">
        <v>1114</v>
      </c>
      <c r="C279" s="21"/>
      <c r="D279" s="537" t="s">
        <v>1253</v>
      </c>
      <c r="E279" s="537" t="s">
        <v>429</v>
      </c>
    </row>
    <row r="280" spans="1:5">
      <c r="A280" s="537" t="s">
        <v>411</v>
      </c>
      <c r="B280" s="537" t="s">
        <v>1115</v>
      </c>
      <c r="C280" s="21"/>
      <c r="D280" s="537" t="s">
        <v>874</v>
      </c>
      <c r="E280" s="537" t="s">
        <v>430</v>
      </c>
    </row>
    <row r="281" spans="1:5">
      <c r="A281" s="537" t="s">
        <v>457</v>
      </c>
      <c r="B281" s="537" t="s">
        <v>1116</v>
      </c>
      <c r="C281" s="21"/>
      <c r="D281" s="537" t="s">
        <v>944</v>
      </c>
      <c r="E281" s="537" t="s">
        <v>431</v>
      </c>
    </row>
    <row r="282" spans="1:5">
      <c r="A282" s="537" t="s">
        <v>505</v>
      </c>
      <c r="B282" s="537" t="s">
        <v>1117</v>
      </c>
      <c r="C282" s="21"/>
      <c r="D282" s="537" t="s">
        <v>1013</v>
      </c>
      <c r="E282" s="537" t="s">
        <v>432</v>
      </c>
    </row>
    <row r="283" spans="1:5">
      <c r="A283" s="537" t="s">
        <v>572</v>
      </c>
      <c r="B283" s="537" t="s">
        <v>1118</v>
      </c>
      <c r="C283" s="21"/>
      <c r="D283" s="537" t="s">
        <v>881</v>
      </c>
      <c r="E283" s="537" t="s">
        <v>433</v>
      </c>
    </row>
    <row r="284" spans="1:5">
      <c r="A284" s="537" t="s">
        <v>620</v>
      </c>
      <c r="B284" s="537" t="s">
        <v>1119</v>
      </c>
      <c r="C284" s="21"/>
      <c r="D284" s="537" t="s">
        <v>951</v>
      </c>
      <c r="E284" s="537" t="s">
        <v>434</v>
      </c>
    </row>
    <row r="285" spans="1:5">
      <c r="A285" s="537" t="s">
        <v>189</v>
      </c>
      <c r="B285" s="537" t="s">
        <v>1120</v>
      </c>
      <c r="C285" s="21"/>
      <c r="D285" s="537" t="s">
        <v>1020</v>
      </c>
      <c r="E285" s="537" t="s">
        <v>435</v>
      </c>
    </row>
    <row r="286" spans="1:5">
      <c r="A286" s="537" t="s">
        <v>465</v>
      </c>
      <c r="B286" s="537" t="s">
        <v>1121</v>
      </c>
      <c r="C286" s="21"/>
      <c r="D286" s="537" t="s">
        <v>1080</v>
      </c>
      <c r="E286" s="537" t="s">
        <v>436</v>
      </c>
    </row>
    <row r="287" spans="1:5">
      <c r="A287" s="537" t="s">
        <v>321</v>
      </c>
      <c r="B287" s="537" t="s">
        <v>1122</v>
      </c>
      <c r="C287" s="21"/>
      <c r="D287" s="537" t="s">
        <v>1132</v>
      </c>
      <c r="E287" s="537" t="s">
        <v>437</v>
      </c>
    </row>
    <row r="288" spans="1:5">
      <c r="A288" s="537" t="s">
        <v>422</v>
      </c>
      <c r="B288" s="537" t="s">
        <v>1123</v>
      </c>
      <c r="C288" s="21"/>
      <c r="D288" s="537" t="s">
        <v>887</v>
      </c>
      <c r="E288" s="537" t="s">
        <v>438</v>
      </c>
    </row>
    <row r="289" spans="1:5">
      <c r="A289" s="537" t="s">
        <v>471</v>
      </c>
      <c r="B289" s="537" t="s">
        <v>1124</v>
      </c>
      <c r="C289" s="21"/>
      <c r="D289" s="537" t="s">
        <v>957</v>
      </c>
      <c r="E289" s="537" t="s">
        <v>439</v>
      </c>
    </row>
    <row r="290" spans="1:5">
      <c r="A290" s="537" t="s">
        <v>584</v>
      </c>
      <c r="B290" s="537" t="s">
        <v>1125</v>
      </c>
      <c r="C290" s="21"/>
      <c r="D290" s="537" t="s">
        <v>1026</v>
      </c>
      <c r="E290" s="537" t="s">
        <v>440</v>
      </c>
    </row>
    <row r="291" spans="1:5">
      <c r="A291" s="537" t="s">
        <v>201</v>
      </c>
      <c r="B291" s="537" t="s">
        <v>1126</v>
      </c>
      <c r="C291" s="21"/>
      <c r="D291" s="537" t="s">
        <v>1085</v>
      </c>
      <c r="E291" s="537" t="s">
        <v>441</v>
      </c>
    </row>
    <row r="292" spans="1:5">
      <c r="A292" s="537" t="s">
        <v>329</v>
      </c>
      <c r="B292" s="537" t="s">
        <v>1127</v>
      </c>
      <c r="C292" s="21"/>
      <c r="D292" s="537" t="s">
        <v>840</v>
      </c>
      <c r="E292" s="537" t="s">
        <v>442</v>
      </c>
    </row>
    <row r="293" spans="1:5">
      <c r="A293" s="537" t="s">
        <v>522</v>
      </c>
      <c r="B293" s="537" t="s">
        <v>1128</v>
      </c>
      <c r="C293" s="21"/>
      <c r="D293" s="537" t="s">
        <v>910</v>
      </c>
      <c r="E293" s="537" t="s">
        <v>443</v>
      </c>
    </row>
    <row r="294" spans="1:5">
      <c r="A294" s="537" t="s">
        <v>633</v>
      </c>
      <c r="B294" s="537" t="s">
        <v>1129</v>
      </c>
      <c r="C294" s="21"/>
      <c r="D294" s="537" t="s">
        <v>979</v>
      </c>
      <c r="E294" s="537" t="s">
        <v>444</v>
      </c>
    </row>
    <row r="295" spans="1:5">
      <c r="A295" s="537" t="s">
        <v>208</v>
      </c>
      <c r="B295" s="537" t="s">
        <v>1130</v>
      </c>
      <c r="C295" s="21"/>
      <c r="D295" s="537" t="s">
        <v>1046</v>
      </c>
      <c r="E295" s="537" t="s">
        <v>445</v>
      </c>
    </row>
    <row r="296" spans="1:5">
      <c r="A296" s="537" t="s">
        <v>337</v>
      </c>
      <c r="B296" s="537" t="s">
        <v>1131</v>
      </c>
      <c r="C296" s="21"/>
      <c r="D296" s="537" t="s">
        <v>1104</v>
      </c>
      <c r="E296" s="537" t="s">
        <v>446</v>
      </c>
    </row>
    <row r="297" spans="1:5">
      <c r="A297" s="537" t="s">
        <v>437</v>
      </c>
      <c r="B297" s="537" t="s">
        <v>1132</v>
      </c>
      <c r="C297" s="21"/>
      <c r="D297" s="537" t="s">
        <v>847</v>
      </c>
      <c r="E297" s="537" t="s">
        <v>447</v>
      </c>
    </row>
    <row r="298" spans="1:5">
      <c r="A298" s="537" t="s">
        <v>214</v>
      </c>
      <c r="B298" s="537" t="s">
        <v>1133</v>
      </c>
      <c r="C298" s="21"/>
      <c r="D298" s="537" t="s">
        <v>917</v>
      </c>
      <c r="E298" s="537" t="s">
        <v>448</v>
      </c>
    </row>
    <row r="299" spans="1:5">
      <c r="A299" s="537" t="s">
        <v>344</v>
      </c>
      <c r="B299" s="537" t="s">
        <v>1134</v>
      </c>
      <c r="C299" s="21"/>
      <c r="D299" s="537" t="s">
        <v>986</v>
      </c>
      <c r="E299" s="537" t="s">
        <v>449</v>
      </c>
    </row>
    <row r="300" spans="1:5">
      <c r="A300" s="537" t="s">
        <v>531</v>
      </c>
      <c r="B300" s="537" t="s">
        <v>1135</v>
      </c>
      <c r="C300" s="21"/>
      <c r="D300" s="537" t="s">
        <v>1052</v>
      </c>
      <c r="E300" s="537" t="s">
        <v>450</v>
      </c>
    </row>
    <row r="301" spans="1:5">
      <c r="A301" s="537" t="s">
        <v>597</v>
      </c>
      <c r="B301" s="537" t="s">
        <v>1136</v>
      </c>
      <c r="C301" s="21"/>
      <c r="D301" s="537" t="s">
        <v>1109</v>
      </c>
      <c r="E301" s="537" t="s">
        <v>451</v>
      </c>
    </row>
    <row r="302" spans="1:5">
      <c r="A302" s="537" t="s">
        <v>221</v>
      </c>
      <c r="B302" s="537" t="s">
        <v>1137</v>
      </c>
      <c r="C302" s="21"/>
      <c r="D302" s="537" t="s">
        <v>1153</v>
      </c>
      <c r="E302" s="537" t="s">
        <v>452</v>
      </c>
    </row>
    <row r="303" spans="1:5">
      <c r="A303" s="537" t="s">
        <v>349</v>
      </c>
      <c r="B303" s="537" t="s">
        <v>1138</v>
      </c>
      <c r="C303" s="21"/>
      <c r="D303" s="537" t="s">
        <v>854</v>
      </c>
      <c r="E303" s="537" t="s">
        <v>453</v>
      </c>
    </row>
    <row r="304" spans="1:5">
      <c r="A304" s="537" t="s">
        <v>538</v>
      </c>
      <c r="B304" s="537" t="s">
        <v>1139</v>
      </c>
      <c r="C304" s="21"/>
      <c r="D304" s="537" t="s">
        <v>924</v>
      </c>
      <c r="E304" s="537" t="s">
        <v>454</v>
      </c>
    </row>
    <row r="305" spans="1:5">
      <c r="A305" s="537" t="s">
        <v>227</v>
      </c>
      <c r="B305" s="537" t="s">
        <v>1140</v>
      </c>
      <c r="C305" s="21"/>
      <c r="D305" s="537" t="s">
        <v>993</v>
      </c>
      <c r="E305" s="537" t="s">
        <v>455</v>
      </c>
    </row>
    <row r="306" spans="1:5">
      <c r="A306" s="537" t="s">
        <v>354</v>
      </c>
      <c r="B306" s="537" t="s">
        <v>1141</v>
      </c>
      <c r="C306" s="21"/>
      <c r="D306" s="537" t="s">
        <v>1059</v>
      </c>
      <c r="E306" s="537" t="s">
        <v>456</v>
      </c>
    </row>
    <row r="307" spans="1:5">
      <c r="A307" s="537" t="s">
        <v>488</v>
      </c>
      <c r="B307" s="537" t="s">
        <v>1142</v>
      </c>
      <c r="C307" s="21"/>
      <c r="D307" s="537" t="s">
        <v>1116</v>
      </c>
      <c r="E307" s="537" t="s">
        <v>457</v>
      </c>
    </row>
    <row r="308" spans="1:5">
      <c r="A308" s="537" t="s">
        <v>232</v>
      </c>
      <c r="B308" s="537" t="s">
        <v>1143</v>
      </c>
      <c r="C308" s="21"/>
      <c r="D308" s="537" t="s">
        <v>1159</v>
      </c>
      <c r="E308" s="537" t="s">
        <v>458</v>
      </c>
    </row>
    <row r="309" spans="1:5">
      <c r="A309" s="537" t="s">
        <v>367</v>
      </c>
      <c r="B309" s="537" t="s">
        <v>1144</v>
      </c>
      <c r="C309" s="21"/>
      <c r="D309" s="537" t="s">
        <v>1189</v>
      </c>
      <c r="E309" s="537" t="s">
        <v>459</v>
      </c>
    </row>
    <row r="310" spans="1:5">
      <c r="A310" s="537" t="s">
        <v>759</v>
      </c>
      <c r="B310" s="537" t="s">
        <v>1145</v>
      </c>
      <c r="C310" s="21"/>
      <c r="D310" s="537" t="s">
        <v>1212</v>
      </c>
      <c r="E310" s="537" t="s">
        <v>460</v>
      </c>
    </row>
    <row r="311" spans="1:5">
      <c r="A311" s="537" t="s">
        <v>237</v>
      </c>
      <c r="B311" s="537" t="s">
        <v>1146</v>
      </c>
      <c r="C311" s="21"/>
      <c r="D311" s="537" t="s">
        <v>861</v>
      </c>
      <c r="E311" s="537" t="s">
        <v>461</v>
      </c>
    </row>
    <row r="312" spans="1:5">
      <c r="A312" s="537" t="s">
        <v>374</v>
      </c>
      <c r="B312" s="537" t="s">
        <v>1147</v>
      </c>
      <c r="C312" s="21"/>
      <c r="D312" s="537" t="s">
        <v>931</v>
      </c>
      <c r="E312" s="537" t="s">
        <v>462</v>
      </c>
    </row>
    <row r="313" spans="1:5">
      <c r="A313" s="537" t="s">
        <v>163</v>
      </c>
      <c r="B313" s="537" t="s">
        <v>1148</v>
      </c>
      <c r="C313" s="21"/>
      <c r="D313" s="537" t="s">
        <v>1000</v>
      </c>
      <c r="E313" s="537" t="s">
        <v>463</v>
      </c>
    </row>
    <row r="314" spans="1:5">
      <c r="A314" s="537" t="s">
        <v>284</v>
      </c>
      <c r="B314" s="537" t="s">
        <v>1149</v>
      </c>
      <c r="C314" s="21"/>
      <c r="D314" s="537" t="s">
        <v>1065</v>
      </c>
      <c r="E314" s="537" t="s">
        <v>464</v>
      </c>
    </row>
    <row r="315" spans="1:5">
      <c r="A315" s="537" t="s">
        <v>396</v>
      </c>
      <c r="B315" s="537" t="s">
        <v>1150</v>
      </c>
      <c r="C315" s="21"/>
      <c r="D315" s="537" t="s">
        <v>1121</v>
      </c>
      <c r="E315" s="537" t="s">
        <v>465</v>
      </c>
    </row>
    <row r="316" spans="1:5">
      <c r="A316" s="537" t="s">
        <v>553</v>
      </c>
      <c r="B316" s="537" t="s">
        <v>1151</v>
      </c>
      <c r="C316" s="21"/>
      <c r="D316" s="537" t="s">
        <v>1164</v>
      </c>
      <c r="E316" s="537" t="s">
        <v>466</v>
      </c>
    </row>
    <row r="317" spans="1:5">
      <c r="A317" s="537" t="s">
        <v>298</v>
      </c>
      <c r="B317" s="537" t="s">
        <v>1152</v>
      </c>
      <c r="C317" s="21"/>
      <c r="D317" s="537" t="s">
        <v>868</v>
      </c>
      <c r="E317" s="537" t="s">
        <v>467</v>
      </c>
    </row>
    <row r="318" spans="1:5">
      <c r="A318" s="537" t="s">
        <v>452</v>
      </c>
      <c r="B318" s="537" t="s">
        <v>1153</v>
      </c>
      <c r="C318" s="21"/>
      <c r="D318" s="537" t="s">
        <v>938</v>
      </c>
      <c r="E318" s="537" t="s">
        <v>468</v>
      </c>
    </row>
    <row r="319" spans="1:5">
      <c r="A319" s="537" t="s">
        <v>499</v>
      </c>
      <c r="B319" s="537" t="s">
        <v>1154</v>
      </c>
      <c r="C319" s="21"/>
      <c r="D319" s="537" t="s">
        <v>1007</v>
      </c>
      <c r="E319" s="537" t="s">
        <v>469</v>
      </c>
    </row>
    <row r="320" spans="1:5">
      <c r="A320" s="537" t="s">
        <v>706</v>
      </c>
      <c r="B320" s="537" t="s">
        <v>1155</v>
      </c>
      <c r="C320" s="21"/>
      <c r="D320" s="537" t="s">
        <v>1070</v>
      </c>
      <c r="E320" s="537" t="s">
        <v>470</v>
      </c>
    </row>
    <row r="321" spans="1:5">
      <c r="A321" s="537" t="s">
        <v>614</v>
      </c>
      <c r="B321" s="537" t="s">
        <v>1156</v>
      </c>
      <c r="C321" s="21"/>
      <c r="D321" s="537" t="s">
        <v>1124</v>
      </c>
      <c r="E321" s="537" t="s">
        <v>471</v>
      </c>
    </row>
    <row r="322" spans="1:5">
      <c r="A322" s="537" t="s">
        <v>177</v>
      </c>
      <c r="B322" s="537" t="s">
        <v>1157</v>
      </c>
      <c r="C322" s="21"/>
      <c r="D322" s="537" t="s">
        <v>875</v>
      </c>
      <c r="E322" s="537" t="s">
        <v>472</v>
      </c>
    </row>
    <row r="323" spans="1:5">
      <c r="A323" s="537" t="s">
        <v>412</v>
      </c>
      <c r="B323" s="537" t="s">
        <v>1158</v>
      </c>
      <c r="C323" s="21"/>
      <c r="D323" s="537" t="s">
        <v>945</v>
      </c>
      <c r="E323" s="537" t="s">
        <v>473</v>
      </c>
    </row>
    <row r="324" spans="1:5">
      <c r="A324" s="537" t="s">
        <v>458</v>
      </c>
      <c r="B324" s="537" t="s">
        <v>1159</v>
      </c>
      <c r="C324" s="21"/>
      <c r="D324" s="537" t="s">
        <v>1014</v>
      </c>
      <c r="E324" s="537" t="s">
        <v>474</v>
      </c>
    </row>
    <row r="325" spans="1:5">
      <c r="A325" s="537" t="s">
        <v>506</v>
      </c>
      <c r="B325" s="537" t="s">
        <v>1160</v>
      </c>
      <c r="C325" s="21"/>
      <c r="D325" s="537" t="s">
        <v>1075</v>
      </c>
      <c r="E325" s="537" t="s">
        <v>475</v>
      </c>
    </row>
    <row r="326" spans="1:5">
      <c r="A326" s="537" t="s">
        <v>573</v>
      </c>
      <c r="B326" s="537" t="s">
        <v>1161</v>
      </c>
      <c r="C326" s="21"/>
      <c r="D326" s="537" t="s">
        <v>882</v>
      </c>
      <c r="E326" s="537" t="s">
        <v>476</v>
      </c>
    </row>
    <row r="327" spans="1:5">
      <c r="A327" s="537" t="s">
        <v>621</v>
      </c>
      <c r="B327" s="537" t="s">
        <v>1162</v>
      </c>
      <c r="C327" s="21"/>
      <c r="D327" s="537" t="s">
        <v>952</v>
      </c>
      <c r="E327" s="537" t="s">
        <v>477</v>
      </c>
    </row>
    <row r="328" spans="1:5">
      <c r="A328" s="537" t="s">
        <v>190</v>
      </c>
      <c r="B328" s="537" t="s">
        <v>1163</v>
      </c>
      <c r="C328" s="21"/>
      <c r="D328" s="537" t="s">
        <v>1021</v>
      </c>
      <c r="E328" s="537" t="s">
        <v>478</v>
      </c>
    </row>
    <row r="329" spans="1:5">
      <c r="A329" s="537" t="s">
        <v>466</v>
      </c>
      <c r="B329" s="537" t="s">
        <v>1164</v>
      </c>
      <c r="C329" s="21"/>
      <c r="D329" s="537" t="s">
        <v>888</v>
      </c>
      <c r="E329" s="537" t="s">
        <v>479</v>
      </c>
    </row>
    <row r="330" spans="1:5">
      <c r="A330" s="537" t="s">
        <v>322</v>
      </c>
      <c r="B330" s="537" t="s">
        <v>1165</v>
      </c>
      <c r="C330" s="21"/>
      <c r="D330" s="537" t="s">
        <v>958</v>
      </c>
      <c r="E330" s="537" t="s">
        <v>480</v>
      </c>
    </row>
    <row r="331" spans="1:5">
      <c r="A331" s="537" t="s">
        <v>423</v>
      </c>
      <c r="B331" s="537" t="s">
        <v>1166</v>
      </c>
      <c r="C331" s="21"/>
      <c r="D331" s="537" t="s">
        <v>1027</v>
      </c>
      <c r="E331" s="537" t="s">
        <v>481</v>
      </c>
    </row>
    <row r="332" spans="1:5">
      <c r="A332" s="537" t="s">
        <v>585</v>
      </c>
      <c r="B332" s="537" t="s">
        <v>1167</v>
      </c>
      <c r="C332" s="21"/>
      <c r="D332" s="537" t="s">
        <v>893</v>
      </c>
      <c r="E332" s="537" t="s">
        <v>482</v>
      </c>
    </row>
    <row r="333" spans="1:5">
      <c r="A333" s="537" t="s">
        <v>202</v>
      </c>
      <c r="B333" s="537" t="s">
        <v>1168</v>
      </c>
      <c r="C333" s="21"/>
      <c r="D333" s="537" t="s">
        <v>963</v>
      </c>
      <c r="E333" s="537" t="s">
        <v>483</v>
      </c>
    </row>
    <row r="334" spans="1:5">
      <c r="A334" s="537" t="s">
        <v>330</v>
      </c>
      <c r="B334" s="537" t="s">
        <v>1169</v>
      </c>
      <c r="C334" s="21"/>
      <c r="D334" s="537" t="s">
        <v>898</v>
      </c>
      <c r="E334" s="537" t="s">
        <v>484</v>
      </c>
    </row>
    <row r="335" spans="1:5">
      <c r="A335" s="537" t="s">
        <v>209</v>
      </c>
      <c r="B335" s="537" t="s">
        <v>1170</v>
      </c>
      <c r="C335" s="21"/>
      <c r="D335" s="537" t="s">
        <v>967</v>
      </c>
      <c r="E335" s="537" t="s">
        <v>485</v>
      </c>
    </row>
    <row r="336" spans="1:5">
      <c r="A336" s="537" t="s">
        <v>338</v>
      </c>
      <c r="B336" s="537" t="s">
        <v>1171</v>
      </c>
      <c r="C336" s="21"/>
      <c r="D336" s="537" t="s">
        <v>1035</v>
      </c>
      <c r="E336" s="537" t="s">
        <v>486</v>
      </c>
    </row>
    <row r="337" spans="1:5">
      <c r="A337" s="537" t="s">
        <v>215</v>
      </c>
      <c r="B337" s="537" t="s">
        <v>1172</v>
      </c>
      <c r="C337" s="21"/>
      <c r="D337" s="537" t="s">
        <v>1093</v>
      </c>
      <c r="E337" s="537" t="s">
        <v>487</v>
      </c>
    </row>
    <row r="338" spans="1:5">
      <c r="A338" s="537" t="s">
        <v>532</v>
      </c>
      <c r="B338" s="537" t="s">
        <v>1173</v>
      </c>
      <c r="C338" s="21"/>
      <c r="D338" s="537" t="s">
        <v>1142</v>
      </c>
      <c r="E338" s="537" t="s">
        <v>488</v>
      </c>
    </row>
    <row r="339" spans="1:5">
      <c r="A339" s="537" t="s">
        <v>707</v>
      </c>
      <c r="B339" s="537" t="s">
        <v>1174</v>
      </c>
      <c r="C339" s="21"/>
      <c r="D339" s="537" t="s">
        <v>841</v>
      </c>
      <c r="E339" s="537" t="s">
        <v>489</v>
      </c>
    </row>
    <row r="340" spans="1:5">
      <c r="A340" s="537" t="s">
        <v>222</v>
      </c>
      <c r="B340" s="537" t="s">
        <v>1175</v>
      </c>
      <c r="C340" s="21"/>
      <c r="D340" s="537" t="s">
        <v>911</v>
      </c>
      <c r="E340" s="537" t="s">
        <v>490</v>
      </c>
    </row>
    <row r="341" spans="1:5">
      <c r="A341" s="537" t="s">
        <v>539</v>
      </c>
      <c r="B341" s="537" t="s">
        <v>1176</v>
      </c>
      <c r="C341" s="21"/>
      <c r="D341" s="537" t="s">
        <v>980</v>
      </c>
      <c r="E341" s="537" t="s">
        <v>491</v>
      </c>
    </row>
    <row r="342" spans="1:5">
      <c r="A342" s="537" t="s">
        <v>355</v>
      </c>
      <c r="B342" s="537" t="s">
        <v>1177</v>
      </c>
      <c r="C342" s="21"/>
      <c r="D342" s="537" t="s">
        <v>1047</v>
      </c>
      <c r="E342" s="537" t="s">
        <v>492</v>
      </c>
    </row>
    <row r="343" spans="1:5">
      <c r="A343" s="537" t="s">
        <v>368</v>
      </c>
      <c r="B343" s="537" t="s">
        <v>1178</v>
      </c>
      <c r="C343" s="21"/>
      <c r="D343" s="537" t="s">
        <v>1105</v>
      </c>
      <c r="E343" s="537" t="s">
        <v>493</v>
      </c>
    </row>
    <row r="344" spans="1:5">
      <c r="A344" s="537" t="s">
        <v>164</v>
      </c>
      <c r="B344" s="537" t="s">
        <v>1179</v>
      </c>
      <c r="C344" s="21"/>
      <c r="D344" s="537" t="s">
        <v>848</v>
      </c>
      <c r="E344" s="537" t="s">
        <v>494</v>
      </c>
    </row>
    <row r="345" spans="1:5">
      <c r="A345" s="537" t="s">
        <v>285</v>
      </c>
      <c r="B345" s="537" t="s">
        <v>1180</v>
      </c>
      <c r="C345" s="21"/>
      <c r="D345" s="537" t="s">
        <v>918</v>
      </c>
      <c r="E345" s="537" t="s">
        <v>495</v>
      </c>
    </row>
    <row r="346" spans="1:5">
      <c r="A346" s="537" t="s">
        <v>397</v>
      </c>
      <c r="B346" s="537" t="s">
        <v>1181</v>
      </c>
      <c r="C346" s="21"/>
      <c r="D346" s="537" t="s">
        <v>987</v>
      </c>
      <c r="E346" s="537" t="s">
        <v>496</v>
      </c>
    </row>
    <row r="347" spans="1:5">
      <c r="A347" s="537" t="s">
        <v>554</v>
      </c>
      <c r="B347" s="537" t="s">
        <v>1182</v>
      </c>
      <c r="C347" s="21"/>
      <c r="D347" s="537" t="s">
        <v>1053</v>
      </c>
      <c r="E347" s="537" t="s">
        <v>497</v>
      </c>
    </row>
    <row r="348" spans="1:5">
      <c r="A348" s="537" t="s">
        <v>299</v>
      </c>
      <c r="B348" s="537" t="s">
        <v>1183</v>
      </c>
      <c r="C348" s="21"/>
      <c r="D348" s="537" t="s">
        <v>1110</v>
      </c>
      <c r="E348" s="537" t="s">
        <v>498</v>
      </c>
    </row>
    <row r="349" spans="1:5">
      <c r="A349" s="537" t="s">
        <v>500</v>
      </c>
      <c r="B349" s="537" t="s">
        <v>1184</v>
      </c>
      <c r="C349" s="21"/>
      <c r="D349" s="537" t="s">
        <v>1154</v>
      </c>
      <c r="E349" s="537" t="s">
        <v>499</v>
      </c>
    </row>
    <row r="350" spans="1:5">
      <c r="A350" s="537" t="s">
        <v>615</v>
      </c>
      <c r="B350" s="537" t="s">
        <v>1185</v>
      </c>
      <c r="C350" s="21"/>
      <c r="D350" s="537" t="s">
        <v>1184</v>
      </c>
      <c r="E350" s="537" t="s">
        <v>500</v>
      </c>
    </row>
    <row r="351" spans="1:5">
      <c r="A351" s="537" t="s">
        <v>178</v>
      </c>
      <c r="B351" s="537" t="s">
        <v>1186</v>
      </c>
      <c r="C351" s="21"/>
      <c r="D351" s="537" t="s">
        <v>855</v>
      </c>
      <c r="E351" s="537" t="s">
        <v>501</v>
      </c>
    </row>
    <row r="352" spans="1:5">
      <c r="A352" s="537" t="s">
        <v>311</v>
      </c>
      <c r="B352" s="537" t="s">
        <v>1187</v>
      </c>
      <c r="C352" s="21"/>
      <c r="D352" s="537" t="s">
        <v>925</v>
      </c>
      <c r="E352" s="537" t="s">
        <v>502</v>
      </c>
    </row>
    <row r="353" spans="1:5">
      <c r="A353" s="537" t="s">
        <v>413</v>
      </c>
      <c r="B353" s="537" t="s">
        <v>1188</v>
      </c>
      <c r="C353" s="21"/>
      <c r="D353" s="537" t="s">
        <v>994</v>
      </c>
      <c r="E353" s="537" t="s">
        <v>503</v>
      </c>
    </row>
    <row r="354" spans="1:5">
      <c r="A354" s="537" t="s">
        <v>459</v>
      </c>
      <c r="B354" s="537" t="s">
        <v>1189</v>
      </c>
      <c r="C354" s="21"/>
      <c r="D354" s="537" t="s">
        <v>1060</v>
      </c>
      <c r="E354" s="537" t="s">
        <v>504</v>
      </c>
    </row>
    <row r="355" spans="1:5">
      <c r="A355" s="537" t="s">
        <v>507</v>
      </c>
      <c r="B355" s="537" t="s">
        <v>1190</v>
      </c>
      <c r="C355" s="21"/>
      <c r="D355" s="537" t="s">
        <v>1117</v>
      </c>
      <c r="E355" s="537" t="s">
        <v>505</v>
      </c>
    </row>
    <row r="356" spans="1:5">
      <c r="A356" s="537" t="s">
        <v>574</v>
      </c>
      <c r="B356" s="537" t="s">
        <v>1191</v>
      </c>
      <c r="C356" s="21"/>
      <c r="D356" s="537" t="s">
        <v>1160</v>
      </c>
      <c r="E356" s="537" t="s">
        <v>506</v>
      </c>
    </row>
    <row r="357" spans="1:5">
      <c r="A357" s="537" t="s">
        <v>800</v>
      </c>
      <c r="B357" s="537" t="s">
        <v>1192</v>
      </c>
      <c r="C357" s="21"/>
      <c r="D357" s="537" t="s">
        <v>1190</v>
      </c>
      <c r="E357" s="537" t="s">
        <v>507</v>
      </c>
    </row>
    <row r="358" spans="1:5">
      <c r="A358" s="537" t="s">
        <v>191</v>
      </c>
      <c r="B358" s="537" t="s">
        <v>1193</v>
      </c>
      <c r="C358" s="21"/>
      <c r="D358" s="537" t="s">
        <v>1213</v>
      </c>
      <c r="E358" s="537" t="s">
        <v>508</v>
      </c>
    </row>
    <row r="359" spans="1:5">
      <c r="A359" s="537" t="s">
        <v>323</v>
      </c>
      <c r="B359" s="537" t="s">
        <v>1194</v>
      </c>
      <c r="C359" s="21"/>
      <c r="D359" s="537" t="s">
        <v>1228</v>
      </c>
      <c r="E359" s="537" t="s">
        <v>509</v>
      </c>
    </row>
    <row r="360" spans="1:5">
      <c r="A360" s="537" t="s">
        <v>424</v>
      </c>
      <c r="B360" s="537" t="s">
        <v>1195</v>
      </c>
      <c r="C360" s="21"/>
      <c r="D360" s="537" t="s">
        <v>862</v>
      </c>
      <c r="E360" s="537" t="s">
        <v>510</v>
      </c>
    </row>
    <row r="361" spans="1:5">
      <c r="A361" s="537" t="s">
        <v>203</v>
      </c>
      <c r="B361" s="537" t="s">
        <v>1196</v>
      </c>
      <c r="C361" s="21"/>
      <c r="D361" s="537" t="s">
        <v>932</v>
      </c>
      <c r="E361" s="537" t="s">
        <v>511</v>
      </c>
    </row>
    <row r="362" spans="1:5">
      <c r="A362" s="537" t="s">
        <v>331</v>
      </c>
      <c r="B362" s="537" t="s">
        <v>1197</v>
      </c>
      <c r="C362" s="21"/>
      <c r="D362" s="537" t="s">
        <v>1001</v>
      </c>
      <c r="E362" s="537" t="s">
        <v>512</v>
      </c>
    </row>
    <row r="363" spans="1:5">
      <c r="A363" s="537" t="s">
        <v>703</v>
      </c>
      <c r="B363" s="537" t="s">
        <v>1198</v>
      </c>
      <c r="C363" s="21"/>
      <c r="D363" s="537" t="s">
        <v>1066</v>
      </c>
      <c r="E363" s="537" t="s">
        <v>513</v>
      </c>
    </row>
    <row r="364" spans="1:5">
      <c r="A364" s="537" t="s">
        <v>339</v>
      </c>
      <c r="B364" s="537" t="s">
        <v>1199</v>
      </c>
      <c r="C364" s="21"/>
      <c r="D364" s="537" t="s">
        <v>869</v>
      </c>
      <c r="E364" s="537" t="s">
        <v>514</v>
      </c>
    </row>
    <row r="365" spans="1:5">
      <c r="A365" s="537" t="s">
        <v>216</v>
      </c>
      <c r="B365" s="537" t="s">
        <v>1200</v>
      </c>
      <c r="C365" s="21"/>
      <c r="D365" s="537" t="s">
        <v>939</v>
      </c>
      <c r="E365" s="537" t="s">
        <v>515</v>
      </c>
    </row>
    <row r="366" spans="1:5">
      <c r="A366" s="537" t="s">
        <v>533</v>
      </c>
      <c r="B366" s="537" t="s">
        <v>1201</v>
      </c>
      <c r="C366" s="21"/>
      <c r="D366" s="537" t="s">
        <v>1008</v>
      </c>
      <c r="E366" s="537" t="s">
        <v>516</v>
      </c>
    </row>
    <row r="367" spans="1:5">
      <c r="A367" s="537" t="s">
        <v>356</v>
      </c>
      <c r="B367" s="537" t="s">
        <v>1202</v>
      </c>
      <c r="C367" s="21"/>
      <c r="D367" s="537" t="s">
        <v>1071</v>
      </c>
      <c r="E367" s="537" t="s">
        <v>517</v>
      </c>
    </row>
    <row r="368" spans="1:5">
      <c r="A368" s="537" t="s">
        <v>369</v>
      </c>
      <c r="B368" s="537" t="s">
        <v>1203</v>
      </c>
      <c r="C368" s="21"/>
      <c r="D368" s="537" t="s">
        <v>876</v>
      </c>
      <c r="E368" s="537" t="s">
        <v>518</v>
      </c>
    </row>
    <row r="369" spans="1:5">
      <c r="A369" s="537" t="s">
        <v>165</v>
      </c>
      <c r="B369" s="537" t="s">
        <v>1204</v>
      </c>
      <c r="C369" s="21"/>
      <c r="D369" s="537" t="s">
        <v>946</v>
      </c>
      <c r="E369" s="537" t="s">
        <v>519</v>
      </c>
    </row>
    <row r="370" spans="1:5">
      <c r="A370" s="537" t="s">
        <v>286</v>
      </c>
      <c r="B370" s="537" t="s">
        <v>1205</v>
      </c>
      <c r="C370" s="21"/>
      <c r="D370" s="537" t="s">
        <v>1015</v>
      </c>
      <c r="E370" s="537" t="s">
        <v>520</v>
      </c>
    </row>
    <row r="371" spans="1:5">
      <c r="A371" s="537" t="s">
        <v>398</v>
      </c>
      <c r="B371" s="537" t="s">
        <v>1206</v>
      </c>
      <c r="C371" s="21"/>
      <c r="D371" s="537" t="s">
        <v>1076</v>
      </c>
      <c r="E371" s="537" t="s">
        <v>521</v>
      </c>
    </row>
    <row r="372" spans="1:5">
      <c r="A372" s="537" t="s">
        <v>555</v>
      </c>
      <c r="B372" s="537" t="s">
        <v>1207</v>
      </c>
      <c r="C372" s="21"/>
      <c r="D372" s="537" t="s">
        <v>1128</v>
      </c>
      <c r="E372" s="537" t="s">
        <v>522</v>
      </c>
    </row>
    <row r="373" spans="1:5">
      <c r="A373" s="537" t="s">
        <v>300</v>
      </c>
      <c r="B373" s="537" t="s">
        <v>1208</v>
      </c>
      <c r="C373" s="21"/>
      <c r="D373" s="537" t="s">
        <v>883</v>
      </c>
      <c r="E373" s="537" t="s">
        <v>523</v>
      </c>
    </row>
    <row r="374" spans="1:5">
      <c r="A374" s="537" t="s">
        <v>179</v>
      </c>
      <c r="B374" s="537" t="s">
        <v>1209</v>
      </c>
      <c r="C374" s="21"/>
      <c r="D374" s="537" t="s">
        <v>953</v>
      </c>
      <c r="E374" s="537" t="s">
        <v>524</v>
      </c>
    </row>
    <row r="375" spans="1:5">
      <c r="A375" s="537" t="s">
        <v>312</v>
      </c>
      <c r="B375" s="537" t="s">
        <v>1210</v>
      </c>
      <c r="C375" s="21"/>
      <c r="D375" s="537" t="s">
        <v>1022</v>
      </c>
      <c r="E375" s="537" t="s">
        <v>525</v>
      </c>
    </row>
    <row r="376" spans="1:5">
      <c r="A376" s="537" t="s">
        <v>414</v>
      </c>
      <c r="B376" s="537" t="s">
        <v>1211</v>
      </c>
      <c r="C376" s="21"/>
      <c r="D376" s="537" t="s">
        <v>1081</v>
      </c>
      <c r="E376" s="537" t="s">
        <v>526</v>
      </c>
    </row>
    <row r="377" spans="1:5">
      <c r="A377" s="537" t="s">
        <v>460</v>
      </c>
      <c r="B377" s="537" t="s">
        <v>1212</v>
      </c>
      <c r="C377" s="21"/>
      <c r="D377" s="537" t="s">
        <v>889</v>
      </c>
      <c r="E377" s="537" t="s">
        <v>527</v>
      </c>
    </row>
    <row r="378" spans="1:5">
      <c r="A378" s="537" t="s">
        <v>508</v>
      </c>
      <c r="B378" s="537" t="s">
        <v>1213</v>
      </c>
      <c r="C378" s="21"/>
      <c r="D378" s="537" t="s">
        <v>959</v>
      </c>
      <c r="E378" s="537" t="s">
        <v>528</v>
      </c>
    </row>
    <row r="379" spans="1:5">
      <c r="A379" s="537" t="s">
        <v>575</v>
      </c>
      <c r="B379" s="537" t="s">
        <v>1214</v>
      </c>
      <c r="C379" s="21"/>
      <c r="D379" s="537" t="s">
        <v>1028</v>
      </c>
      <c r="E379" s="537" t="s">
        <v>529</v>
      </c>
    </row>
    <row r="380" spans="1:5">
      <c r="A380" s="537" t="s">
        <v>192</v>
      </c>
      <c r="B380" s="537" t="s">
        <v>1215</v>
      </c>
      <c r="C380" s="21"/>
      <c r="D380" s="537" t="s">
        <v>1086</v>
      </c>
      <c r="E380" s="537" t="s">
        <v>530</v>
      </c>
    </row>
    <row r="381" spans="1:5">
      <c r="A381" s="537" t="s">
        <v>324</v>
      </c>
      <c r="B381" s="537" t="s">
        <v>1216</v>
      </c>
      <c r="C381" s="21"/>
      <c r="D381" s="537" t="s">
        <v>1135</v>
      </c>
      <c r="E381" s="537" t="s">
        <v>531</v>
      </c>
    </row>
    <row r="382" spans="1:5">
      <c r="A382" s="537" t="s">
        <v>425</v>
      </c>
      <c r="B382" s="537" t="s">
        <v>1217</v>
      </c>
      <c r="C382" s="21"/>
      <c r="D382" s="537" t="s">
        <v>1173</v>
      </c>
      <c r="E382" s="537" t="s">
        <v>532</v>
      </c>
    </row>
    <row r="383" spans="1:5">
      <c r="A383" s="537" t="s">
        <v>332</v>
      </c>
      <c r="B383" s="537" t="s">
        <v>1218</v>
      </c>
      <c r="C383" s="21"/>
      <c r="D383" s="537" t="s">
        <v>1201</v>
      </c>
      <c r="E383" s="537" t="s">
        <v>533</v>
      </c>
    </row>
    <row r="384" spans="1:5">
      <c r="A384" s="538" t="s">
        <v>1219</v>
      </c>
      <c r="B384" s="538" t="s">
        <v>1220</v>
      </c>
      <c r="C384" s="21"/>
      <c r="D384" s="538" t="s">
        <v>1220</v>
      </c>
      <c r="E384" s="538" t="s">
        <v>1219</v>
      </c>
    </row>
    <row r="385" spans="1:5">
      <c r="A385" s="537" t="s">
        <v>357</v>
      </c>
      <c r="B385" s="537" t="s">
        <v>1221</v>
      </c>
      <c r="C385" s="21"/>
      <c r="D385" s="537" t="s">
        <v>894</v>
      </c>
      <c r="E385" s="537" t="s">
        <v>534</v>
      </c>
    </row>
    <row r="386" spans="1:5">
      <c r="A386" s="537" t="s">
        <v>166</v>
      </c>
      <c r="B386" s="537" t="s">
        <v>1222</v>
      </c>
      <c r="C386" s="21"/>
      <c r="D386" s="537" t="s">
        <v>964</v>
      </c>
      <c r="E386" s="537" t="s">
        <v>535</v>
      </c>
    </row>
    <row r="387" spans="1:5">
      <c r="A387" s="537" t="s">
        <v>287</v>
      </c>
      <c r="B387" s="537" t="s">
        <v>1223</v>
      </c>
      <c r="C387" s="21"/>
      <c r="D387" s="537" t="s">
        <v>1032</v>
      </c>
      <c r="E387" s="537" t="s">
        <v>536</v>
      </c>
    </row>
    <row r="388" spans="1:5">
      <c r="A388" s="537" t="s">
        <v>399</v>
      </c>
      <c r="B388" s="537" t="s">
        <v>1224</v>
      </c>
      <c r="C388" s="21"/>
      <c r="D388" s="537" t="s">
        <v>1090</v>
      </c>
      <c r="E388" s="537" t="s">
        <v>537</v>
      </c>
    </row>
    <row r="389" spans="1:5">
      <c r="A389" s="537" t="s">
        <v>556</v>
      </c>
      <c r="B389" s="537" t="s">
        <v>1225</v>
      </c>
      <c r="C389" s="21"/>
      <c r="D389" s="537" t="s">
        <v>1139</v>
      </c>
      <c r="E389" s="537" t="s">
        <v>538</v>
      </c>
    </row>
    <row r="390" spans="1:5">
      <c r="A390" s="537" t="s">
        <v>301</v>
      </c>
      <c r="B390" s="537" t="s">
        <v>1226</v>
      </c>
      <c r="C390" s="21"/>
      <c r="D390" s="537" t="s">
        <v>1176</v>
      </c>
      <c r="E390" s="537" t="s">
        <v>539</v>
      </c>
    </row>
    <row r="391" spans="1:5">
      <c r="A391" s="537" t="s">
        <v>180</v>
      </c>
      <c r="B391" s="537" t="s">
        <v>1227</v>
      </c>
      <c r="C391" s="21"/>
      <c r="D391" s="537" t="s">
        <v>899</v>
      </c>
      <c r="E391" s="537" t="s">
        <v>540</v>
      </c>
    </row>
    <row r="392" spans="1:5">
      <c r="A392" s="537" t="s">
        <v>509</v>
      </c>
      <c r="B392" s="537" t="s">
        <v>1228</v>
      </c>
      <c r="C392" s="21"/>
      <c r="D392" s="537" t="s">
        <v>968</v>
      </c>
      <c r="E392" s="537" t="s">
        <v>541</v>
      </c>
    </row>
    <row r="393" spans="1:5">
      <c r="A393" s="537" t="s">
        <v>576</v>
      </c>
      <c r="B393" s="537" t="s">
        <v>1229</v>
      </c>
      <c r="C393" s="21"/>
      <c r="D393" s="537" t="s">
        <v>1036</v>
      </c>
      <c r="E393" s="537" t="s">
        <v>542</v>
      </c>
    </row>
    <row r="394" spans="1:5">
      <c r="A394" s="537" t="s">
        <v>193</v>
      </c>
      <c r="B394" s="537" t="s">
        <v>1230</v>
      </c>
      <c r="C394" s="21"/>
      <c r="D394" s="537" t="s">
        <v>1094</v>
      </c>
      <c r="E394" s="537" t="s">
        <v>543</v>
      </c>
    </row>
    <row r="395" spans="1:5">
      <c r="A395" s="537" t="s">
        <v>426</v>
      </c>
      <c r="B395" s="537" t="s">
        <v>1231</v>
      </c>
      <c r="C395" s="21"/>
      <c r="D395" s="537" t="s">
        <v>903</v>
      </c>
      <c r="E395" s="537" t="s">
        <v>544</v>
      </c>
    </row>
    <row r="396" spans="1:5">
      <c r="A396" s="537" t="s">
        <v>358</v>
      </c>
      <c r="B396" s="537" t="s">
        <v>1232</v>
      </c>
      <c r="C396" s="21"/>
      <c r="D396" s="537" t="s">
        <v>972</v>
      </c>
      <c r="E396" s="537" t="s">
        <v>545</v>
      </c>
    </row>
    <row r="397" spans="1:5">
      <c r="A397" s="537" t="s">
        <v>167</v>
      </c>
      <c r="B397" s="537" t="s">
        <v>1233</v>
      </c>
      <c r="C397" s="21"/>
      <c r="D397" s="537" t="s">
        <v>1040</v>
      </c>
      <c r="E397" s="537" t="s">
        <v>546</v>
      </c>
    </row>
    <row r="398" spans="1:5">
      <c r="A398" s="537" t="s">
        <v>288</v>
      </c>
      <c r="B398" s="537" t="s">
        <v>1234</v>
      </c>
      <c r="C398" s="21"/>
      <c r="D398" s="537" t="s">
        <v>1098</v>
      </c>
      <c r="E398" s="537" t="s">
        <v>547</v>
      </c>
    </row>
    <row r="399" spans="1:5">
      <c r="A399" s="537" t="s">
        <v>400</v>
      </c>
      <c r="B399" s="537" t="s">
        <v>1235</v>
      </c>
      <c r="C399" s="21"/>
      <c r="D399" s="537" t="s">
        <v>1145</v>
      </c>
      <c r="E399" s="537" t="s">
        <v>759</v>
      </c>
    </row>
    <row r="400" spans="1:5">
      <c r="A400" s="537" t="s">
        <v>760</v>
      </c>
      <c r="B400" s="537" t="s">
        <v>1236</v>
      </c>
      <c r="C400" s="21"/>
      <c r="D400" s="537" t="s">
        <v>842</v>
      </c>
      <c r="E400" s="537" t="s">
        <v>548</v>
      </c>
    </row>
    <row r="401" spans="1:5">
      <c r="A401" s="537" t="s">
        <v>302</v>
      </c>
      <c r="B401" s="537" t="s">
        <v>1237</v>
      </c>
      <c r="C401" s="21"/>
      <c r="D401" s="537" t="s">
        <v>912</v>
      </c>
      <c r="E401" s="537" t="s">
        <v>549</v>
      </c>
    </row>
    <row r="402" spans="1:5">
      <c r="A402" s="537" t="s">
        <v>181</v>
      </c>
      <c r="B402" s="537" t="s">
        <v>1238</v>
      </c>
      <c r="C402" s="21"/>
      <c r="D402" s="537" t="s">
        <v>981</v>
      </c>
      <c r="E402" s="537" t="s">
        <v>550</v>
      </c>
    </row>
    <row r="403" spans="1:5">
      <c r="A403" s="537" t="s">
        <v>427</v>
      </c>
      <c r="B403" s="537" t="s">
        <v>1239</v>
      </c>
      <c r="C403" s="21"/>
      <c r="D403" s="537" t="s">
        <v>1048</v>
      </c>
      <c r="E403" s="537" t="s">
        <v>551</v>
      </c>
    </row>
    <row r="404" spans="1:5">
      <c r="A404" s="537" t="s">
        <v>359</v>
      </c>
      <c r="B404" s="537" t="s">
        <v>1240</v>
      </c>
      <c r="C404" s="21"/>
      <c r="D404" s="537" t="s">
        <v>1106</v>
      </c>
      <c r="E404" s="537" t="s">
        <v>552</v>
      </c>
    </row>
    <row r="405" spans="1:5">
      <c r="A405" s="537" t="s">
        <v>168</v>
      </c>
      <c r="B405" s="537" t="s">
        <v>1241</v>
      </c>
      <c r="C405" s="21"/>
      <c r="D405" s="537" t="s">
        <v>1151</v>
      </c>
      <c r="E405" s="537" t="s">
        <v>553</v>
      </c>
    </row>
    <row r="406" spans="1:5">
      <c r="A406" s="537" t="s">
        <v>289</v>
      </c>
      <c r="B406" s="537" t="s">
        <v>1242</v>
      </c>
      <c r="C406" s="21"/>
      <c r="D406" s="537" t="s">
        <v>1182</v>
      </c>
      <c r="E406" s="537" t="s">
        <v>554</v>
      </c>
    </row>
    <row r="407" spans="1:5">
      <c r="A407" s="537" t="s">
        <v>401</v>
      </c>
      <c r="B407" s="537" t="s">
        <v>1243</v>
      </c>
      <c r="C407" s="21"/>
      <c r="D407" s="537" t="s">
        <v>1207</v>
      </c>
      <c r="E407" s="537" t="s">
        <v>555</v>
      </c>
    </row>
    <row r="408" spans="1:5">
      <c r="A408" s="537" t="s">
        <v>557</v>
      </c>
      <c r="B408" s="537" t="s">
        <v>1244</v>
      </c>
      <c r="C408" s="21"/>
      <c r="D408" s="537" t="s">
        <v>1225</v>
      </c>
      <c r="E408" s="537" t="s">
        <v>556</v>
      </c>
    </row>
    <row r="409" spans="1:5">
      <c r="A409" s="537" t="s">
        <v>303</v>
      </c>
      <c r="B409" s="537" t="s">
        <v>1245</v>
      </c>
      <c r="C409" s="21"/>
      <c r="D409" s="537" t="s">
        <v>1236</v>
      </c>
      <c r="E409" s="537" t="s">
        <v>760</v>
      </c>
    </row>
    <row r="410" spans="1:5">
      <c r="A410" s="537" t="s">
        <v>182</v>
      </c>
      <c r="B410" s="537" t="s">
        <v>1246</v>
      </c>
      <c r="C410" s="21"/>
      <c r="D410" s="537" t="s">
        <v>1244</v>
      </c>
      <c r="E410" s="537" t="s">
        <v>557</v>
      </c>
    </row>
    <row r="411" spans="1:5">
      <c r="A411" s="537" t="s">
        <v>428</v>
      </c>
      <c r="B411" s="537" t="s">
        <v>1247</v>
      </c>
      <c r="C411" s="21"/>
      <c r="D411" s="537" t="s">
        <v>1250</v>
      </c>
      <c r="E411" s="537" t="s">
        <v>558</v>
      </c>
    </row>
    <row r="412" spans="1:5">
      <c r="A412" s="537" t="s">
        <v>360</v>
      </c>
      <c r="B412" s="537" t="s">
        <v>1248</v>
      </c>
      <c r="C412" s="21"/>
      <c r="D412" s="537" t="s">
        <v>1256</v>
      </c>
      <c r="E412" s="537" t="s">
        <v>559</v>
      </c>
    </row>
    <row r="413" spans="1:5">
      <c r="A413" s="537" t="s">
        <v>290</v>
      </c>
      <c r="B413" s="537" t="s">
        <v>1249</v>
      </c>
      <c r="C413" s="21"/>
      <c r="D413" s="537" t="s">
        <v>1261</v>
      </c>
      <c r="E413" s="537" t="s">
        <v>560</v>
      </c>
    </row>
    <row r="414" spans="1:5">
      <c r="A414" s="537" t="s">
        <v>558</v>
      </c>
      <c r="B414" s="537" t="s">
        <v>1250</v>
      </c>
      <c r="C414" s="21"/>
      <c r="D414" s="537" t="s">
        <v>1263</v>
      </c>
      <c r="E414" s="537" t="s">
        <v>561</v>
      </c>
    </row>
    <row r="415" spans="1:5">
      <c r="A415" s="537" t="s">
        <v>304</v>
      </c>
      <c r="B415" s="537" t="s">
        <v>1251</v>
      </c>
      <c r="C415" s="21"/>
      <c r="D415" s="537" t="s">
        <v>1264</v>
      </c>
      <c r="E415" s="537" t="s">
        <v>562</v>
      </c>
    </row>
    <row r="416" spans="1:5">
      <c r="A416" s="537" t="s">
        <v>183</v>
      </c>
      <c r="B416" s="537" t="s">
        <v>1252</v>
      </c>
      <c r="C416" s="21"/>
      <c r="D416" s="537" t="s">
        <v>849</v>
      </c>
      <c r="E416" s="537" t="s">
        <v>563</v>
      </c>
    </row>
    <row r="417" spans="1:5">
      <c r="A417" s="537" t="s">
        <v>429</v>
      </c>
      <c r="B417" s="537" t="s">
        <v>1253</v>
      </c>
      <c r="C417" s="21"/>
      <c r="D417" s="537" t="s">
        <v>919</v>
      </c>
      <c r="E417" s="537" t="s">
        <v>564</v>
      </c>
    </row>
    <row r="418" spans="1:5">
      <c r="A418" s="537" t="s">
        <v>361</v>
      </c>
      <c r="B418" s="537" t="s">
        <v>1254</v>
      </c>
      <c r="C418" s="21"/>
      <c r="D418" s="537" t="s">
        <v>988</v>
      </c>
      <c r="E418" s="537" t="s">
        <v>565</v>
      </c>
    </row>
    <row r="419" spans="1:5">
      <c r="A419" s="537" t="s">
        <v>291</v>
      </c>
      <c r="B419" s="537" t="s">
        <v>1255</v>
      </c>
      <c r="C419" s="21"/>
      <c r="D419" s="537" t="s">
        <v>1054</v>
      </c>
      <c r="E419" s="537" t="s">
        <v>566</v>
      </c>
    </row>
    <row r="420" spans="1:5">
      <c r="A420" s="537" t="s">
        <v>559</v>
      </c>
      <c r="B420" s="537" t="s">
        <v>1256</v>
      </c>
      <c r="C420" s="21"/>
      <c r="D420" s="537" t="s">
        <v>1111</v>
      </c>
      <c r="E420" s="537" t="s">
        <v>567</v>
      </c>
    </row>
    <row r="421" spans="1:5">
      <c r="A421" s="537" t="s">
        <v>305</v>
      </c>
      <c r="B421" s="537" t="s">
        <v>1257</v>
      </c>
      <c r="C421" s="21"/>
      <c r="D421" s="537" t="s">
        <v>1155</v>
      </c>
      <c r="E421" s="537" t="s">
        <v>706</v>
      </c>
    </row>
    <row r="422" spans="1:5">
      <c r="A422" s="537" t="s">
        <v>184</v>
      </c>
      <c r="B422" s="537" t="s">
        <v>1258</v>
      </c>
      <c r="C422" s="21"/>
      <c r="D422" s="537" t="s">
        <v>856</v>
      </c>
      <c r="E422" s="537" t="s">
        <v>568</v>
      </c>
    </row>
    <row r="423" spans="1:5">
      <c r="A423" s="537" t="s">
        <v>362</v>
      </c>
      <c r="B423" s="537" t="s">
        <v>1259</v>
      </c>
      <c r="C423" s="21"/>
      <c r="D423" s="537" t="s">
        <v>926</v>
      </c>
      <c r="E423" s="537" t="s">
        <v>569</v>
      </c>
    </row>
    <row r="424" spans="1:5">
      <c r="A424" s="537" t="s">
        <v>292</v>
      </c>
      <c r="B424" s="537" t="s">
        <v>1260</v>
      </c>
      <c r="C424" s="21"/>
      <c r="D424" s="537" t="s">
        <v>995</v>
      </c>
      <c r="E424" s="537" t="s">
        <v>570</v>
      </c>
    </row>
    <row r="425" spans="1:5">
      <c r="A425" s="537" t="s">
        <v>560</v>
      </c>
      <c r="B425" s="537" t="s">
        <v>1261</v>
      </c>
      <c r="C425" s="21"/>
      <c r="D425" s="537" t="s">
        <v>1061</v>
      </c>
      <c r="E425" s="537" t="s">
        <v>571</v>
      </c>
    </row>
    <row r="426" spans="1:5">
      <c r="A426" s="537" t="s">
        <v>705</v>
      </c>
      <c r="B426" s="537" t="s">
        <v>1262</v>
      </c>
      <c r="C426" s="21"/>
      <c r="D426" s="537" t="s">
        <v>1118</v>
      </c>
      <c r="E426" s="537" t="s">
        <v>572</v>
      </c>
    </row>
    <row r="427" spans="1:5">
      <c r="A427" s="537" t="s">
        <v>561</v>
      </c>
      <c r="B427" s="537" t="s">
        <v>1263</v>
      </c>
      <c r="C427" s="21"/>
      <c r="D427" s="537" t="s">
        <v>1161</v>
      </c>
      <c r="E427" s="537" t="s">
        <v>573</v>
      </c>
    </row>
    <row r="428" spans="1:5">
      <c r="A428" s="537" t="s">
        <v>562</v>
      </c>
      <c r="B428" s="537" t="s">
        <v>1264</v>
      </c>
      <c r="C428" s="21"/>
      <c r="D428" s="537" t="s">
        <v>1191</v>
      </c>
      <c r="E428" s="537" t="s">
        <v>574</v>
      </c>
    </row>
    <row r="429" spans="1:5">
      <c r="A429" s="537" t="s">
        <v>238</v>
      </c>
      <c r="B429" s="537" t="s">
        <v>1265</v>
      </c>
      <c r="C429" s="21"/>
      <c r="D429" s="537" t="s">
        <v>1214</v>
      </c>
      <c r="E429" s="537" t="s">
        <v>575</v>
      </c>
    </row>
    <row r="430" spans="1:5">
      <c r="A430" s="537" t="s">
        <v>239</v>
      </c>
      <c r="B430" s="537" t="s">
        <v>1266</v>
      </c>
      <c r="C430" s="21"/>
      <c r="D430" s="537" t="s">
        <v>1229</v>
      </c>
      <c r="E430" s="537" t="s">
        <v>576</v>
      </c>
    </row>
    <row r="431" spans="1:5">
      <c r="A431" s="537" t="s">
        <v>240</v>
      </c>
      <c r="B431" s="537" t="s">
        <v>1267</v>
      </c>
      <c r="C431" s="21"/>
      <c r="D431" s="537" t="s">
        <v>863</v>
      </c>
      <c r="E431" s="537" t="s">
        <v>577</v>
      </c>
    </row>
    <row r="432" spans="1:5">
      <c r="A432" s="537" t="s">
        <v>241</v>
      </c>
      <c r="B432" s="537" t="s">
        <v>1268</v>
      </c>
      <c r="C432" s="21"/>
      <c r="D432" s="537" t="s">
        <v>933</v>
      </c>
      <c r="E432" s="537" t="s">
        <v>578</v>
      </c>
    </row>
    <row r="433" spans="1:5">
      <c r="A433" s="537" t="s">
        <v>242</v>
      </c>
      <c r="B433" s="537" t="s">
        <v>1269</v>
      </c>
      <c r="C433" s="21"/>
      <c r="D433" s="537" t="s">
        <v>1002</v>
      </c>
      <c r="E433" s="537" t="s">
        <v>579</v>
      </c>
    </row>
    <row r="434" spans="1:5">
      <c r="A434" s="537" t="s">
        <v>243</v>
      </c>
      <c r="B434" s="537" t="s">
        <v>1270</v>
      </c>
      <c r="C434" s="21"/>
      <c r="D434" s="537" t="s">
        <v>870</v>
      </c>
      <c r="E434" s="537" t="s">
        <v>580</v>
      </c>
    </row>
    <row r="435" spans="1:5">
      <c r="A435" s="537" t="s">
        <v>244</v>
      </c>
      <c r="B435" s="537" t="s">
        <v>1271</v>
      </c>
      <c r="C435" s="21"/>
      <c r="D435" s="537" t="s">
        <v>940</v>
      </c>
      <c r="E435" s="537" t="s">
        <v>581</v>
      </c>
    </row>
    <row r="436" spans="1:5">
      <c r="A436" s="537" t="s">
        <v>245</v>
      </c>
      <c r="B436" s="537" t="s">
        <v>1272</v>
      </c>
      <c r="C436" s="21"/>
      <c r="D436" s="537" t="s">
        <v>1009</v>
      </c>
      <c r="E436" s="537" t="s">
        <v>582</v>
      </c>
    </row>
    <row r="437" spans="1:5">
      <c r="A437" s="537" t="s">
        <v>246</v>
      </c>
      <c r="B437" s="537" t="s">
        <v>1273</v>
      </c>
      <c r="C437" s="21"/>
      <c r="D437" s="537" t="s">
        <v>1072</v>
      </c>
      <c r="E437" s="537" t="s">
        <v>583</v>
      </c>
    </row>
    <row r="438" spans="1:5">
      <c r="A438" s="537" t="s">
        <v>247</v>
      </c>
      <c r="B438" s="537" t="s">
        <v>1274</v>
      </c>
      <c r="C438" s="21"/>
      <c r="D438" s="537" t="s">
        <v>1125</v>
      </c>
      <c r="E438" s="537" t="s">
        <v>584</v>
      </c>
    </row>
    <row r="439" spans="1:5">
      <c r="A439" s="537" t="s">
        <v>248</v>
      </c>
      <c r="B439" s="537" t="s">
        <v>1275</v>
      </c>
      <c r="C439" s="21"/>
      <c r="D439" s="537" t="s">
        <v>1167</v>
      </c>
      <c r="E439" s="537" t="s">
        <v>585</v>
      </c>
    </row>
    <row r="440" spans="1:5">
      <c r="A440" s="537" t="s">
        <v>249</v>
      </c>
      <c r="B440" s="537" t="s">
        <v>1276</v>
      </c>
      <c r="C440" s="21"/>
      <c r="D440" s="537" t="s">
        <v>877</v>
      </c>
      <c r="E440" s="537" t="s">
        <v>586</v>
      </c>
    </row>
    <row r="441" spans="1:5">
      <c r="A441" s="537" t="s">
        <v>250</v>
      </c>
      <c r="B441" s="537" t="s">
        <v>1277</v>
      </c>
      <c r="C441" s="21"/>
      <c r="D441" s="537" t="s">
        <v>947</v>
      </c>
      <c r="E441" s="537" t="s">
        <v>587</v>
      </c>
    </row>
    <row r="442" spans="1:5">
      <c r="A442" s="537" t="s">
        <v>251</v>
      </c>
      <c r="B442" s="537" t="s">
        <v>1278</v>
      </c>
      <c r="C442" s="21"/>
      <c r="D442" s="537" t="s">
        <v>1016</v>
      </c>
      <c r="E442" s="537" t="s">
        <v>588</v>
      </c>
    </row>
    <row r="443" spans="1:5">
      <c r="A443" s="537" t="s">
        <v>252</v>
      </c>
      <c r="B443" s="537" t="s">
        <v>1279</v>
      </c>
      <c r="C443" s="21"/>
      <c r="D443" s="537" t="s">
        <v>884</v>
      </c>
      <c r="E443" s="537" t="s">
        <v>589</v>
      </c>
    </row>
    <row r="444" spans="1:5">
      <c r="A444" s="537" t="s">
        <v>253</v>
      </c>
      <c r="B444" s="537" t="s">
        <v>1280</v>
      </c>
      <c r="C444" s="21"/>
      <c r="D444" s="537" t="s">
        <v>954</v>
      </c>
      <c r="E444" s="537" t="s">
        <v>590</v>
      </c>
    </row>
    <row r="445" spans="1:5">
      <c r="A445" s="537" t="s">
        <v>254</v>
      </c>
      <c r="B445" s="537" t="s">
        <v>1281</v>
      </c>
      <c r="C445" s="21"/>
      <c r="D445" s="537" t="s">
        <v>1023</v>
      </c>
      <c r="E445" s="537" t="s">
        <v>591</v>
      </c>
    </row>
    <row r="446" spans="1:5">
      <c r="A446" s="537" t="s">
        <v>255</v>
      </c>
      <c r="B446" s="537" t="s">
        <v>1282</v>
      </c>
      <c r="C446" s="21"/>
      <c r="D446" s="537" t="s">
        <v>1082</v>
      </c>
      <c r="E446" s="537" t="s">
        <v>592</v>
      </c>
    </row>
    <row r="447" spans="1:5">
      <c r="A447" s="537" t="s">
        <v>256</v>
      </c>
      <c r="B447" s="537" t="s">
        <v>1283</v>
      </c>
      <c r="C447" s="21"/>
      <c r="D447" s="537" t="s">
        <v>890</v>
      </c>
      <c r="E447" s="537" t="s">
        <v>593</v>
      </c>
    </row>
    <row r="448" spans="1:5">
      <c r="A448" s="537" t="s">
        <v>257</v>
      </c>
      <c r="B448" s="537" t="s">
        <v>1284</v>
      </c>
      <c r="C448" s="21"/>
      <c r="D448" s="537" t="s">
        <v>960</v>
      </c>
      <c r="E448" s="537" t="s">
        <v>594</v>
      </c>
    </row>
    <row r="449" spans="1:5">
      <c r="A449" s="537" t="s">
        <v>258</v>
      </c>
      <c r="B449" s="537" t="s">
        <v>1285</v>
      </c>
      <c r="C449" s="21"/>
      <c r="D449" s="537" t="s">
        <v>1029</v>
      </c>
      <c r="E449" s="537" t="s">
        <v>595</v>
      </c>
    </row>
    <row r="450" spans="1:5">
      <c r="A450" s="537" t="s">
        <v>259</v>
      </c>
      <c r="B450" s="537" t="s">
        <v>1286</v>
      </c>
      <c r="C450" s="21"/>
      <c r="D450" s="537" t="s">
        <v>1087</v>
      </c>
      <c r="E450" s="537" t="s">
        <v>596</v>
      </c>
    </row>
    <row r="451" spans="1:5">
      <c r="A451" s="537" t="s">
        <v>260</v>
      </c>
      <c r="B451" s="537" t="s">
        <v>1287</v>
      </c>
      <c r="C451" s="21"/>
      <c r="D451" s="537" t="s">
        <v>1136</v>
      </c>
      <c r="E451" s="537" t="s">
        <v>597</v>
      </c>
    </row>
    <row r="452" spans="1:5">
      <c r="A452" s="537" t="s">
        <v>261</v>
      </c>
      <c r="B452" s="537" t="s">
        <v>1288</v>
      </c>
      <c r="C452" s="21"/>
      <c r="D452" s="537" t="s">
        <v>1174</v>
      </c>
      <c r="E452" s="537" t="s">
        <v>707</v>
      </c>
    </row>
    <row r="453" spans="1:5">
      <c r="A453" s="537" t="s">
        <v>262</v>
      </c>
      <c r="B453" s="537" t="s">
        <v>1289</v>
      </c>
      <c r="C453" s="21"/>
      <c r="D453" s="537" t="s">
        <v>895</v>
      </c>
      <c r="E453" s="537" t="s">
        <v>598</v>
      </c>
    </row>
    <row r="454" spans="1:5">
      <c r="A454" s="537" t="s">
        <v>263</v>
      </c>
      <c r="B454" s="537" t="s">
        <v>1290</v>
      </c>
      <c r="C454" s="21"/>
      <c r="D454" s="537" t="s">
        <v>900</v>
      </c>
      <c r="E454" s="537" t="s">
        <v>599</v>
      </c>
    </row>
    <row r="455" spans="1:5">
      <c r="A455" s="537" t="s">
        <v>264</v>
      </c>
      <c r="B455" s="537" t="s">
        <v>1291</v>
      </c>
      <c r="C455" s="21"/>
      <c r="D455" s="537" t="s">
        <v>969</v>
      </c>
      <c r="E455" s="537" t="s">
        <v>600</v>
      </c>
    </row>
    <row r="456" spans="1:5">
      <c r="A456" s="537" t="s">
        <v>265</v>
      </c>
      <c r="B456" s="537" t="s">
        <v>1292</v>
      </c>
      <c r="C456" s="21"/>
      <c r="D456" s="537" t="s">
        <v>1037</v>
      </c>
      <c r="E456" s="537" t="s">
        <v>601</v>
      </c>
    </row>
    <row r="457" spans="1:5">
      <c r="A457" s="537" t="s">
        <v>266</v>
      </c>
      <c r="B457" s="537" t="s">
        <v>1293</v>
      </c>
      <c r="C457" s="21"/>
      <c r="D457" s="537" t="s">
        <v>1095</v>
      </c>
      <c r="E457" s="537" t="s">
        <v>602</v>
      </c>
    </row>
    <row r="458" spans="1:5">
      <c r="A458" s="537" t="s">
        <v>267</v>
      </c>
      <c r="B458" s="537" t="s">
        <v>1294</v>
      </c>
      <c r="C458" s="21"/>
      <c r="D458" s="537" t="s">
        <v>904</v>
      </c>
      <c r="E458" s="537" t="s">
        <v>603</v>
      </c>
    </row>
    <row r="459" spans="1:5">
      <c r="A459" s="537" t="s">
        <v>268</v>
      </c>
      <c r="B459" s="537" t="s">
        <v>1295</v>
      </c>
      <c r="C459" s="21"/>
      <c r="D459" s="537" t="s">
        <v>973</v>
      </c>
      <c r="E459" s="537" t="s">
        <v>604</v>
      </c>
    </row>
    <row r="460" spans="1:5">
      <c r="A460" s="537" t="s">
        <v>269</v>
      </c>
      <c r="B460" s="537" t="s">
        <v>1296</v>
      </c>
      <c r="C460" s="21"/>
      <c r="D460" s="537" t="s">
        <v>843</v>
      </c>
      <c r="E460" s="537" t="s">
        <v>605</v>
      </c>
    </row>
    <row r="461" spans="1:5">
      <c r="A461" s="537" t="s">
        <v>270</v>
      </c>
      <c r="B461" s="537" t="s">
        <v>1297</v>
      </c>
      <c r="C461" s="21"/>
      <c r="D461" s="537" t="s">
        <v>913</v>
      </c>
      <c r="E461" s="537" t="s">
        <v>606</v>
      </c>
    </row>
    <row r="462" spans="1:5">
      <c r="A462" s="537" t="s">
        <v>271</v>
      </c>
      <c r="B462" s="537" t="s">
        <v>1298</v>
      </c>
      <c r="C462" s="21"/>
      <c r="D462" s="537" t="s">
        <v>982</v>
      </c>
      <c r="E462" s="537" t="s">
        <v>607</v>
      </c>
    </row>
    <row r="463" spans="1:5">
      <c r="A463" s="537" t="s">
        <v>272</v>
      </c>
      <c r="B463" s="537" t="s">
        <v>1299</v>
      </c>
      <c r="C463" s="21"/>
      <c r="D463" s="537" t="s">
        <v>1049</v>
      </c>
      <c r="E463" s="537" t="s">
        <v>608</v>
      </c>
    </row>
    <row r="464" spans="1:5">
      <c r="A464" s="537" t="s">
        <v>704</v>
      </c>
      <c r="B464" s="537" t="s">
        <v>1300</v>
      </c>
      <c r="C464" s="21"/>
      <c r="D464" s="537" t="s">
        <v>850</v>
      </c>
      <c r="E464" s="537" t="s">
        <v>609</v>
      </c>
    </row>
    <row r="465" spans="1:5">
      <c r="A465" s="537" t="s">
        <v>273</v>
      </c>
      <c r="B465" s="537" t="s">
        <v>1301</v>
      </c>
      <c r="C465" s="21"/>
      <c r="D465" s="537" t="s">
        <v>920</v>
      </c>
      <c r="E465" s="537" t="s">
        <v>610</v>
      </c>
    </row>
    <row r="466" spans="1:5">
      <c r="A466" s="537" t="s">
        <v>274</v>
      </c>
      <c r="B466" s="537" t="s">
        <v>1302</v>
      </c>
      <c r="C466" s="21"/>
      <c r="D466" s="537" t="s">
        <v>989</v>
      </c>
      <c r="E466" s="537" t="s">
        <v>611</v>
      </c>
    </row>
    <row r="467" spans="1:5">
      <c r="A467" s="537" t="s">
        <v>275</v>
      </c>
      <c r="B467" s="537" t="s">
        <v>1303</v>
      </c>
      <c r="C467" s="21"/>
      <c r="D467" s="537" t="s">
        <v>1055</v>
      </c>
      <c r="E467" s="537" t="s">
        <v>612</v>
      </c>
    </row>
    <row r="468" spans="1:5">
      <c r="A468" s="537" t="s">
        <v>276</v>
      </c>
      <c r="B468" s="537" t="s">
        <v>1304</v>
      </c>
      <c r="C468" s="21"/>
      <c r="D468" s="537" t="s">
        <v>1112</v>
      </c>
      <c r="E468" s="537" t="s">
        <v>613</v>
      </c>
    </row>
    <row r="469" spans="1:5">
      <c r="A469" s="537" t="s">
        <v>277</v>
      </c>
      <c r="B469" s="537" t="s">
        <v>1305</v>
      </c>
      <c r="C469" s="21"/>
      <c r="D469" s="537" t="s">
        <v>1156</v>
      </c>
      <c r="E469" s="537" t="s">
        <v>614</v>
      </c>
    </row>
    <row r="470" spans="1:5">
      <c r="A470" s="537" t="s">
        <v>278</v>
      </c>
      <c r="B470" s="537" t="s">
        <v>1306</v>
      </c>
      <c r="C470" s="21"/>
      <c r="D470" s="537" t="s">
        <v>1185</v>
      </c>
      <c r="E470" s="537" t="s">
        <v>615</v>
      </c>
    </row>
    <row r="471" spans="1:5">
      <c r="A471" s="537" t="s">
        <v>375</v>
      </c>
      <c r="B471" s="537" t="s">
        <v>1307</v>
      </c>
      <c r="C471" s="21"/>
      <c r="D471" s="537" t="s">
        <v>857</v>
      </c>
      <c r="E471" s="537" t="s">
        <v>616</v>
      </c>
    </row>
    <row r="472" spans="1:5">
      <c r="A472" s="537" t="s">
        <v>376</v>
      </c>
      <c r="B472" s="537" t="s">
        <v>1308</v>
      </c>
      <c r="C472" s="21"/>
      <c r="D472" s="537" t="s">
        <v>927</v>
      </c>
      <c r="E472" s="537" t="s">
        <v>617</v>
      </c>
    </row>
    <row r="473" spans="1:5">
      <c r="A473" s="537" t="s">
        <v>377</v>
      </c>
      <c r="B473" s="537" t="s">
        <v>1309</v>
      </c>
      <c r="C473" s="21"/>
      <c r="D473" s="537" t="s">
        <v>996</v>
      </c>
      <c r="E473" s="537" t="s">
        <v>618</v>
      </c>
    </row>
    <row r="474" spans="1:5">
      <c r="A474" s="537" t="s">
        <v>378</v>
      </c>
      <c r="B474" s="537" t="s">
        <v>1310</v>
      </c>
      <c r="C474" s="21"/>
      <c r="D474" s="537" t="s">
        <v>1062</v>
      </c>
      <c r="E474" s="537" t="s">
        <v>619</v>
      </c>
    </row>
    <row r="475" spans="1:5">
      <c r="A475" s="537" t="s">
        <v>379</v>
      </c>
      <c r="B475" s="537" t="s">
        <v>1311</v>
      </c>
      <c r="C475" s="21"/>
      <c r="D475" s="537" t="s">
        <v>1119</v>
      </c>
      <c r="E475" s="537" t="s">
        <v>620</v>
      </c>
    </row>
    <row r="476" spans="1:5">
      <c r="A476" s="537" t="s">
        <v>380</v>
      </c>
      <c r="B476" s="537" t="s">
        <v>1312</v>
      </c>
      <c r="C476" s="21"/>
      <c r="D476" s="537" t="s">
        <v>1162</v>
      </c>
      <c r="E476" s="537" t="s">
        <v>621</v>
      </c>
    </row>
    <row r="477" spans="1:5">
      <c r="A477" s="537" t="s">
        <v>381</v>
      </c>
      <c r="B477" s="537" t="s">
        <v>1313</v>
      </c>
      <c r="C477" s="21"/>
      <c r="D477" s="537" t="s">
        <v>1192</v>
      </c>
      <c r="E477" s="537" t="s">
        <v>800</v>
      </c>
    </row>
    <row r="478" spans="1:5">
      <c r="A478" s="537" t="s">
        <v>382</v>
      </c>
      <c r="B478" s="537" t="s">
        <v>1314</v>
      </c>
      <c r="C478" s="21"/>
      <c r="D478" s="537" t="s">
        <v>864</v>
      </c>
      <c r="E478" s="537" t="s">
        <v>622</v>
      </c>
    </row>
    <row r="479" spans="1:5">
      <c r="A479" s="537" t="s">
        <v>383</v>
      </c>
      <c r="B479" s="537" t="s">
        <v>1315</v>
      </c>
      <c r="C479" s="21"/>
      <c r="D479" s="537" t="s">
        <v>934</v>
      </c>
      <c r="E479" s="537" t="s">
        <v>623</v>
      </c>
    </row>
    <row r="480" spans="1:5">
      <c r="A480" s="537" t="s">
        <v>384</v>
      </c>
      <c r="B480" s="537" t="s">
        <v>1316</v>
      </c>
      <c r="C480" s="21"/>
      <c r="D480" s="537" t="s">
        <v>1003</v>
      </c>
      <c r="E480" s="537" t="s">
        <v>624</v>
      </c>
    </row>
    <row r="481" spans="1:5">
      <c r="A481" s="537" t="s">
        <v>385</v>
      </c>
      <c r="B481" s="537" t="s">
        <v>1317</v>
      </c>
      <c r="C481" s="21"/>
      <c r="D481" s="537" t="s">
        <v>1067</v>
      </c>
      <c r="E481" s="537" t="s">
        <v>625</v>
      </c>
    </row>
    <row r="482" spans="1:5">
      <c r="A482" s="537" t="s">
        <v>386</v>
      </c>
      <c r="B482" s="537" t="s">
        <v>1318</v>
      </c>
      <c r="C482" s="21"/>
      <c r="D482" s="537" t="s">
        <v>871</v>
      </c>
      <c r="E482" s="537" t="s">
        <v>626</v>
      </c>
    </row>
    <row r="483" spans="1:5">
      <c r="A483" s="537" t="s">
        <v>387</v>
      </c>
      <c r="B483" s="537" t="s">
        <v>1319</v>
      </c>
      <c r="C483" s="21"/>
      <c r="D483" s="537" t="s">
        <v>941</v>
      </c>
      <c r="E483" s="537" t="s">
        <v>627</v>
      </c>
    </row>
    <row r="484" spans="1:5">
      <c r="A484" s="537" t="s">
        <v>388</v>
      </c>
      <c r="B484" s="537" t="s">
        <v>1320</v>
      </c>
      <c r="C484" s="21"/>
      <c r="D484" s="537" t="s">
        <v>1010</v>
      </c>
      <c r="E484" s="537" t="s">
        <v>628</v>
      </c>
    </row>
    <row r="485" spans="1:5">
      <c r="A485" s="537" t="s">
        <v>389</v>
      </c>
      <c r="B485" s="537" t="s">
        <v>1321</v>
      </c>
      <c r="C485" s="21"/>
      <c r="D485" s="537" t="s">
        <v>878</v>
      </c>
      <c r="E485" s="537" t="s">
        <v>629</v>
      </c>
    </row>
    <row r="486" spans="1:5">
      <c r="A486" s="537" t="s">
        <v>390</v>
      </c>
      <c r="B486" s="537" t="s">
        <v>1322</v>
      </c>
      <c r="C486" s="21"/>
      <c r="D486" s="537" t="s">
        <v>948</v>
      </c>
      <c r="E486" s="537" t="s">
        <v>630</v>
      </c>
    </row>
    <row r="487" spans="1:5">
      <c r="A487" s="537" t="s">
        <v>758</v>
      </c>
      <c r="B487" s="537" t="s">
        <v>1323</v>
      </c>
      <c r="C487" s="21"/>
      <c r="D487" s="537" t="s">
        <v>1017</v>
      </c>
      <c r="E487" s="537" t="s">
        <v>631</v>
      </c>
    </row>
    <row r="488" spans="1:5">
      <c r="A488" s="537" t="s">
        <v>802</v>
      </c>
      <c r="B488" s="537" t="s">
        <v>1324</v>
      </c>
      <c r="C488" s="21"/>
      <c r="D488" s="537" t="s">
        <v>1077</v>
      </c>
      <c r="E488" s="537" t="s">
        <v>632</v>
      </c>
    </row>
    <row r="489" spans="1:5">
      <c r="A489" s="537" t="s">
        <v>803</v>
      </c>
      <c r="B489" s="537" t="s">
        <v>1325</v>
      </c>
      <c r="C489" s="21"/>
      <c r="D489" s="537" t="s">
        <v>1129</v>
      </c>
      <c r="E489" s="537" t="s">
        <v>633</v>
      </c>
    </row>
  </sheetData>
  <sheetProtection algorithmName="SHA-512" hashValue="Q3AGPxd1DM76iFg29PMh+4a544ADdFAfxPp8J8rKAmzSc2uGypESDP2uekbq5z5I+cNDJa5U3PcscCjIKaV7UQ==" saltValue="9Jw0QaUIjxOYoPYdv6RasA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N41"/>
  <sheetViews>
    <sheetView showGridLines="0" showRuler="0" zoomScale="90" zoomScaleNormal="90" zoomScalePageLayoutView="90" workbookViewId="0">
      <selection activeCell="L1" sqref="L1:M1"/>
    </sheetView>
  </sheetViews>
  <sheetFormatPr baseColWidth="10" defaultRowHeight="14.25"/>
  <cols>
    <col min="1" max="1" width="6.5703125" style="86" customWidth="1"/>
    <col min="2" max="2" width="4" style="403" customWidth="1"/>
    <col min="3" max="3" width="36.7109375" style="86" customWidth="1"/>
    <col min="4" max="4" width="5.28515625" style="402" customWidth="1"/>
    <col min="5" max="9" width="9.5703125" style="86" customWidth="1"/>
    <col min="10" max="10" width="9.140625" style="86" customWidth="1"/>
    <col min="11" max="13" width="9.5703125" style="86" customWidth="1"/>
    <col min="14" max="14" width="19.85546875" style="86" customWidth="1"/>
    <col min="15" max="16384" width="11.42578125" style="86"/>
  </cols>
  <sheetData>
    <row r="1" spans="2:14" ht="18" customHeight="1">
      <c r="B1" s="513" t="s">
        <v>640</v>
      </c>
      <c r="C1" s="356"/>
      <c r="D1" s="532"/>
      <c r="E1" s="357"/>
      <c r="F1" s="357"/>
      <c r="G1" s="357"/>
      <c r="I1" s="547"/>
      <c r="J1" s="547"/>
      <c r="K1" s="547"/>
      <c r="L1" s="606" t="str">
        <f>+Portada!$L$2</f>
        <v/>
      </c>
      <c r="M1" s="607"/>
    </row>
    <row r="2" spans="2:14" ht="18">
      <c r="B2" s="358" t="s">
        <v>835</v>
      </c>
      <c r="C2" s="269"/>
      <c r="D2" s="407"/>
      <c r="E2" s="269"/>
      <c r="F2" s="269"/>
      <c r="G2" s="269"/>
      <c r="H2" s="269"/>
      <c r="I2" s="269"/>
      <c r="J2" s="269"/>
      <c r="K2" s="269"/>
      <c r="L2" s="269"/>
      <c r="M2" s="269"/>
    </row>
    <row r="3" spans="2:14" ht="18.75" thickBot="1">
      <c r="B3" s="358" t="s">
        <v>836</v>
      </c>
      <c r="C3" s="359"/>
      <c r="D3" s="533"/>
      <c r="E3" s="359"/>
      <c r="F3" s="359"/>
      <c r="G3" s="359"/>
      <c r="H3" s="359"/>
      <c r="I3" s="359"/>
      <c r="J3" s="359"/>
      <c r="K3" s="359"/>
      <c r="L3" s="359"/>
      <c r="M3" s="359"/>
    </row>
    <row r="4" spans="2:14" ht="33.75" customHeight="1" thickTop="1">
      <c r="B4" s="620" t="s">
        <v>834</v>
      </c>
      <c r="C4" s="620"/>
      <c r="D4" s="528"/>
      <c r="E4" s="666" t="s">
        <v>1327</v>
      </c>
      <c r="F4" s="667"/>
      <c r="G4" s="667"/>
      <c r="H4" s="668" t="s">
        <v>765</v>
      </c>
      <c r="I4" s="667"/>
      <c r="J4" s="669"/>
      <c r="K4" s="668" t="s">
        <v>766</v>
      </c>
      <c r="L4" s="667"/>
      <c r="M4" s="667"/>
    </row>
    <row r="5" spans="2:14" ht="23.25" customHeight="1" thickBot="1">
      <c r="B5" s="621"/>
      <c r="C5" s="621"/>
      <c r="D5" s="529"/>
      <c r="E5" s="271" t="s">
        <v>0</v>
      </c>
      <c r="F5" s="360" t="s">
        <v>50</v>
      </c>
      <c r="G5" s="273" t="s">
        <v>51</v>
      </c>
      <c r="H5" s="278" t="s">
        <v>0</v>
      </c>
      <c r="I5" s="360" t="s">
        <v>50</v>
      </c>
      <c r="J5" s="361" t="s">
        <v>51</v>
      </c>
      <c r="K5" s="273" t="s">
        <v>0</v>
      </c>
      <c r="L5" s="360" t="s">
        <v>50</v>
      </c>
      <c r="M5" s="273" t="s">
        <v>51</v>
      </c>
    </row>
    <row r="6" spans="2:14" ht="18" customHeight="1" thickTop="1" thickBot="1">
      <c r="B6" s="671" t="s">
        <v>0</v>
      </c>
      <c r="C6" s="671"/>
      <c r="D6" s="362" t="str">
        <f>IF(OR(F6&gt;'CUADRO 1'!D5,G6&gt;'CUADRO 1'!E5),"/*/","")</f>
        <v/>
      </c>
      <c r="E6" s="363">
        <f>+F6+G6</f>
        <v>0</v>
      </c>
      <c r="F6" s="364">
        <f>SUM(F7:F35)</f>
        <v>0</v>
      </c>
      <c r="G6" s="365">
        <f>SUM(G7:G35)</f>
        <v>0</v>
      </c>
      <c r="H6" s="366">
        <f>+I6+J6</f>
        <v>0</v>
      </c>
      <c r="I6" s="364">
        <f>SUM(I7:I35)</f>
        <v>0</v>
      </c>
      <c r="J6" s="367">
        <f>SUM(J7:J35)</f>
        <v>0</v>
      </c>
      <c r="K6" s="365">
        <f>+L6+M6</f>
        <v>0</v>
      </c>
      <c r="L6" s="364">
        <f>SUM(L7:L35)</f>
        <v>0</v>
      </c>
      <c r="M6" s="365">
        <f>SUM(M7:M35)</f>
        <v>0</v>
      </c>
      <c r="N6" s="660" t="str">
        <f>IF(D6="/*/","/*/ El dato indicado en Extranjeros (hombres o mujeres) es mayor al total del Cuadro 1.","")</f>
        <v/>
      </c>
    </row>
    <row r="7" spans="2:14" ht="18" customHeight="1">
      <c r="B7" s="368" t="s">
        <v>74</v>
      </c>
      <c r="C7" s="369" t="s">
        <v>120</v>
      </c>
      <c r="D7" s="370" t="str">
        <f>IF(OR(I7&gt;F7,L7&gt;F7,J7&gt;G7,M7&gt;G7),"**","")</f>
        <v/>
      </c>
      <c r="E7" s="157">
        <f>+F7+G7</f>
        <v>0</v>
      </c>
      <c r="F7" s="183"/>
      <c r="G7" s="184"/>
      <c r="H7" s="292">
        <f>+I7+J7</f>
        <v>0</v>
      </c>
      <c r="I7" s="183"/>
      <c r="J7" s="291"/>
      <c r="K7" s="159">
        <f>+L7+M7</f>
        <v>0</v>
      </c>
      <c r="L7" s="183"/>
      <c r="M7" s="184"/>
      <c r="N7" s="660"/>
    </row>
    <row r="8" spans="2:14" ht="18" customHeight="1">
      <c r="B8" s="371" t="s">
        <v>75</v>
      </c>
      <c r="C8" s="372" t="s">
        <v>106</v>
      </c>
      <c r="D8" s="373" t="str">
        <f t="shared" ref="D8:D35" si="0">IF(OR(I8&gt;F8,L8&gt;F8,J8&gt;G8,M8&gt;G8),"**","")</f>
        <v/>
      </c>
      <c r="E8" s="186">
        <f>+F8+G8</f>
        <v>0</v>
      </c>
      <c r="F8" s="187"/>
      <c r="G8" s="188"/>
      <c r="H8" s="298">
        <f>+I8+J8</f>
        <v>0</v>
      </c>
      <c r="I8" s="187"/>
      <c r="J8" s="297"/>
      <c r="K8" s="374">
        <f>+L8+M8</f>
        <v>0</v>
      </c>
      <c r="L8" s="187"/>
      <c r="M8" s="188"/>
      <c r="N8" s="660"/>
    </row>
    <row r="9" spans="2:14" ht="18" customHeight="1">
      <c r="B9" s="371" t="s">
        <v>76</v>
      </c>
      <c r="C9" s="372" t="s">
        <v>118</v>
      </c>
      <c r="D9" s="373" t="str">
        <f t="shared" si="0"/>
        <v/>
      </c>
      <c r="E9" s="186">
        <f t="shared" ref="E9:E35" si="1">+F9+G9</f>
        <v>0</v>
      </c>
      <c r="F9" s="187"/>
      <c r="G9" s="188"/>
      <c r="H9" s="298">
        <f t="shared" ref="H9:H35" si="2">+I9+J9</f>
        <v>0</v>
      </c>
      <c r="I9" s="187"/>
      <c r="J9" s="297"/>
      <c r="K9" s="374">
        <f t="shared" ref="K9:K35" si="3">+L9+M9</f>
        <v>0</v>
      </c>
      <c r="L9" s="187"/>
      <c r="M9" s="188"/>
      <c r="N9" s="660"/>
    </row>
    <row r="10" spans="2:14" ht="18" customHeight="1">
      <c r="B10" s="371" t="s">
        <v>77</v>
      </c>
      <c r="C10" s="372" t="s">
        <v>123</v>
      </c>
      <c r="D10" s="373" t="str">
        <f t="shared" si="0"/>
        <v/>
      </c>
      <c r="E10" s="186">
        <f t="shared" si="1"/>
        <v>0</v>
      </c>
      <c r="F10" s="187"/>
      <c r="G10" s="188"/>
      <c r="H10" s="298">
        <f t="shared" si="2"/>
        <v>0</v>
      </c>
      <c r="I10" s="187"/>
      <c r="J10" s="297"/>
      <c r="K10" s="374">
        <f t="shared" si="3"/>
        <v>0</v>
      </c>
      <c r="L10" s="187"/>
      <c r="M10" s="188"/>
      <c r="N10" s="660"/>
    </row>
    <row r="11" spans="2:14" ht="18" customHeight="1">
      <c r="B11" s="371" t="s">
        <v>78</v>
      </c>
      <c r="C11" s="372" t="s">
        <v>103</v>
      </c>
      <c r="D11" s="373" t="str">
        <f t="shared" si="0"/>
        <v/>
      </c>
      <c r="E11" s="186">
        <f t="shared" si="1"/>
        <v>0</v>
      </c>
      <c r="F11" s="187"/>
      <c r="G11" s="188"/>
      <c r="H11" s="298">
        <f t="shared" si="2"/>
        <v>0</v>
      </c>
      <c r="I11" s="187"/>
      <c r="J11" s="297"/>
      <c r="K11" s="374">
        <f t="shared" si="3"/>
        <v>0</v>
      </c>
      <c r="L11" s="187"/>
      <c r="M11" s="188"/>
      <c r="N11" s="660"/>
    </row>
    <row r="12" spans="2:14" ht="18" customHeight="1">
      <c r="B12" s="371" t="s">
        <v>79</v>
      </c>
      <c r="C12" s="372" t="s">
        <v>119</v>
      </c>
      <c r="D12" s="373" t="str">
        <f t="shared" si="0"/>
        <v/>
      </c>
      <c r="E12" s="186">
        <f t="shared" si="1"/>
        <v>0</v>
      </c>
      <c r="F12" s="187"/>
      <c r="G12" s="188"/>
      <c r="H12" s="298">
        <f t="shared" si="2"/>
        <v>0</v>
      </c>
      <c r="I12" s="187"/>
      <c r="J12" s="297"/>
      <c r="K12" s="374">
        <f t="shared" si="3"/>
        <v>0</v>
      </c>
      <c r="L12" s="187"/>
      <c r="M12" s="188"/>
      <c r="N12" s="660"/>
    </row>
    <row r="13" spans="2:14" ht="18" customHeight="1">
      <c r="B13" s="371" t="s">
        <v>80</v>
      </c>
      <c r="C13" s="372" t="s">
        <v>115</v>
      </c>
      <c r="D13" s="373" t="str">
        <f t="shared" si="0"/>
        <v/>
      </c>
      <c r="E13" s="186">
        <f t="shared" si="1"/>
        <v>0</v>
      </c>
      <c r="F13" s="187"/>
      <c r="G13" s="188"/>
      <c r="H13" s="298">
        <f t="shared" si="2"/>
        <v>0</v>
      </c>
      <c r="I13" s="187"/>
      <c r="J13" s="297"/>
      <c r="K13" s="374">
        <f t="shared" si="3"/>
        <v>0</v>
      </c>
      <c r="L13" s="187"/>
      <c r="M13" s="188"/>
      <c r="N13" s="495"/>
    </row>
    <row r="14" spans="2:14" s="336" customFormat="1" ht="18" customHeight="1">
      <c r="B14" s="371" t="s">
        <v>81</v>
      </c>
      <c r="C14" s="372" t="s">
        <v>112</v>
      </c>
      <c r="D14" s="373" t="str">
        <f t="shared" si="0"/>
        <v/>
      </c>
      <c r="E14" s="186">
        <f t="shared" si="1"/>
        <v>0</v>
      </c>
      <c r="F14" s="187"/>
      <c r="G14" s="188"/>
      <c r="H14" s="298">
        <f t="shared" si="2"/>
        <v>0</v>
      </c>
      <c r="I14" s="187"/>
      <c r="J14" s="297"/>
      <c r="K14" s="374">
        <f t="shared" si="3"/>
        <v>0</v>
      </c>
      <c r="L14" s="187"/>
      <c r="M14" s="188"/>
      <c r="N14" s="660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s="336" customFormat="1" ht="18" customHeight="1">
      <c r="B15" s="375" t="s">
        <v>82</v>
      </c>
      <c r="C15" s="372" t="s">
        <v>116</v>
      </c>
      <c r="D15" s="373" t="str">
        <f t="shared" si="0"/>
        <v/>
      </c>
      <c r="E15" s="186">
        <f t="shared" si="1"/>
        <v>0</v>
      </c>
      <c r="F15" s="187"/>
      <c r="G15" s="188"/>
      <c r="H15" s="298">
        <f t="shared" si="2"/>
        <v>0</v>
      </c>
      <c r="I15" s="187"/>
      <c r="J15" s="297"/>
      <c r="K15" s="374">
        <f t="shared" si="3"/>
        <v>0</v>
      </c>
      <c r="L15" s="187"/>
      <c r="M15" s="188"/>
      <c r="N15" s="660"/>
    </row>
    <row r="16" spans="2:14" ht="18" customHeight="1">
      <c r="B16" s="375" t="s">
        <v>83</v>
      </c>
      <c r="C16" s="372" t="s">
        <v>109</v>
      </c>
      <c r="D16" s="373" t="str">
        <f t="shared" si="0"/>
        <v/>
      </c>
      <c r="E16" s="186">
        <f t="shared" si="1"/>
        <v>0</v>
      </c>
      <c r="F16" s="187"/>
      <c r="G16" s="188"/>
      <c r="H16" s="298">
        <f t="shared" si="2"/>
        <v>0</v>
      </c>
      <c r="I16" s="187"/>
      <c r="J16" s="297"/>
      <c r="K16" s="374">
        <f t="shared" si="3"/>
        <v>0</v>
      </c>
      <c r="L16" s="187"/>
      <c r="M16" s="188"/>
      <c r="N16" s="660"/>
    </row>
    <row r="17" spans="2:14" ht="18" customHeight="1">
      <c r="B17" s="371" t="s">
        <v>84</v>
      </c>
      <c r="C17" s="372" t="s">
        <v>104</v>
      </c>
      <c r="D17" s="373" t="str">
        <f t="shared" si="0"/>
        <v/>
      </c>
      <c r="E17" s="186">
        <f t="shared" si="1"/>
        <v>0</v>
      </c>
      <c r="F17" s="187"/>
      <c r="G17" s="188"/>
      <c r="H17" s="298">
        <f t="shared" si="2"/>
        <v>0</v>
      </c>
      <c r="I17" s="187"/>
      <c r="J17" s="297"/>
      <c r="K17" s="374">
        <f t="shared" si="3"/>
        <v>0</v>
      </c>
      <c r="L17" s="187"/>
      <c r="M17" s="188"/>
      <c r="N17" s="660"/>
    </row>
    <row r="18" spans="2:14" ht="18" customHeight="1">
      <c r="B18" s="371" t="s">
        <v>85</v>
      </c>
      <c r="C18" s="372" t="s">
        <v>107</v>
      </c>
      <c r="D18" s="373" t="str">
        <f t="shared" si="0"/>
        <v/>
      </c>
      <c r="E18" s="186">
        <f t="shared" si="1"/>
        <v>0</v>
      </c>
      <c r="F18" s="187"/>
      <c r="G18" s="188"/>
      <c r="H18" s="298">
        <f t="shared" si="2"/>
        <v>0</v>
      </c>
      <c r="I18" s="187"/>
      <c r="J18" s="297"/>
      <c r="K18" s="374">
        <f t="shared" si="3"/>
        <v>0</v>
      </c>
      <c r="L18" s="187"/>
      <c r="M18" s="188"/>
      <c r="N18" s="660"/>
    </row>
    <row r="19" spans="2:14" ht="18" customHeight="1">
      <c r="B19" s="371" t="s">
        <v>86</v>
      </c>
      <c r="C19" s="372" t="s">
        <v>125</v>
      </c>
      <c r="D19" s="373" t="str">
        <f t="shared" si="0"/>
        <v/>
      </c>
      <c r="E19" s="186">
        <f t="shared" si="1"/>
        <v>0</v>
      </c>
      <c r="F19" s="187"/>
      <c r="G19" s="188"/>
      <c r="H19" s="298">
        <f t="shared" si="2"/>
        <v>0</v>
      </c>
      <c r="I19" s="187"/>
      <c r="J19" s="297"/>
      <c r="K19" s="374">
        <f t="shared" si="3"/>
        <v>0</v>
      </c>
      <c r="L19" s="187"/>
      <c r="M19" s="188"/>
      <c r="N19" s="660"/>
    </row>
    <row r="20" spans="2:14" ht="18" customHeight="1">
      <c r="B20" s="371" t="s">
        <v>87</v>
      </c>
      <c r="C20" s="372" t="s">
        <v>114</v>
      </c>
      <c r="D20" s="373" t="str">
        <f t="shared" si="0"/>
        <v/>
      </c>
      <c r="E20" s="186">
        <f t="shared" si="1"/>
        <v>0</v>
      </c>
      <c r="F20" s="187"/>
      <c r="G20" s="188"/>
      <c r="H20" s="298">
        <f t="shared" si="2"/>
        <v>0</v>
      </c>
      <c r="I20" s="187"/>
      <c r="J20" s="297"/>
      <c r="K20" s="374">
        <f t="shared" si="3"/>
        <v>0</v>
      </c>
      <c r="L20" s="187"/>
      <c r="M20" s="188"/>
      <c r="N20" s="660"/>
    </row>
    <row r="21" spans="2:14" ht="18" customHeight="1">
      <c r="B21" s="371" t="s">
        <v>88</v>
      </c>
      <c r="C21" s="372" t="s">
        <v>108</v>
      </c>
      <c r="D21" s="373" t="str">
        <f t="shared" si="0"/>
        <v/>
      </c>
      <c r="E21" s="186">
        <f t="shared" si="1"/>
        <v>0</v>
      </c>
      <c r="F21" s="187"/>
      <c r="G21" s="188"/>
      <c r="H21" s="298">
        <f t="shared" si="2"/>
        <v>0</v>
      </c>
      <c r="I21" s="187"/>
      <c r="J21" s="297"/>
      <c r="K21" s="374">
        <f t="shared" si="3"/>
        <v>0</v>
      </c>
      <c r="L21" s="187"/>
      <c r="M21" s="188"/>
    </row>
    <row r="22" spans="2:14" ht="18" customHeight="1">
      <c r="B22" s="371" t="s">
        <v>89</v>
      </c>
      <c r="C22" s="372" t="s">
        <v>105</v>
      </c>
      <c r="D22" s="373" t="str">
        <f t="shared" si="0"/>
        <v/>
      </c>
      <c r="E22" s="186">
        <f t="shared" si="1"/>
        <v>0</v>
      </c>
      <c r="F22" s="187"/>
      <c r="G22" s="188"/>
      <c r="H22" s="298">
        <f t="shared" si="2"/>
        <v>0</v>
      </c>
      <c r="I22" s="187"/>
      <c r="J22" s="297"/>
      <c r="K22" s="374">
        <f t="shared" si="3"/>
        <v>0</v>
      </c>
      <c r="L22" s="187"/>
      <c r="M22" s="188"/>
    </row>
    <row r="23" spans="2:14" ht="18" customHeight="1">
      <c r="B23" s="371" t="s">
        <v>90</v>
      </c>
      <c r="C23" s="372" t="s">
        <v>110</v>
      </c>
      <c r="D23" s="373" t="str">
        <f t="shared" si="0"/>
        <v/>
      </c>
      <c r="E23" s="186">
        <f t="shared" si="1"/>
        <v>0</v>
      </c>
      <c r="F23" s="187"/>
      <c r="G23" s="188"/>
      <c r="H23" s="298">
        <f t="shared" si="2"/>
        <v>0</v>
      </c>
      <c r="I23" s="187"/>
      <c r="J23" s="297"/>
      <c r="K23" s="374">
        <f t="shared" si="3"/>
        <v>0</v>
      </c>
      <c r="L23" s="187"/>
      <c r="M23" s="188"/>
    </row>
    <row r="24" spans="2:14" ht="18" customHeight="1">
      <c r="B24" s="371" t="s">
        <v>91</v>
      </c>
      <c r="C24" s="372" t="s">
        <v>111</v>
      </c>
      <c r="D24" s="373" t="str">
        <f t="shared" si="0"/>
        <v/>
      </c>
      <c r="E24" s="186">
        <f t="shared" si="1"/>
        <v>0</v>
      </c>
      <c r="F24" s="187"/>
      <c r="G24" s="188"/>
      <c r="H24" s="298">
        <f t="shared" si="2"/>
        <v>0</v>
      </c>
      <c r="I24" s="187"/>
      <c r="J24" s="297"/>
      <c r="K24" s="374">
        <f t="shared" si="3"/>
        <v>0</v>
      </c>
      <c r="L24" s="187"/>
      <c r="M24" s="188"/>
    </row>
    <row r="25" spans="2:14" ht="18" customHeight="1">
      <c r="B25" s="371" t="s">
        <v>92</v>
      </c>
      <c r="C25" s="372" t="s">
        <v>121</v>
      </c>
      <c r="D25" s="373" t="str">
        <f t="shared" si="0"/>
        <v/>
      </c>
      <c r="E25" s="186">
        <f t="shared" si="1"/>
        <v>0</v>
      </c>
      <c r="F25" s="187"/>
      <c r="G25" s="188"/>
      <c r="H25" s="298">
        <f t="shared" si="2"/>
        <v>0</v>
      </c>
      <c r="I25" s="187"/>
      <c r="J25" s="297"/>
      <c r="K25" s="374">
        <f t="shared" si="3"/>
        <v>0</v>
      </c>
      <c r="L25" s="187"/>
      <c r="M25" s="188"/>
    </row>
    <row r="26" spans="2:14" ht="18" customHeight="1">
      <c r="B26" s="371" t="s">
        <v>93</v>
      </c>
      <c r="C26" s="372" t="s">
        <v>117</v>
      </c>
      <c r="D26" s="373" t="str">
        <f t="shared" si="0"/>
        <v/>
      </c>
      <c r="E26" s="186">
        <f t="shared" si="1"/>
        <v>0</v>
      </c>
      <c r="F26" s="187"/>
      <c r="G26" s="188"/>
      <c r="H26" s="298">
        <f t="shared" si="2"/>
        <v>0</v>
      </c>
      <c r="I26" s="187"/>
      <c r="J26" s="297"/>
      <c r="K26" s="374">
        <f t="shared" si="3"/>
        <v>0</v>
      </c>
      <c r="L26" s="187"/>
      <c r="M26" s="188"/>
    </row>
    <row r="27" spans="2:14" ht="18" customHeight="1">
      <c r="B27" s="371" t="s">
        <v>94</v>
      </c>
      <c r="C27" s="372" t="s">
        <v>113</v>
      </c>
      <c r="D27" s="373" t="str">
        <f t="shared" si="0"/>
        <v/>
      </c>
      <c r="E27" s="186">
        <f t="shared" si="1"/>
        <v>0</v>
      </c>
      <c r="F27" s="187"/>
      <c r="G27" s="188"/>
      <c r="H27" s="298">
        <f t="shared" si="2"/>
        <v>0</v>
      </c>
      <c r="I27" s="187"/>
      <c r="J27" s="297"/>
      <c r="K27" s="374">
        <f t="shared" si="3"/>
        <v>0</v>
      </c>
      <c r="L27" s="187"/>
      <c r="M27" s="188"/>
    </row>
    <row r="28" spans="2:14" ht="18" customHeight="1">
      <c r="B28" s="371" t="s">
        <v>95</v>
      </c>
      <c r="C28" s="372" t="s">
        <v>122</v>
      </c>
      <c r="D28" s="373" t="str">
        <f t="shared" si="0"/>
        <v/>
      </c>
      <c r="E28" s="186">
        <f t="shared" si="1"/>
        <v>0</v>
      </c>
      <c r="F28" s="187"/>
      <c r="G28" s="188"/>
      <c r="H28" s="298">
        <f t="shared" si="2"/>
        <v>0</v>
      </c>
      <c r="I28" s="187"/>
      <c r="J28" s="297"/>
      <c r="K28" s="374">
        <f t="shared" si="3"/>
        <v>0</v>
      </c>
      <c r="L28" s="187"/>
      <c r="M28" s="188"/>
    </row>
    <row r="29" spans="2:14" ht="18" customHeight="1">
      <c r="B29" s="371" t="s">
        <v>96</v>
      </c>
      <c r="C29" s="372" t="s">
        <v>124</v>
      </c>
      <c r="D29" s="373" t="str">
        <f t="shared" si="0"/>
        <v/>
      </c>
      <c r="E29" s="186">
        <f t="shared" si="1"/>
        <v>0</v>
      </c>
      <c r="F29" s="187"/>
      <c r="G29" s="188"/>
      <c r="H29" s="298">
        <f t="shared" si="2"/>
        <v>0</v>
      </c>
      <c r="I29" s="187"/>
      <c r="J29" s="297"/>
      <c r="K29" s="374">
        <f t="shared" si="3"/>
        <v>0</v>
      </c>
      <c r="L29" s="187"/>
      <c r="M29" s="188"/>
    </row>
    <row r="30" spans="2:14" ht="18" customHeight="1">
      <c r="B30" s="376" t="s">
        <v>97</v>
      </c>
      <c r="C30" s="377" t="s">
        <v>126</v>
      </c>
      <c r="D30" s="378" t="str">
        <f t="shared" si="0"/>
        <v/>
      </c>
      <c r="E30" s="379">
        <f t="shared" si="1"/>
        <v>0</v>
      </c>
      <c r="F30" s="380"/>
      <c r="G30" s="381"/>
      <c r="H30" s="382">
        <f t="shared" si="2"/>
        <v>0</v>
      </c>
      <c r="I30" s="380"/>
      <c r="J30" s="383"/>
      <c r="K30" s="384">
        <f t="shared" si="3"/>
        <v>0</v>
      </c>
      <c r="L30" s="380"/>
      <c r="M30" s="381"/>
    </row>
    <row r="31" spans="2:14" ht="18" customHeight="1">
      <c r="B31" s="376" t="s">
        <v>98</v>
      </c>
      <c r="C31" s="377" t="s">
        <v>73</v>
      </c>
      <c r="D31" s="378" t="str">
        <f t="shared" si="0"/>
        <v/>
      </c>
      <c r="E31" s="379">
        <f t="shared" si="1"/>
        <v>0</v>
      </c>
      <c r="F31" s="380"/>
      <c r="G31" s="381"/>
      <c r="H31" s="382">
        <f t="shared" si="2"/>
        <v>0</v>
      </c>
      <c r="I31" s="380"/>
      <c r="J31" s="383"/>
      <c r="K31" s="384">
        <f t="shared" si="3"/>
        <v>0</v>
      </c>
      <c r="L31" s="380"/>
      <c r="M31" s="381"/>
    </row>
    <row r="32" spans="2:14" ht="18" customHeight="1">
      <c r="B32" s="385" t="s">
        <v>99</v>
      </c>
      <c r="C32" s="386" t="s">
        <v>72</v>
      </c>
      <c r="D32" s="387" t="str">
        <f t="shared" si="0"/>
        <v/>
      </c>
      <c r="E32" s="388">
        <f t="shared" si="1"/>
        <v>0</v>
      </c>
      <c r="F32" s="389"/>
      <c r="G32" s="390"/>
      <c r="H32" s="391">
        <f t="shared" si="2"/>
        <v>0</v>
      </c>
      <c r="I32" s="389"/>
      <c r="J32" s="392"/>
      <c r="K32" s="393">
        <f t="shared" si="3"/>
        <v>0</v>
      </c>
      <c r="L32" s="389"/>
      <c r="M32" s="390"/>
    </row>
    <row r="33" spans="2:14" ht="18" customHeight="1">
      <c r="B33" s="385" t="s">
        <v>100</v>
      </c>
      <c r="C33" s="386" t="s">
        <v>71</v>
      </c>
      <c r="D33" s="387" t="str">
        <f t="shared" si="0"/>
        <v/>
      </c>
      <c r="E33" s="388">
        <f t="shared" si="1"/>
        <v>0</v>
      </c>
      <c r="F33" s="389"/>
      <c r="G33" s="390"/>
      <c r="H33" s="391">
        <f t="shared" si="2"/>
        <v>0</v>
      </c>
      <c r="I33" s="389"/>
      <c r="J33" s="392"/>
      <c r="K33" s="393">
        <f t="shared" si="3"/>
        <v>0</v>
      </c>
      <c r="L33" s="389"/>
      <c r="M33" s="390"/>
    </row>
    <row r="34" spans="2:14" ht="18" customHeight="1">
      <c r="B34" s="385" t="s">
        <v>101</v>
      </c>
      <c r="C34" s="386" t="s">
        <v>70</v>
      </c>
      <c r="D34" s="387" t="str">
        <f t="shared" si="0"/>
        <v/>
      </c>
      <c r="E34" s="388">
        <f t="shared" si="1"/>
        <v>0</v>
      </c>
      <c r="F34" s="389"/>
      <c r="G34" s="390"/>
      <c r="H34" s="391">
        <f t="shared" si="2"/>
        <v>0</v>
      </c>
      <c r="I34" s="389"/>
      <c r="J34" s="392"/>
      <c r="K34" s="393">
        <f t="shared" si="3"/>
        <v>0</v>
      </c>
      <c r="L34" s="389"/>
      <c r="M34" s="390"/>
    </row>
    <row r="35" spans="2:14" s="55" customFormat="1" ht="18" customHeight="1" thickBot="1">
      <c r="B35" s="394" t="s">
        <v>102</v>
      </c>
      <c r="C35" s="395" t="s">
        <v>69</v>
      </c>
      <c r="D35" s="396" t="str">
        <f t="shared" si="0"/>
        <v/>
      </c>
      <c r="E35" s="190">
        <f t="shared" si="1"/>
        <v>0</v>
      </c>
      <c r="F35" s="191"/>
      <c r="G35" s="192"/>
      <c r="H35" s="341">
        <f t="shared" si="2"/>
        <v>0</v>
      </c>
      <c r="I35" s="191"/>
      <c r="J35" s="340"/>
      <c r="K35" s="397">
        <f t="shared" si="3"/>
        <v>0</v>
      </c>
      <c r="L35" s="191"/>
      <c r="M35" s="192"/>
      <c r="N35" s="86"/>
    </row>
    <row r="36" spans="2:14" ht="17.25" customHeight="1" thickTop="1">
      <c r="B36" s="398"/>
      <c r="C36" s="399"/>
      <c r="D36" s="400"/>
      <c r="E36" s="159"/>
      <c r="F36" s="122"/>
      <c r="G36" s="122"/>
      <c r="H36" s="159"/>
      <c r="I36" s="122"/>
      <c r="J36" s="122"/>
      <c r="K36" s="159"/>
      <c r="L36" s="122"/>
      <c r="M36" s="122"/>
      <c r="N36" s="55"/>
    </row>
    <row r="37" spans="2:14" ht="16.5">
      <c r="B37" s="401" t="s">
        <v>131</v>
      </c>
      <c r="E37" s="670"/>
      <c r="F37" s="670"/>
      <c r="G37" s="670"/>
      <c r="H37" s="670"/>
      <c r="I37" s="670"/>
      <c r="J37" s="670"/>
      <c r="K37" s="670"/>
      <c r="L37" s="670"/>
      <c r="M37" s="670"/>
    </row>
    <row r="38" spans="2:14">
      <c r="B38" s="610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2"/>
    </row>
    <row r="39" spans="2:14">
      <c r="B39" s="613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5"/>
    </row>
    <row r="40" spans="2:14">
      <c r="B40" s="613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5"/>
    </row>
    <row r="41" spans="2:14">
      <c r="B41" s="616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8"/>
    </row>
  </sheetData>
  <sheetProtection algorithmName="SHA-512" hashValue="NLkbUx7tdjIsylGcg+AcP9io9qkaFJ9x6UHhfPoZRyYjF/gnH7G2WUhaoDVywBikQTmivyL+bZn6HMeetzGlsw==" saltValue="Nz7hgi2LFRU+SenEmARHDw==" spinCount="100000" sheet="1" objects="1" scenarios="1"/>
  <mergeCells count="12">
    <mergeCell ref="N6:N12"/>
    <mergeCell ref="N14:N20"/>
    <mergeCell ref="B38:M41"/>
    <mergeCell ref="E37:G37"/>
    <mergeCell ref="H37:J37"/>
    <mergeCell ref="K37:M37"/>
    <mergeCell ref="B6:C6"/>
    <mergeCell ref="B4:C5"/>
    <mergeCell ref="E4:G4"/>
    <mergeCell ref="H4:J4"/>
    <mergeCell ref="K4:M4"/>
    <mergeCell ref="L1:M1"/>
  </mergeCells>
  <conditionalFormatting sqref="K6:M6 K7:K36">
    <cfRule type="cellIs" dxfId="182" priority="2" operator="equal">
      <formula>0</formula>
    </cfRule>
  </conditionalFormatting>
  <conditionalFormatting sqref="E6:G6 E7:E36">
    <cfRule type="cellIs" dxfId="181" priority="4" operator="equal">
      <formula>0</formula>
    </cfRule>
  </conditionalFormatting>
  <conditionalFormatting sqref="H6:J6 H7:H36">
    <cfRule type="cellIs" dxfId="180" priority="3" operator="equal">
      <formula>0</formula>
    </cfRule>
  </conditionalFormatting>
  <conditionalFormatting sqref="N14:N20 N6:N12">
    <cfRule type="notContainsBlanks" dxfId="179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" right="0.39370078740157483" top="0.23622047244094491" bottom="0.43" header="0.43307086614173229" footer="0.19685039370078741"/>
  <pageSetup scale="79" orientation="landscape" r:id="rId1"/>
  <headerFooter scaleWithDoc="0">
    <oddFooter>&amp;R&amp;"Goudy,Negrita Cursiva"Colegio Nacional Virtual M.T.S.&amp;"Goudy,Cursiva", página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T39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6.140625" style="86" customWidth="1"/>
    <col min="2" max="2" width="47.140625" style="86" customWidth="1"/>
    <col min="3" max="20" width="8.28515625" style="86" customWidth="1"/>
    <col min="21" max="16384" width="11.42578125" style="86"/>
  </cols>
  <sheetData>
    <row r="1" spans="2:20" ht="18" customHeight="1">
      <c r="B1" s="513" t="s">
        <v>641</v>
      </c>
      <c r="O1" s="547"/>
      <c r="P1" s="547"/>
      <c r="Q1" s="547"/>
      <c r="R1" s="547"/>
      <c r="S1" s="606" t="str">
        <f>+Portada!$L$2</f>
        <v/>
      </c>
      <c r="T1" s="607"/>
    </row>
    <row r="2" spans="2:20" ht="18.75" thickBot="1">
      <c r="B2" s="358" t="s">
        <v>787</v>
      </c>
      <c r="C2" s="174"/>
      <c r="D2" s="174"/>
      <c r="E2" s="174"/>
      <c r="F2" s="174"/>
      <c r="G2" s="174"/>
      <c r="H2" s="174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2:20" ht="21.75" customHeight="1" thickTop="1" thickBot="1">
      <c r="B3" s="675" t="str">
        <f>IF(AND(Portada!H25="Sí",(F7+L7)=0),"En la portada se indicó que tienen Servicios de Apoyo Educativo, pero en este cuadro (Parte 2) no indica cuántos estudiantes se benefician.",(IF(AND(OR(Portada!H25="No",Portada!H25=""),(F7+L7)&gt;=1),"En la portada no indicó que tienen Servicios de Apoyo Educativo, pero en la Parte (2) de este cuadro se están indicando datos.","")))</f>
        <v/>
      </c>
      <c r="C3" s="672" t="s">
        <v>687</v>
      </c>
      <c r="D3" s="673"/>
      <c r="E3" s="673"/>
      <c r="F3" s="673"/>
      <c r="G3" s="673"/>
      <c r="H3" s="673"/>
      <c r="I3" s="674" t="s">
        <v>688</v>
      </c>
      <c r="J3" s="673"/>
      <c r="K3" s="673"/>
      <c r="L3" s="673"/>
      <c r="M3" s="673"/>
      <c r="N3" s="673"/>
      <c r="O3" s="677" t="s">
        <v>775</v>
      </c>
      <c r="P3" s="678"/>
      <c r="Q3" s="678"/>
      <c r="R3" s="678"/>
      <c r="S3" s="678"/>
      <c r="T3" s="678"/>
    </row>
    <row r="4" spans="2:20" ht="45.75" customHeight="1" thickBot="1">
      <c r="B4" s="676"/>
      <c r="C4" s="681" t="s">
        <v>820</v>
      </c>
      <c r="D4" s="682"/>
      <c r="E4" s="682"/>
      <c r="F4" s="685" t="s">
        <v>821</v>
      </c>
      <c r="G4" s="682"/>
      <c r="H4" s="686"/>
      <c r="I4" s="689" t="s">
        <v>820</v>
      </c>
      <c r="J4" s="682"/>
      <c r="K4" s="682"/>
      <c r="L4" s="685" t="s">
        <v>821</v>
      </c>
      <c r="M4" s="682"/>
      <c r="N4" s="682"/>
      <c r="O4" s="679"/>
      <c r="P4" s="680"/>
      <c r="Q4" s="680"/>
      <c r="R4" s="680"/>
      <c r="S4" s="680"/>
      <c r="T4" s="680"/>
    </row>
    <row r="5" spans="2:20" ht="45.75" customHeight="1">
      <c r="B5" s="676"/>
      <c r="C5" s="683"/>
      <c r="D5" s="684"/>
      <c r="E5" s="684"/>
      <c r="F5" s="687"/>
      <c r="G5" s="684"/>
      <c r="H5" s="688"/>
      <c r="I5" s="690"/>
      <c r="J5" s="684"/>
      <c r="K5" s="684"/>
      <c r="L5" s="687"/>
      <c r="M5" s="684"/>
      <c r="N5" s="684"/>
      <c r="O5" s="691" t="s">
        <v>687</v>
      </c>
      <c r="P5" s="692"/>
      <c r="Q5" s="692"/>
      <c r="R5" s="693" t="s">
        <v>776</v>
      </c>
      <c r="S5" s="692"/>
      <c r="T5" s="692"/>
    </row>
    <row r="6" spans="2:20" ht="31.5" customHeight="1" thickBot="1">
      <c r="B6" s="270" t="s">
        <v>698</v>
      </c>
      <c r="C6" s="271" t="s">
        <v>0</v>
      </c>
      <c r="D6" s="272" t="s">
        <v>14</v>
      </c>
      <c r="E6" s="273" t="s">
        <v>13</v>
      </c>
      <c r="F6" s="274" t="s">
        <v>0</v>
      </c>
      <c r="G6" s="272" t="s">
        <v>14</v>
      </c>
      <c r="H6" s="275" t="s">
        <v>13</v>
      </c>
      <c r="I6" s="276" t="s">
        <v>0</v>
      </c>
      <c r="J6" s="272" t="s">
        <v>14</v>
      </c>
      <c r="K6" s="273" t="s">
        <v>13</v>
      </c>
      <c r="L6" s="274" t="s">
        <v>0</v>
      </c>
      <c r="M6" s="272" t="s">
        <v>14</v>
      </c>
      <c r="N6" s="277" t="s">
        <v>13</v>
      </c>
      <c r="O6" s="278" t="s">
        <v>0</v>
      </c>
      <c r="P6" s="272" t="s">
        <v>14</v>
      </c>
      <c r="Q6" s="273" t="s">
        <v>13</v>
      </c>
      <c r="R6" s="279" t="s">
        <v>0</v>
      </c>
      <c r="S6" s="272" t="s">
        <v>14</v>
      </c>
      <c r="T6" s="273" t="s">
        <v>13</v>
      </c>
    </row>
    <row r="7" spans="2:20" ht="23.25" customHeight="1" thickTop="1" thickBot="1">
      <c r="B7" s="280" t="s">
        <v>754</v>
      </c>
      <c r="C7" s="281">
        <f>+D7+E7</f>
        <v>0</v>
      </c>
      <c r="D7" s="282">
        <f>+D8+D9+D10+D11+D12+D13+D14+D18+D22+D23+D24+D25+D26+D27+D28</f>
        <v>0</v>
      </c>
      <c r="E7" s="283">
        <f>+E8+E9+E10+E11+E12+E13+E14+E18+E22+E23+E24+E25+E26+E27+E28</f>
        <v>0</v>
      </c>
      <c r="F7" s="284">
        <f>+G7+H7</f>
        <v>0</v>
      </c>
      <c r="G7" s="282">
        <f>+G8+G9+G10+G11+G12+G13+G14+G18+G22+G23+G24+G25+G26+G27+G28</f>
        <v>0</v>
      </c>
      <c r="H7" s="283">
        <f>+H8+H9+H10+H11+H12+H13+H14+H18+H22+H23+H24+H25+H26+H27+H28</f>
        <v>0</v>
      </c>
      <c r="I7" s="285">
        <f>+J7+K7</f>
        <v>0</v>
      </c>
      <c r="J7" s="282">
        <f>+J8+J9+J10+J11+J12+J13+J14+J18+J22+J23+J24+J25+J26+J27+J28</f>
        <v>0</v>
      </c>
      <c r="K7" s="283">
        <f>+K8+K9+K10+K11+K12+K13+K14+K18+K22+K23+K24+K25+K26+K27+K28</f>
        <v>0</v>
      </c>
      <c r="L7" s="284">
        <f>+M7+N7</f>
        <v>0</v>
      </c>
      <c r="M7" s="282">
        <f>+M8+M9+M10+M11+M12+M13+M14+M18+M22+M23+M24+M25+M26+M27+M28</f>
        <v>0</v>
      </c>
      <c r="N7" s="286">
        <f>+N8+N9+N10+N11+N12+N13+N14+N18+N22+N23+N24+N25+N26+N27+N28</f>
        <v>0</v>
      </c>
      <c r="O7" s="287">
        <f>+P7+Q7</f>
        <v>0</v>
      </c>
      <c r="P7" s="282">
        <f>+P8+P9+P10+P11+P12+P13+P14+P18+P22+P23+P24+P25+P26+P27+P28</f>
        <v>0</v>
      </c>
      <c r="Q7" s="283">
        <f>+Q8+Q9+Q10+Q11+Q12+Q13+Q14+Q18+Q22+Q23+Q24+Q25+Q26+Q27+Q28</f>
        <v>0</v>
      </c>
      <c r="R7" s="284">
        <f>+S7+T7</f>
        <v>0</v>
      </c>
      <c r="S7" s="282">
        <f>+S8+S9+S10+S11+S12+S13+S14+S18+S22+S23+S24+S25+S26+S27+S28</f>
        <v>0</v>
      </c>
      <c r="T7" s="283">
        <f>+T8+T9+T10+T11+T12+T13+T14+T18+T22+T23+T24+T25+T26+T27+T28</f>
        <v>0</v>
      </c>
    </row>
    <row r="8" spans="2:20" ht="25.5" customHeight="1">
      <c r="B8" s="288" t="s">
        <v>138</v>
      </c>
      <c r="C8" s="157">
        <f>+D8+E8</f>
        <v>0</v>
      </c>
      <c r="D8" s="183"/>
      <c r="E8" s="184"/>
      <c r="F8" s="289">
        <f>+G8+H8</f>
        <v>0</v>
      </c>
      <c r="G8" s="183"/>
      <c r="H8" s="184"/>
      <c r="I8" s="290">
        <f>+J8+K8</f>
        <v>0</v>
      </c>
      <c r="J8" s="183"/>
      <c r="K8" s="184"/>
      <c r="L8" s="289">
        <f>+M8+N8</f>
        <v>0</v>
      </c>
      <c r="M8" s="183"/>
      <c r="N8" s="291"/>
      <c r="O8" s="292">
        <f>+P8+Q8</f>
        <v>0</v>
      </c>
      <c r="P8" s="293"/>
      <c r="Q8" s="293"/>
      <c r="R8" s="289">
        <f>+S8+T8</f>
        <v>0</v>
      </c>
      <c r="S8" s="293"/>
      <c r="T8" s="294"/>
    </row>
    <row r="9" spans="2:20" ht="25.5" customHeight="1">
      <c r="B9" s="288" t="s">
        <v>59</v>
      </c>
      <c r="C9" s="186">
        <f>+D9+E9</f>
        <v>0</v>
      </c>
      <c r="D9" s="187"/>
      <c r="E9" s="188"/>
      <c r="F9" s="295">
        <f>+G9+H9</f>
        <v>0</v>
      </c>
      <c r="G9" s="187"/>
      <c r="H9" s="188"/>
      <c r="I9" s="296">
        <f>+J9+K9</f>
        <v>0</v>
      </c>
      <c r="J9" s="187"/>
      <c r="K9" s="188"/>
      <c r="L9" s="295">
        <f>+M9+N9</f>
        <v>0</v>
      </c>
      <c r="M9" s="187"/>
      <c r="N9" s="297"/>
      <c r="O9" s="298">
        <f>+P9+Q9</f>
        <v>0</v>
      </c>
      <c r="P9" s="187"/>
      <c r="Q9" s="187"/>
      <c r="R9" s="295">
        <f>+S9+T9</f>
        <v>0</v>
      </c>
      <c r="S9" s="187"/>
      <c r="T9" s="299"/>
    </row>
    <row r="10" spans="2:20" ht="25.5" customHeight="1">
      <c r="B10" s="288" t="s">
        <v>139</v>
      </c>
      <c r="C10" s="186">
        <f t="shared" ref="C10:C26" si="0">+D10+E10</f>
        <v>0</v>
      </c>
      <c r="D10" s="187"/>
      <c r="E10" s="188"/>
      <c r="F10" s="295">
        <f t="shared" ref="F10:F13" si="1">+G10+H10</f>
        <v>0</v>
      </c>
      <c r="G10" s="187"/>
      <c r="H10" s="188"/>
      <c r="I10" s="296">
        <f t="shared" ref="I10:I13" si="2">+J10+K10</f>
        <v>0</v>
      </c>
      <c r="J10" s="187"/>
      <c r="K10" s="188"/>
      <c r="L10" s="295">
        <f t="shared" ref="L10:L13" si="3">+M10+N10</f>
        <v>0</v>
      </c>
      <c r="M10" s="187"/>
      <c r="N10" s="297"/>
      <c r="O10" s="298">
        <f t="shared" ref="O10:O13" si="4">+P10+Q10</f>
        <v>0</v>
      </c>
      <c r="P10" s="187"/>
      <c r="Q10" s="187"/>
      <c r="R10" s="295">
        <f t="shared" ref="R10:R13" si="5">+S10+T10</f>
        <v>0</v>
      </c>
      <c r="S10" s="187"/>
      <c r="T10" s="299"/>
    </row>
    <row r="11" spans="2:20" ht="25.5" customHeight="1">
      <c r="B11" s="288" t="s">
        <v>140</v>
      </c>
      <c r="C11" s="186">
        <f t="shared" si="0"/>
        <v>0</v>
      </c>
      <c r="D11" s="187"/>
      <c r="E11" s="188"/>
      <c r="F11" s="295">
        <f t="shared" si="1"/>
        <v>0</v>
      </c>
      <c r="G11" s="187"/>
      <c r="H11" s="188"/>
      <c r="I11" s="296">
        <f t="shared" si="2"/>
        <v>0</v>
      </c>
      <c r="J11" s="187"/>
      <c r="K11" s="188"/>
      <c r="L11" s="295">
        <f t="shared" si="3"/>
        <v>0</v>
      </c>
      <c r="M11" s="187"/>
      <c r="N11" s="297"/>
      <c r="O11" s="298">
        <f t="shared" si="4"/>
        <v>0</v>
      </c>
      <c r="P11" s="187"/>
      <c r="Q11" s="187"/>
      <c r="R11" s="295">
        <f t="shared" si="5"/>
        <v>0</v>
      </c>
      <c r="S11" s="187"/>
      <c r="T11" s="299"/>
    </row>
    <row r="12" spans="2:20" ht="25.5" customHeight="1">
      <c r="B12" s="288" t="s">
        <v>822</v>
      </c>
      <c r="C12" s="186">
        <f t="shared" si="0"/>
        <v>0</v>
      </c>
      <c r="D12" s="187"/>
      <c r="E12" s="188"/>
      <c r="F12" s="295">
        <f t="shared" si="1"/>
        <v>0</v>
      </c>
      <c r="G12" s="187"/>
      <c r="H12" s="188"/>
      <c r="I12" s="296">
        <f t="shared" si="2"/>
        <v>0</v>
      </c>
      <c r="J12" s="187"/>
      <c r="K12" s="188"/>
      <c r="L12" s="295">
        <f t="shared" si="3"/>
        <v>0</v>
      </c>
      <c r="M12" s="187"/>
      <c r="N12" s="297"/>
      <c r="O12" s="298">
        <f t="shared" si="4"/>
        <v>0</v>
      </c>
      <c r="P12" s="187"/>
      <c r="Q12" s="187"/>
      <c r="R12" s="295">
        <f t="shared" si="5"/>
        <v>0</v>
      </c>
      <c r="S12" s="187"/>
      <c r="T12" s="299"/>
    </row>
    <row r="13" spans="2:20" ht="25.5" customHeight="1">
      <c r="B13" s="288" t="s">
        <v>777</v>
      </c>
      <c r="C13" s="186">
        <f t="shared" si="0"/>
        <v>0</v>
      </c>
      <c r="D13" s="187"/>
      <c r="E13" s="188"/>
      <c r="F13" s="295">
        <f t="shared" si="1"/>
        <v>0</v>
      </c>
      <c r="G13" s="187"/>
      <c r="H13" s="188"/>
      <c r="I13" s="296">
        <f t="shared" si="2"/>
        <v>0</v>
      </c>
      <c r="J13" s="187"/>
      <c r="K13" s="188"/>
      <c r="L13" s="295">
        <f t="shared" si="3"/>
        <v>0</v>
      </c>
      <c r="M13" s="187"/>
      <c r="N13" s="297"/>
      <c r="O13" s="298">
        <f t="shared" si="4"/>
        <v>0</v>
      </c>
      <c r="P13" s="183"/>
      <c r="Q13" s="183"/>
      <c r="R13" s="300">
        <f t="shared" si="5"/>
        <v>0</v>
      </c>
      <c r="S13" s="187"/>
      <c r="T13" s="299"/>
    </row>
    <row r="14" spans="2:20" ht="25.5" customHeight="1">
      <c r="B14" s="288" t="s">
        <v>62</v>
      </c>
      <c r="C14" s="301">
        <f>+D14+E14</f>
        <v>0</v>
      </c>
      <c r="D14" s="302">
        <f>SUM(D15:D17)</f>
        <v>0</v>
      </c>
      <c r="E14" s="303">
        <f>SUM(E15:E17)</f>
        <v>0</v>
      </c>
      <c r="F14" s="304">
        <f>+G14+H14</f>
        <v>0</v>
      </c>
      <c r="G14" s="302">
        <f>SUM(G15:G17)</f>
        <v>0</v>
      </c>
      <c r="H14" s="303">
        <f>SUM(H15:H17)</f>
        <v>0</v>
      </c>
      <c r="I14" s="305">
        <f>+J14+K14</f>
        <v>0</v>
      </c>
      <c r="J14" s="302">
        <f>SUM(J15:J17)</f>
        <v>0</v>
      </c>
      <c r="K14" s="303">
        <f>SUM(K15:K17)</f>
        <v>0</v>
      </c>
      <c r="L14" s="304">
        <f>+M14+N14</f>
        <v>0</v>
      </c>
      <c r="M14" s="302">
        <f>SUM(M15:M17)</f>
        <v>0</v>
      </c>
      <c r="N14" s="306">
        <f>SUM(N15:N17)</f>
        <v>0</v>
      </c>
      <c r="O14" s="307">
        <f>+P14+Q14</f>
        <v>0</v>
      </c>
      <c r="P14" s="308">
        <f>SUM(P15:P17)</f>
        <v>0</v>
      </c>
      <c r="Q14" s="308">
        <f>SUM(Q15:Q17)</f>
        <v>0</v>
      </c>
      <c r="R14" s="309">
        <f>+S14+T14</f>
        <v>0</v>
      </c>
      <c r="S14" s="308">
        <f>SUM(S15:S17)</f>
        <v>0</v>
      </c>
      <c r="T14" s="310">
        <f>SUM(T15:T17)</f>
        <v>0</v>
      </c>
    </row>
    <row r="15" spans="2:20" ht="25.5" customHeight="1">
      <c r="B15" s="311" t="s">
        <v>778</v>
      </c>
      <c r="C15" s="100">
        <f t="shared" si="0"/>
        <v>0</v>
      </c>
      <c r="D15" s="101"/>
      <c r="E15" s="148"/>
      <c r="F15" s="312">
        <f t="shared" ref="F15:F17" si="6">+G15+H15</f>
        <v>0</v>
      </c>
      <c r="G15" s="101"/>
      <c r="H15" s="148"/>
      <c r="I15" s="313">
        <f t="shared" ref="I15:I17" si="7">+J15+K15</f>
        <v>0</v>
      </c>
      <c r="J15" s="101"/>
      <c r="K15" s="148"/>
      <c r="L15" s="312">
        <f t="shared" ref="L15:L17" si="8">+M15+N15</f>
        <v>0</v>
      </c>
      <c r="M15" s="101"/>
      <c r="N15" s="314"/>
      <c r="O15" s="315">
        <f t="shared" ref="O15:O17" si="9">+P15+Q15</f>
        <v>0</v>
      </c>
      <c r="P15" s="101"/>
      <c r="Q15" s="101"/>
      <c r="R15" s="312">
        <f t="shared" ref="R15:R17" si="10">+S15+T15</f>
        <v>0</v>
      </c>
      <c r="S15" s="101"/>
      <c r="T15" s="316"/>
    </row>
    <row r="16" spans="2:20" ht="25.5" customHeight="1">
      <c r="B16" s="317" t="s">
        <v>779</v>
      </c>
      <c r="C16" s="100">
        <f t="shared" si="0"/>
        <v>0</v>
      </c>
      <c r="D16" s="101"/>
      <c r="E16" s="148"/>
      <c r="F16" s="312">
        <f t="shared" si="6"/>
        <v>0</v>
      </c>
      <c r="G16" s="101"/>
      <c r="H16" s="148"/>
      <c r="I16" s="313">
        <f t="shared" si="7"/>
        <v>0</v>
      </c>
      <c r="J16" s="101"/>
      <c r="K16" s="148"/>
      <c r="L16" s="312">
        <f t="shared" si="8"/>
        <v>0</v>
      </c>
      <c r="M16" s="101"/>
      <c r="N16" s="314"/>
      <c r="O16" s="315">
        <f t="shared" si="9"/>
        <v>0</v>
      </c>
      <c r="P16" s="101"/>
      <c r="Q16" s="101"/>
      <c r="R16" s="312">
        <f t="shared" si="10"/>
        <v>0</v>
      </c>
      <c r="S16" s="101"/>
      <c r="T16" s="316"/>
    </row>
    <row r="17" spans="2:20" ht="25.5" customHeight="1">
      <c r="B17" s="318" t="s">
        <v>780</v>
      </c>
      <c r="C17" s="157">
        <f t="shared" si="0"/>
        <v>0</v>
      </c>
      <c r="D17" s="183"/>
      <c r="E17" s="184"/>
      <c r="F17" s="289">
        <f t="shared" si="6"/>
        <v>0</v>
      </c>
      <c r="G17" s="183"/>
      <c r="H17" s="184"/>
      <c r="I17" s="290">
        <f t="shared" si="7"/>
        <v>0</v>
      </c>
      <c r="J17" s="183"/>
      <c r="K17" s="184"/>
      <c r="L17" s="289">
        <f t="shared" si="8"/>
        <v>0</v>
      </c>
      <c r="M17" s="183"/>
      <c r="N17" s="291"/>
      <c r="O17" s="292">
        <f t="shared" si="9"/>
        <v>0</v>
      </c>
      <c r="P17" s="183"/>
      <c r="Q17" s="183"/>
      <c r="R17" s="289">
        <f t="shared" si="10"/>
        <v>0</v>
      </c>
      <c r="S17" s="183"/>
      <c r="T17" s="319"/>
    </row>
    <row r="18" spans="2:20" ht="25.5" customHeight="1">
      <c r="B18" s="320" t="s">
        <v>794</v>
      </c>
      <c r="C18" s="301">
        <f>+D18+E18</f>
        <v>0</v>
      </c>
      <c r="D18" s="302">
        <f>SUM(D19:D21)</f>
        <v>0</v>
      </c>
      <c r="E18" s="303">
        <f>SUM(E19:E21)</f>
        <v>0</v>
      </c>
      <c r="F18" s="304">
        <f>+G18+H18</f>
        <v>0</v>
      </c>
      <c r="G18" s="302">
        <f>SUM(G19:G21)</f>
        <v>0</v>
      </c>
      <c r="H18" s="303">
        <f>SUM(H19:H21)</f>
        <v>0</v>
      </c>
      <c r="I18" s="305">
        <f>+J18+K18</f>
        <v>0</v>
      </c>
      <c r="J18" s="302">
        <f>SUM(J19:J21)</f>
        <v>0</v>
      </c>
      <c r="K18" s="303">
        <f>SUM(K19:K21)</f>
        <v>0</v>
      </c>
      <c r="L18" s="304">
        <f>+M18+N18</f>
        <v>0</v>
      </c>
      <c r="M18" s="302">
        <f>SUM(M19:M21)</f>
        <v>0</v>
      </c>
      <c r="N18" s="306">
        <f>SUM(N19:N21)</f>
        <v>0</v>
      </c>
      <c r="O18" s="307">
        <f>+P18+Q18</f>
        <v>0</v>
      </c>
      <c r="P18" s="308">
        <f>SUM(P19:P21)</f>
        <v>0</v>
      </c>
      <c r="Q18" s="308">
        <f>SUM(Q19:Q21)</f>
        <v>0</v>
      </c>
      <c r="R18" s="309">
        <f>+S18+T18</f>
        <v>0</v>
      </c>
      <c r="S18" s="308">
        <f>SUM(S19:S21)</f>
        <v>0</v>
      </c>
      <c r="T18" s="310">
        <f>SUM(T19:T21)</f>
        <v>0</v>
      </c>
    </row>
    <row r="19" spans="2:20" ht="25.5" customHeight="1">
      <c r="B19" s="311" t="s">
        <v>778</v>
      </c>
      <c r="C19" s="100">
        <f t="shared" ref="C19:C21" si="11">+D19+E19</f>
        <v>0</v>
      </c>
      <c r="D19" s="101"/>
      <c r="E19" s="148"/>
      <c r="F19" s="312">
        <f t="shared" ref="F19:F24" si="12">+G19+H19</f>
        <v>0</v>
      </c>
      <c r="G19" s="101"/>
      <c r="H19" s="148"/>
      <c r="I19" s="313">
        <f t="shared" ref="I19:I24" si="13">+J19+K19</f>
        <v>0</v>
      </c>
      <c r="J19" s="101"/>
      <c r="K19" s="148"/>
      <c r="L19" s="312">
        <f t="shared" ref="L19:L24" si="14">+M19+N19</f>
        <v>0</v>
      </c>
      <c r="M19" s="101"/>
      <c r="N19" s="314"/>
      <c r="O19" s="315">
        <f t="shared" ref="O19:O24" si="15">+P19+Q19</f>
        <v>0</v>
      </c>
      <c r="P19" s="101"/>
      <c r="Q19" s="101"/>
      <c r="R19" s="312">
        <f t="shared" ref="R19:R24" si="16">+S19+T19</f>
        <v>0</v>
      </c>
      <c r="S19" s="101"/>
      <c r="T19" s="316"/>
    </row>
    <row r="20" spans="2:20" ht="25.5" customHeight="1">
      <c r="B20" s="317" t="s">
        <v>779</v>
      </c>
      <c r="C20" s="100">
        <f t="shared" si="11"/>
        <v>0</v>
      </c>
      <c r="D20" s="101"/>
      <c r="E20" s="148"/>
      <c r="F20" s="312">
        <f t="shared" si="12"/>
        <v>0</v>
      </c>
      <c r="G20" s="101"/>
      <c r="H20" s="148"/>
      <c r="I20" s="313">
        <f t="shared" si="13"/>
        <v>0</v>
      </c>
      <c r="J20" s="101"/>
      <c r="K20" s="148"/>
      <c r="L20" s="312">
        <f t="shared" si="14"/>
        <v>0</v>
      </c>
      <c r="M20" s="101"/>
      <c r="N20" s="314"/>
      <c r="O20" s="315">
        <f t="shared" si="15"/>
        <v>0</v>
      </c>
      <c r="P20" s="101"/>
      <c r="Q20" s="101"/>
      <c r="R20" s="312">
        <f t="shared" si="16"/>
        <v>0</v>
      </c>
      <c r="S20" s="101"/>
      <c r="T20" s="316"/>
    </row>
    <row r="21" spans="2:20" ht="25.5" customHeight="1">
      <c r="B21" s="321" t="s">
        <v>780</v>
      </c>
      <c r="C21" s="157">
        <f t="shared" si="11"/>
        <v>0</v>
      </c>
      <c r="D21" s="183"/>
      <c r="E21" s="184"/>
      <c r="F21" s="289">
        <f t="shared" si="12"/>
        <v>0</v>
      </c>
      <c r="G21" s="183"/>
      <c r="H21" s="184"/>
      <c r="I21" s="290">
        <f t="shared" si="13"/>
        <v>0</v>
      </c>
      <c r="J21" s="183"/>
      <c r="K21" s="184"/>
      <c r="L21" s="289">
        <f t="shared" si="14"/>
        <v>0</v>
      </c>
      <c r="M21" s="183"/>
      <c r="N21" s="291"/>
      <c r="O21" s="292">
        <f t="shared" si="15"/>
        <v>0</v>
      </c>
      <c r="P21" s="183"/>
      <c r="Q21" s="183"/>
      <c r="R21" s="289">
        <f t="shared" si="16"/>
        <v>0</v>
      </c>
      <c r="S21" s="183"/>
      <c r="T21" s="319"/>
    </row>
    <row r="22" spans="2:20" ht="25.5" customHeight="1">
      <c r="B22" s="288" t="s">
        <v>63</v>
      </c>
      <c r="C22" s="186">
        <f t="shared" si="0"/>
        <v>0</v>
      </c>
      <c r="D22" s="187"/>
      <c r="E22" s="188"/>
      <c r="F22" s="295">
        <f t="shared" si="12"/>
        <v>0</v>
      </c>
      <c r="G22" s="187"/>
      <c r="H22" s="188"/>
      <c r="I22" s="296">
        <f t="shared" si="13"/>
        <v>0</v>
      </c>
      <c r="J22" s="187"/>
      <c r="K22" s="188"/>
      <c r="L22" s="295">
        <f t="shared" si="14"/>
        <v>0</v>
      </c>
      <c r="M22" s="187"/>
      <c r="N22" s="297"/>
      <c r="O22" s="298">
        <f t="shared" si="15"/>
        <v>0</v>
      </c>
      <c r="P22" s="187"/>
      <c r="Q22" s="187"/>
      <c r="R22" s="295">
        <f t="shared" si="16"/>
        <v>0</v>
      </c>
      <c r="S22" s="187"/>
      <c r="T22" s="299"/>
    </row>
    <row r="23" spans="2:20" ht="25.5" customHeight="1" thickBot="1">
      <c r="B23" s="288" t="s">
        <v>823</v>
      </c>
      <c r="C23" s="186">
        <f t="shared" si="0"/>
        <v>0</v>
      </c>
      <c r="D23" s="187"/>
      <c r="E23" s="188"/>
      <c r="F23" s="295">
        <f t="shared" si="12"/>
        <v>0</v>
      </c>
      <c r="G23" s="187"/>
      <c r="H23" s="188"/>
      <c r="I23" s="296">
        <f t="shared" si="13"/>
        <v>0</v>
      </c>
      <c r="J23" s="187"/>
      <c r="K23" s="188"/>
      <c r="L23" s="295">
        <f t="shared" si="14"/>
        <v>0</v>
      </c>
      <c r="M23" s="187"/>
      <c r="N23" s="297"/>
      <c r="O23" s="298">
        <f t="shared" si="15"/>
        <v>0</v>
      </c>
      <c r="P23" s="187"/>
      <c r="Q23" s="187"/>
      <c r="R23" s="295">
        <f t="shared" si="16"/>
        <v>0</v>
      </c>
      <c r="S23" s="187"/>
      <c r="T23" s="299"/>
    </row>
    <row r="24" spans="2:20" ht="25.5" hidden="1" customHeight="1" thickBot="1">
      <c r="B24" s="288" t="s">
        <v>781</v>
      </c>
      <c r="C24" s="186">
        <f t="shared" si="0"/>
        <v>0</v>
      </c>
      <c r="D24" s="187"/>
      <c r="E24" s="188"/>
      <c r="F24" s="295">
        <f t="shared" si="12"/>
        <v>0</v>
      </c>
      <c r="G24" s="187"/>
      <c r="H24" s="188"/>
      <c r="I24" s="296">
        <f t="shared" si="13"/>
        <v>0</v>
      </c>
      <c r="J24" s="187"/>
      <c r="K24" s="188"/>
      <c r="L24" s="295">
        <f t="shared" si="14"/>
        <v>0</v>
      </c>
      <c r="M24" s="187"/>
      <c r="N24" s="297"/>
      <c r="O24" s="322">
        <f t="shared" si="15"/>
        <v>0</v>
      </c>
      <c r="P24" s="323"/>
      <c r="Q24" s="323"/>
      <c r="R24" s="324">
        <f t="shared" si="16"/>
        <v>0</v>
      </c>
      <c r="S24" s="183"/>
      <c r="T24" s="319"/>
    </row>
    <row r="25" spans="2:20" ht="25.5" customHeight="1">
      <c r="B25" s="325" t="s">
        <v>824</v>
      </c>
      <c r="C25" s="326">
        <f>+D25+E25</f>
        <v>0</v>
      </c>
      <c r="D25" s="327"/>
      <c r="E25" s="328"/>
      <c r="F25" s="329">
        <f>+G25+H25</f>
        <v>0</v>
      </c>
      <c r="G25" s="327"/>
      <c r="H25" s="328"/>
      <c r="I25" s="330">
        <f>+J25+K25</f>
        <v>0</v>
      </c>
      <c r="J25" s="327"/>
      <c r="K25" s="328"/>
      <c r="L25" s="329">
        <f>+M25+N25</f>
        <v>0</v>
      </c>
      <c r="M25" s="327"/>
      <c r="N25" s="331"/>
      <c r="O25" s="524">
        <f>+P25+Q25</f>
        <v>0</v>
      </c>
      <c r="P25" s="327"/>
      <c r="Q25" s="327"/>
      <c r="R25" s="329">
        <f>+S25+T25</f>
        <v>0</v>
      </c>
      <c r="S25" s="332"/>
      <c r="T25" s="333"/>
    </row>
    <row r="26" spans="2:20" ht="25.5" customHeight="1">
      <c r="B26" s="334" t="s">
        <v>825</v>
      </c>
      <c r="C26" s="186">
        <f t="shared" si="0"/>
        <v>0</v>
      </c>
      <c r="D26" s="187"/>
      <c r="E26" s="188"/>
      <c r="F26" s="295">
        <f t="shared" ref="F26" si="17">+G26+H26</f>
        <v>0</v>
      </c>
      <c r="G26" s="187"/>
      <c r="H26" s="188"/>
      <c r="I26" s="296">
        <f t="shared" ref="I26" si="18">+J26+K26</f>
        <v>0</v>
      </c>
      <c r="J26" s="187"/>
      <c r="K26" s="188"/>
      <c r="L26" s="295">
        <f t="shared" ref="L26" si="19">+M26+N26</f>
        <v>0</v>
      </c>
      <c r="M26" s="187"/>
      <c r="N26" s="297"/>
      <c r="O26" s="298">
        <f t="shared" ref="O26" si="20">+P26+Q26</f>
        <v>0</v>
      </c>
      <c r="P26" s="187"/>
      <c r="Q26" s="187"/>
      <c r="R26" s="295">
        <f t="shared" ref="R26" si="21">+S26+T26</f>
        <v>0</v>
      </c>
      <c r="S26" s="187"/>
      <c r="T26" s="299"/>
    </row>
    <row r="27" spans="2:20" s="336" customFormat="1" ht="25.5" customHeight="1">
      <c r="B27" s="335" t="s">
        <v>793</v>
      </c>
      <c r="C27" s="186">
        <f>+D27+E27</f>
        <v>0</v>
      </c>
      <c r="D27" s="187"/>
      <c r="E27" s="188"/>
      <c r="F27" s="295">
        <f>+G27+H27</f>
        <v>0</v>
      </c>
      <c r="G27" s="187"/>
      <c r="H27" s="188"/>
      <c r="I27" s="296">
        <f>+J27+K27</f>
        <v>0</v>
      </c>
      <c r="J27" s="187"/>
      <c r="K27" s="188"/>
      <c r="L27" s="295">
        <f>+M27+N27</f>
        <v>0</v>
      </c>
      <c r="M27" s="187"/>
      <c r="N27" s="297"/>
      <c r="O27" s="298">
        <f>+P27+Q27</f>
        <v>0</v>
      </c>
      <c r="P27" s="187"/>
      <c r="Q27" s="187"/>
      <c r="R27" s="295">
        <f>+S27+T27</f>
        <v>0</v>
      </c>
      <c r="S27" s="187"/>
      <c r="T27" s="299"/>
    </row>
    <row r="28" spans="2:20" s="336" customFormat="1" ht="25.5" customHeight="1" thickBot="1">
      <c r="B28" s="337" t="s">
        <v>826</v>
      </c>
      <c r="C28" s="190">
        <f>+D28+E28</f>
        <v>0</v>
      </c>
      <c r="D28" s="191"/>
      <c r="E28" s="192"/>
      <c r="F28" s="338">
        <f>+G28+H28</f>
        <v>0</v>
      </c>
      <c r="G28" s="191"/>
      <c r="H28" s="192"/>
      <c r="I28" s="339">
        <f>+J28+K28</f>
        <v>0</v>
      </c>
      <c r="J28" s="191"/>
      <c r="K28" s="192"/>
      <c r="L28" s="338">
        <f>+M28+N28</f>
        <v>0</v>
      </c>
      <c r="M28" s="191"/>
      <c r="N28" s="340"/>
      <c r="O28" s="341">
        <f>+P28+Q28</f>
        <v>0</v>
      </c>
      <c r="P28" s="342"/>
      <c r="Q28" s="342"/>
      <c r="R28" s="343">
        <f>+S28+T28</f>
        <v>0</v>
      </c>
      <c r="S28" s="342"/>
      <c r="T28" s="344"/>
    </row>
    <row r="29" spans="2:20" ht="18" customHeight="1" thickTop="1">
      <c r="B29" s="70" t="s">
        <v>782</v>
      </c>
      <c r="C29" s="345"/>
      <c r="D29" s="346" t="str">
        <f>IF(D7&lt;=('CUADRO 1'!D6+'CUADRO 1'!D7+'CUADRO 1'!D8),"","XX")</f>
        <v/>
      </c>
      <c r="E29" s="346" t="str">
        <f>IF(E7&lt;=('CUADRO 1'!E6+'CUADRO 1'!E7+'CUADRO 1'!E8),"","XX")</f>
        <v/>
      </c>
      <c r="F29" s="345"/>
      <c r="G29" s="347" t="str">
        <f>IF(OR(G8&gt;D8,G9&gt;D9,G10&gt;D10,G11&gt;D11,G12&gt;D12,G13&gt;D13,G15&gt;D15,G16&gt;D16,G17&gt;D17,G19&gt;D19,G20&gt;D20,G21&gt;D21,G22&gt;D22,G23&gt;D23,G24&gt;D24,G25&gt;D25,G26&gt;D26,G27&gt;D27,G28&gt;D28),"XXX","")</f>
        <v/>
      </c>
      <c r="H29" s="347" t="str">
        <f>IF(OR(H8&gt;E8,H9&gt;E9,H10&gt;E10,H11&gt;E11,H12&gt;E12,H13&gt;E13,H15&gt;E15,H16&gt;E16,H17&gt;E17,H19&gt;E19,H20&gt;E20,H21&gt;E21,H22&gt;E22,H23&gt;E23,H24&gt;E24,H25&gt;E25,H26&gt;E26,H27&gt;E27,H28&gt;E28),"XXX","")</f>
        <v/>
      </c>
      <c r="I29" s="345"/>
      <c r="J29" s="346" t="str">
        <f>IF(J7&lt;=('CUADRO 1'!D9+'CUADRO 1'!D10),"","XX")</f>
        <v/>
      </c>
      <c r="K29" s="346" t="str">
        <f>IF(K7&lt;=('CUADRO 1'!E9+'CUADRO 1'!E10),"","XX")</f>
        <v/>
      </c>
      <c r="L29" s="345"/>
      <c r="M29" s="347" t="str">
        <f>IF(OR(M8&gt;J8,M9&gt;J9,M10&gt;J10,M11&gt;J11,M12&gt;J12,M13&gt;J13,M15&gt;J15,M16&gt;J16,M17&gt;J17,M19&gt;J19,M20&gt;J20,M21&gt;J21,M22&gt;J22,M23&gt;J23,M24&gt;J24,M25&gt;J25,M26&gt;J26,M27&gt;J27,M28&gt;J28),"XXX","")</f>
        <v/>
      </c>
      <c r="N29" s="347" t="str">
        <f>IF(OR(N8&gt;K8,N9&gt;K9,N10&gt;K10,N11&gt;K11,N12&gt;K12,N13&gt;K13,N15&gt;K15,N16&gt;K16,N17&gt;K17,N19&gt;K19,N20&gt;K20,N21&gt;K21,N22&gt;K22,N23&gt;K23,N24&gt;K24,N25&gt;K25,N26&gt;K26,N27&gt;K27,N28&gt;K28),"XXX","")</f>
        <v/>
      </c>
      <c r="O29" s="345"/>
      <c r="P29" s="348" t="str">
        <f>IF(OR(P8&gt;D8,P9&gt;D9,P10&gt;D10,P11&gt;D11,P12&gt;D12,P13&gt;D13,P15&gt;D15,P16&gt;D16,P17&gt;D17,P19&gt;D19,P20&gt;D20,P21&gt;D21,P22&gt;D22,P23&gt;D23,P24&gt;D24,P25&gt;D25,P26&gt;D26,P27&gt;D27,P28&gt;D28),"XXX","")</f>
        <v/>
      </c>
      <c r="Q29" s="348" t="str">
        <f>IF(OR(Q8&gt;E8,Q9&gt;E9,Q10&gt;E10,Q11&gt;E11,Q12&gt;E12,Q13&gt;E13,Q15&gt;E15,Q16&gt;E16,Q17&gt;E17,Q19&gt;E19,Q20&gt;E20,Q21&gt;E21,Q22&gt;E22,Q23&gt;E23,Q24&gt;E24,Q25&gt;E25,Q26&gt;E26,Q27&gt;E27,Q28&gt;E28),"XXX","")</f>
        <v/>
      </c>
      <c r="R29" s="345"/>
      <c r="S29" s="348" t="str">
        <f>IF(OR(S8&gt;J8,S9&gt;J9,S10&gt;J10,S11&gt;J11,S12&gt;J12,S13&gt;J13,S15&gt;J15,S16&gt;J16,S17&gt;J17,S19&gt;J19,S20&gt;J20,S21&gt;J21,S22&gt;J22,S23&gt;J23,S24&gt;J24,S25&gt;J25,S26&gt;J26,S27&gt;J27,S28&gt;J28),"XXX","")</f>
        <v/>
      </c>
      <c r="T29" s="348" t="str">
        <f>IF(OR(T8&gt;K8,T9&gt;K9,T10&gt;K10,T11&gt;K11,T12&gt;K12,T13&gt;K13,T15&gt;K15,T16&gt;K16,T17&gt;K17,T19&gt;K19,T20&gt;K20,T21&gt;K21,T22&gt;K22,T23&gt;K23,T24&gt;K24,T25&gt;K25,T26&gt;K26,T27&gt;K27,T28&gt;K28),"XXX","")</f>
        <v/>
      </c>
    </row>
    <row r="30" spans="2:20" ht="18" customHeight="1">
      <c r="B30" s="520" t="s">
        <v>827</v>
      </c>
      <c r="E30" s="349"/>
      <c r="F30" s="694" t="str">
        <f>IF(OR(D29="XX",E29="XX",J29="XX",K29="XX",),"XX = ¡VERIFICAR!.  El total de hombres o mujeres de la parte (1) de este Cuadro, es mayor a lo reportado en el Cuadro 1.","")</f>
        <v/>
      </c>
      <c r="G30" s="694"/>
      <c r="H30" s="694"/>
      <c r="I30" s="694"/>
      <c r="J30" s="694"/>
      <c r="K30" s="694"/>
      <c r="L30" s="694"/>
      <c r="M30" s="694"/>
      <c r="N30" s="694"/>
      <c r="P30" s="695" t="str">
        <f>IF(OR(P29="XXX",Q29="XXX",S29="XXX",T29="XXX"),"XXX = ¡VERIFICAR!.  En alguna Discapacidad o Condición se están indicando más estudiantes Alfabetizados que los reportados en la parte (1).","")</f>
        <v/>
      </c>
      <c r="Q30" s="695"/>
      <c r="R30" s="695"/>
      <c r="S30" s="695"/>
      <c r="T30" s="695"/>
    </row>
    <row r="31" spans="2:20" ht="18" customHeight="1">
      <c r="B31" s="520" t="s">
        <v>828</v>
      </c>
      <c r="D31" s="349"/>
      <c r="E31" s="349"/>
      <c r="F31" s="694"/>
      <c r="G31" s="694"/>
      <c r="H31" s="694"/>
      <c r="I31" s="694"/>
      <c r="J31" s="694"/>
      <c r="K31" s="694"/>
      <c r="L31" s="694"/>
      <c r="M31" s="694"/>
      <c r="N31" s="694"/>
      <c r="P31" s="695"/>
      <c r="Q31" s="695"/>
      <c r="R31" s="695"/>
      <c r="S31" s="695"/>
      <c r="T31" s="695"/>
    </row>
    <row r="32" spans="2:20" ht="18" customHeight="1">
      <c r="B32" s="521" t="s">
        <v>829</v>
      </c>
      <c r="C32" s="350"/>
      <c r="F32" s="694" t="str">
        <f>IF(OR(G29="XXX",H29="XXX",M29="XXX",N29="XXX"),"XXX = ¡VERIFICAR!.  En alguna Discapacidad o Condición se están indicando más estudiantes con Servicios de Apoyo que el total indicado con la Discapacidad o Condición.","")</f>
        <v/>
      </c>
      <c r="G32" s="694"/>
      <c r="H32" s="694"/>
      <c r="I32" s="694"/>
      <c r="J32" s="694"/>
      <c r="K32" s="694"/>
      <c r="L32" s="694"/>
      <c r="M32" s="694"/>
      <c r="N32" s="694"/>
      <c r="O32" s="350"/>
      <c r="P32" s="695"/>
      <c r="Q32" s="695"/>
      <c r="R32" s="695"/>
      <c r="S32" s="695"/>
      <c r="T32" s="695"/>
    </row>
    <row r="33" spans="2:20" ht="18" customHeight="1">
      <c r="B33" s="351"/>
      <c r="C33" s="352"/>
      <c r="E33" s="349"/>
      <c r="F33" s="694"/>
      <c r="G33" s="694"/>
      <c r="H33" s="694"/>
      <c r="I33" s="694"/>
      <c r="J33" s="694"/>
      <c r="K33" s="694"/>
      <c r="L33" s="694"/>
      <c r="M33" s="694"/>
      <c r="N33" s="694"/>
      <c r="P33" s="695"/>
      <c r="Q33" s="695"/>
      <c r="R33" s="695"/>
      <c r="S33" s="695"/>
      <c r="T33" s="695"/>
    </row>
    <row r="34" spans="2:20" ht="18" customHeight="1">
      <c r="B34" s="126" t="s">
        <v>131</v>
      </c>
      <c r="C34" s="353"/>
      <c r="D34" s="354"/>
      <c r="E34" s="354"/>
      <c r="F34" s="696"/>
      <c r="G34" s="696"/>
      <c r="H34" s="696"/>
      <c r="I34" s="696"/>
      <c r="J34" s="696"/>
      <c r="K34" s="696"/>
      <c r="L34" s="696"/>
      <c r="M34" s="696"/>
      <c r="N34" s="696"/>
      <c r="P34" s="695"/>
      <c r="Q34" s="695"/>
      <c r="R34" s="695"/>
      <c r="S34" s="695"/>
      <c r="T34" s="695"/>
    </row>
    <row r="35" spans="2:20" ht="14.25" customHeight="1">
      <c r="B35" s="610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2"/>
      <c r="P35" s="355"/>
      <c r="Q35" s="355"/>
    </row>
    <row r="36" spans="2:20" ht="14.25" customHeight="1">
      <c r="B36" s="613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5"/>
      <c r="P36" s="355"/>
      <c r="Q36" s="355"/>
    </row>
    <row r="37" spans="2:20" ht="14.25" customHeight="1"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5"/>
      <c r="P37" s="355"/>
      <c r="Q37" s="355"/>
    </row>
    <row r="38" spans="2:20" ht="14.25" customHeight="1">
      <c r="B38" s="616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8"/>
      <c r="P38" s="355"/>
      <c r="Q38" s="355"/>
    </row>
    <row r="39" spans="2:20" ht="8.25" customHeight="1"/>
  </sheetData>
  <sheetProtection algorithmName="SHA-512" hashValue="ziFyqcmq67suPnQQV1n9gRVM9Q1/UDfY2GbTddZv7DGdVsfQEEvI8sLYiVqU6N5ho4ZK1ba8hedZvWyjQkayeg==" saltValue="HoSGCmp5meNRv7EYT9g5Zg==" spinCount="100000" sheet="1" objects="1" scenarios="1"/>
  <mergeCells count="15">
    <mergeCell ref="B35:N38"/>
    <mergeCell ref="I4:K5"/>
    <mergeCell ref="L4:N5"/>
    <mergeCell ref="O5:Q5"/>
    <mergeCell ref="R5:T5"/>
    <mergeCell ref="F30:N31"/>
    <mergeCell ref="P30:T34"/>
    <mergeCell ref="F32:N34"/>
    <mergeCell ref="S1:T1"/>
    <mergeCell ref="C3:H3"/>
    <mergeCell ref="I3:N3"/>
    <mergeCell ref="B3:B5"/>
    <mergeCell ref="O3:T4"/>
    <mergeCell ref="C4:E5"/>
    <mergeCell ref="F4:H5"/>
  </mergeCells>
  <conditionalFormatting sqref="O7:Q7">
    <cfRule type="cellIs" dxfId="178" priority="194" operator="equal">
      <formula>0</formula>
    </cfRule>
  </conditionalFormatting>
  <conditionalFormatting sqref="F32:N34">
    <cfRule type="notContainsBlanks" dxfId="177" priority="252">
      <formula>LEN(TRIM(F32))&gt;0</formula>
    </cfRule>
  </conditionalFormatting>
  <conditionalFormatting sqref="F30:N31">
    <cfRule type="notContainsBlanks" dxfId="176" priority="251">
      <formula>LEN(TRIM(F30))&gt;0</formula>
    </cfRule>
  </conditionalFormatting>
  <conditionalFormatting sqref="Q18">
    <cfRule type="cellIs" dxfId="175" priority="102" operator="equal">
      <formula>0</formula>
    </cfRule>
  </conditionalFormatting>
  <conditionalFormatting sqref="Q14">
    <cfRule type="cellIs" dxfId="174" priority="101" operator="equal">
      <formula>0</formula>
    </cfRule>
  </conditionalFormatting>
  <conditionalFormatting sqref="C7:E7">
    <cfRule type="cellIs" dxfId="173" priority="240" operator="equal">
      <formula>0</formula>
    </cfRule>
  </conditionalFormatting>
  <conditionalFormatting sqref="F7:H7">
    <cfRule type="cellIs" dxfId="172" priority="229" operator="equal">
      <formula>0</formula>
    </cfRule>
  </conditionalFormatting>
  <conditionalFormatting sqref="S18">
    <cfRule type="cellIs" dxfId="171" priority="81" operator="equal">
      <formula>0</formula>
    </cfRule>
  </conditionalFormatting>
  <conditionalFormatting sqref="S14">
    <cfRule type="cellIs" dxfId="170" priority="80" operator="equal">
      <formula>0</formula>
    </cfRule>
  </conditionalFormatting>
  <conditionalFormatting sqref="I7:K7">
    <cfRule type="cellIs" dxfId="169" priority="218" operator="equal">
      <formula>0</formula>
    </cfRule>
  </conditionalFormatting>
  <conditionalFormatting sqref="L7:N7">
    <cfRule type="cellIs" dxfId="168" priority="207" operator="equal">
      <formula>0</formula>
    </cfRule>
  </conditionalFormatting>
  <conditionalFormatting sqref="O33:O34">
    <cfRule type="notContainsBlanks" dxfId="167" priority="206">
      <formula>LEN(TRIM(O33))&gt;0</formula>
    </cfRule>
  </conditionalFormatting>
  <conditionalFormatting sqref="O30:O31">
    <cfRule type="notContainsBlanks" dxfId="166" priority="205">
      <formula>LEN(TRIM(O30))&gt;0</formula>
    </cfRule>
  </conditionalFormatting>
  <conditionalFormatting sqref="R7:T7">
    <cfRule type="cellIs" dxfId="165" priority="183" operator="equal">
      <formula>0</formula>
    </cfRule>
  </conditionalFormatting>
  <conditionalFormatting sqref="P30:T34">
    <cfRule type="notContainsBlanks" dxfId="164" priority="182">
      <formula>LEN(TRIM(P30))&gt;0</formula>
    </cfRule>
  </conditionalFormatting>
  <conditionalFormatting sqref="O18:O19 O21">
    <cfRule type="cellIs" dxfId="163" priority="140" operator="equal">
      <formula>0</formula>
    </cfRule>
  </conditionalFormatting>
  <conditionalFormatting sqref="O18:P18">
    <cfRule type="cellIs" dxfId="162" priority="139" operator="equal">
      <formula>0</formula>
    </cfRule>
  </conditionalFormatting>
  <conditionalFormatting sqref="O10:O13">
    <cfRule type="cellIs" dxfId="161" priority="138" operator="equal">
      <formula>0</formula>
    </cfRule>
  </conditionalFormatting>
  <conditionalFormatting sqref="O27">
    <cfRule type="cellIs" dxfId="160" priority="137" operator="equal">
      <formula>0</formula>
    </cfRule>
  </conditionalFormatting>
  <conditionalFormatting sqref="O20">
    <cfRule type="cellIs" dxfId="159" priority="136" operator="equal">
      <formula>0</formula>
    </cfRule>
  </conditionalFormatting>
  <conditionalFormatting sqref="O15 O17">
    <cfRule type="cellIs" dxfId="158" priority="135" operator="equal">
      <formula>0</formula>
    </cfRule>
  </conditionalFormatting>
  <conditionalFormatting sqref="O16">
    <cfRule type="cellIs" dxfId="157" priority="134" operator="equal">
      <formula>0</formula>
    </cfRule>
  </conditionalFormatting>
  <conditionalFormatting sqref="O14">
    <cfRule type="cellIs" dxfId="156" priority="133" operator="equal">
      <formula>0</formula>
    </cfRule>
  </conditionalFormatting>
  <conditionalFormatting sqref="O14:P14">
    <cfRule type="cellIs" dxfId="155" priority="132" operator="equal">
      <formula>0</formula>
    </cfRule>
  </conditionalFormatting>
  <conditionalFormatting sqref="R8:R9 R28 R22:R26">
    <cfRule type="cellIs" dxfId="154" priority="131" operator="equal">
      <formula>0</formula>
    </cfRule>
  </conditionalFormatting>
  <conditionalFormatting sqref="R18:R19 R21">
    <cfRule type="cellIs" dxfId="153" priority="130" operator="equal">
      <formula>0</formula>
    </cfRule>
  </conditionalFormatting>
  <conditionalFormatting sqref="R18">
    <cfRule type="cellIs" dxfId="152" priority="129" operator="equal">
      <formula>0</formula>
    </cfRule>
  </conditionalFormatting>
  <conditionalFormatting sqref="R10:R13">
    <cfRule type="cellIs" dxfId="151" priority="128" operator="equal">
      <formula>0</formula>
    </cfRule>
  </conditionalFormatting>
  <conditionalFormatting sqref="R27">
    <cfRule type="cellIs" dxfId="150" priority="127" operator="equal">
      <formula>0</formula>
    </cfRule>
  </conditionalFormatting>
  <conditionalFormatting sqref="R20">
    <cfRule type="cellIs" dxfId="149" priority="126" operator="equal">
      <formula>0</formula>
    </cfRule>
  </conditionalFormatting>
  <conditionalFormatting sqref="F8:F9 F28 F22:F26">
    <cfRule type="cellIs" dxfId="148" priority="171" operator="equal">
      <formula>0</formula>
    </cfRule>
  </conditionalFormatting>
  <conditionalFormatting sqref="F18:F19 F21">
    <cfRule type="cellIs" dxfId="147" priority="170" operator="equal">
      <formula>0</formula>
    </cfRule>
  </conditionalFormatting>
  <conditionalFormatting sqref="F18:H18">
    <cfRule type="cellIs" dxfId="146" priority="169" operator="equal">
      <formula>0</formula>
    </cfRule>
  </conditionalFormatting>
  <conditionalFormatting sqref="F10:F13">
    <cfRule type="cellIs" dxfId="145" priority="168" operator="equal">
      <formula>0</formula>
    </cfRule>
  </conditionalFormatting>
  <conditionalFormatting sqref="F27">
    <cfRule type="cellIs" dxfId="144" priority="167" operator="equal">
      <formula>0</formula>
    </cfRule>
  </conditionalFormatting>
  <conditionalFormatting sqref="F20">
    <cfRule type="cellIs" dxfId="143" priority="166" operator="equal">
      <formula>0</formula>
    </cfRule>
  </conditionalFormatting>
  <conditionalFormatting sqref="F15 F17">
    <cfRule type="cellIs" dxfId="142" priority="165" operator="equal">
      <formula>0</formula>
    </cfRule>
  </conditionalFormatting>
  <conditionalFormatting sqref="F16">
    <cfRule type="cellIs" dxfId="141" priority="164" operator="equal">
      <formula>0</formula>
    </cfRule>
  </conditionalFormatting>
  <conditionalFormatting sqref="C8:C9 C28 C22:C26">
    <cfRule type="cellIs" dxfId="140" priority="181" operator="equal">
      <formula>0</formula>
    </cfRule>
  </conditionalFormatting>
  <conditionalFormatting sqref="C18:C19 C21">
    <cfRule type="cellIs" dxfId="139" priority="180" operator="equal">
      <formula>0</formula>
    </cfRule>
  </conditionalFormatting>
  <conditionalFormatting sqref="C18:E18">
    <cfRule type="cellIs" dxfId="138" priority="179" operator="equal">
      <formula>0</formula>
    </cfRule>
  </conditionalFormatting>
  <conditionalFormatting sqref="C10:C13">
    <cfRule type="cellIs" dxfId="137" priority="178" operator="equal">
      <formula>0</formula>
    </cfRule>
  </conditionalFormatting>
  <conditionalFormatting sqref="C27">
    <cfRule type="cellIs" dxfId="136" priority="177" operator="equal">
      <formula>0</formula>
    </cfRule>
  </conditionalFormatting>
  <conditionalFormatting sqref="C20">
    <cfRule type="cellIs" dxfId="135" priority="176" operator="equal">
      <formula>0</formula>
    </cfRule>
  </conditionalFormatting>
  <conditionalFormatting sqref="C15 C17">
    <cfRule type="cellIs" dxfId="134" priority="175" operator="equal">
      <formula>0</formula>
    </cfRule>
  </conditionalFormatting>
  <conditionalFormatting sqref="C16">
    <cfRule type="cellIs" dxfId="133" priority="174" operator="equal">
      <formula>0</formula>
    </cfRule>
  </conditionalFormatting>
  <conditionalFormatting sqref="C14">
    <cfRule type="cellIs" dxfId="132" priority="173" operator="equal">
      <formula>0</formula>
    </cfRule>
  </conditionalFormatting>
  <conditionalFormatting sqref="C14:E14">
    <cfRule type="cellIs" dxfId="131" priority="172" operator="equal">
      <formula>0</formula>
    </cfRule>
  </conditionalFormatting>
  <conditionalFormatting sqref="F14">
    <cfRule type="cellIs" dxfId="130" priority="163" operator="equal">
      <formula>0</formula>
    </cfRule>
  </conditionalFormatting>
  <conditionalFormatting sqref="F14:H14">
    <cfRule type="cellIs" dxfId="129" priority="162" operator="equal">
      <formula>0</formula>
    </cfRule>
  </conditionalFormatting>
  <conditionalFormatting sqref="I8:I9 I28 I22:I26">
    <cfRule type="cellIs" dxfId="128" priority="161" operator="equal">
      <formula>0</formula>
    </cfRule>
  </conditionalFormatting>
  <conditionalFormatting sqref="I18:I19 I21">
    <cfRule type="cellIs" dxfId="127" priority="160" operator="equal">
      <formula>0</formula>
    </cfRule>
  </conditionalFormatting>
  <conditionalFormatting sqref="I18:K18">
    <cfRule type="cellIs" dxfId="126" priority="159" operator="equal">
      <formula>0</formula>
    </cfRule>
  </conditionalFormatting>
  <conditionalFormatting sqref="I10:I13">
    <cfRule type="cellIs" dxfId="125" priority="158" operator="equal">
      <formula>0</formula>
    </cfRule>
  </conditionalFormatting>
  <conditionalFormatting sqref="I27">
    <cfRule type="cellIs" dxfId="124" priority="157" operator="equal">
      <formula>0</formula>
    </cfRule>
  </conditionalFormatting>
  <conditionalFormatting sqref="I20">
    <cfRule type="cellIs" dxfId="123" priority="156" operator="equal">
      <formula>0</formula>
    </cfRule>
  </conditionalFormatting>
  <conditionalFormatting sqref="I15 I17">
    <cfRule type="cellIs" dxfId="122" priority="155" operator="equal">
      <formula>0</formula>
    </cfRule>
  </conditionalFormatting>
  <conditionalFormatting sqref="I16">
    <cfRule type="cellIs" dxfId="121" priority="154" operator="equal">
      <formula>0</formula>
    </cfRule>
  </conditionalFormatting>
  <conditionalFormatting sqref="I14">
    <cfRule type="cellIs" dxfId="120" priority="153" operator="equal">
      <formula>0</formula>
    </cfRule>
  </conditionalFormatting>
  <conditionalFormatting sqref="I14:K14">
    <cfRule type="cellIs" dxfId="119" priority="152" operator="equal">
      <formula>0</formula>
    </cfRule>
  </conditionalFormatting>
  <conditionalFormatting sqref="L8:L9 L28 L22:L26">
    <cfRule type="cellIs" dxfId="118" priority="151" operator="equal">
      <formula>0</formula>
    </cfRule>
  </conditionalFormatting>
  <conditionalFormatting sqref="L18:L19 L21">
    <cfRule type="cellIs" dxfId="117" priority="150" operator="equal">
      <formula>0</formula>
    </cfRule>
  </conditionalFormatting>
  <conditionalFormatting sqref="L18:N18">
    <cfRule type="cellIs" dxfId="116" priority="149" operator="equal">
      <formula>0</formula>
    </cfRule>
  </conditionalFormatting>
  <conditionalFormatting sqref="L10:L13">
    <cfRule type="cellIs" dxfId="115" priority="148" operator="equal">
      <formula>0</formula>
    </cfRule>
  </conditionalFormatting>
  <conditionalFormatting sqref="L27">
    <cfRule type="cellIs" dxfId="114" priority="147" operator="equal">
      <formula>0</formula>
    </cfRule>
  </conditionalFormatting>
  <conditionalFormatting sqref="L20">
    <cfRule type="cellIs" dxfId="113" priority="146" operator="equal">
      <formula>0</formula>
    </cfRule>
  </conditionalFormatting>
  <conditionalFormatting sqref="L15 L17">
    <cfRule type="cellIs" dxfId="112" priority="145" operator="equal">
      <formula>0</formula>
    </cfRule>
  </conditionalFormatting>
  <conditionalFormatting sqref="L16">
    <cfRule type="cellIs" dxfId="111" priority="144" operator="equal">
      <formula>0</formula>
    </cfRule>
  </conditionalFormatting>
  <conditionalFormatting sqref="L14">
    <cfRule type="cellIs" dxfId="110" priority="143" operator="equal">
      <formula>0</formula>
    </cfRule>
  </conditionalFormatting>
  <conditionalFormatting sqref="L14:N14">
    <cfRule type="cellIs" dxfId="109" priority="142" operator="equal">
      <formula>0</formula>
    </cfRule>
  </conditionalFormatting>
  <conditionalFormatting sqref="O8:O9 O28 O22:O26">
    <cfRule type="cellIs" dxfId="108" priority="141" operator="equal">
      <formula>0</formula>
    </cfRule>
  </conditionalFormatting>
  <conditionalFormatting sqref="R15 R17">
    <cfRule type="cellIs" dxfId="107" priority="125" operator="equal">
      <formula>0</formula>
    </cfRule>
  </conditionalFormatting>
  <conditionalFormatting sqref="R16">
    <cfRule type="cellIs" dxfId="106" priority="124" operator="equal">
      <formula>0</formula>
    </cfRule>
  </conditionalFormatting>
  <conditionalFormatting sqref="R14">
    <cfRule type="cellIs" dxfId="105" priority="123" operator="equal">
      <formula>0</formula>
    </cfRule>
  </conditionalFormatting>
  <conditionalFormatting sqref="R14">
    <cfRule type="cellIs" dxfId="104" priority="122" operator="equal">
      <formula>0</formula>
    </cfRule>
  </conditionalFormatting>
  <conditionalFormatting sqref="P8">
    <cfRule type="cellIs" dxfId="103" priority="121" operator="greaterThan">
      <formula>D8</formula>
    </cfRule>
  </conditionalFormatting>
  <conditionalFormatting sqref="P9">
    <cfRule type="cellIs" dxfId="102" priority="120" operator="greaterThan">
      <formula>D9</formula>
    </cfRule>
  </conditionalFormatting>
  <conditionalFormatting sqref="P10">
    <cfRule type="cellIs" dxfId="101" priority="119" operator="greaterThan">
      <formula>D10</formula>
    </cfRule>
  </conditionalFormatting>
  <conditionalFormatting sqref="P11">
    <cfRule type="cellIs" dxfId="100" priority="118" operator="greaterThan">
      <formula>D11</formula>
    </cfRule>
  </conditionalFormatting>
  <conditionalFormatting sqref="P12">
    <cfRule type="cellIs" dxfId="99" priority="117" operator="greaterThan">
      <formula>D12</formula>
    </cfRule>
  </conditionalFormatting>
  <conditionalFormatting sqref="P13">
    <cfRule type="cellIs" dxfId="98" priority="116" operator="greaterThan">
      <formula>D13</formula>
    </cfRule>
  </conditionalFormatting>
  <conditionalFormatting sqref="P15">
    <cfRule type="cellIs" dxfId="97" priority="115" operator="greaterThan">
      <formula>D15</formula>
    </cfRule>
  </conditionalFormatting>
  <conditionalFormatting sqref="P16">
    <cfRule type="cellIs" dxfId="96" priority="114" operator="greaterThan">
      <formula>D16</formula>
    </cfRule>
  </conditionalFormatting>
  <conditionalFormatting sqref="P17">
    <cfRule type="cellIs" dxfId="95" priority="113" operator="greaterThan">
      <formula>D17</formula>
    </cfRule>
  </conditionalFormatting>
  <conditionalFormatting sqref="P19">
    <cfRule type="cellIs" dxfId="94" priority="112" operator="greaterThan">
      <formula>D19</formula>
    </cfRule>
  </conditionalFormatting>
  <conditionalFormatting sqref="P20">
    <cfRule type="cellIs" dxfId="93" priority="111" operator="greaterThan">
      <formula>D20</formula>
    </cfRule>
  </conditionalFormatting>
  <conditionalFormatting sqref="P21">
    <cfRule type="cellIs" dxfId="92" priority="110" operator="greaterThan">
      <formula>D21</formula>
    </cfRule>
  </conditionalFormatting>
  <conditionalFormatting sqref="P22">
    <cfRule type="cellIs" dxfId="91" priority="109" operator="greaterThan">
      <formula>D22</formula>
    </cfRule>
  </conditionalFormatting>
  <conditionalFormatting sqref="P23">
    <cfRule type="cellIs" dxfId="90" priority="108" operator="greaterThan">
      <formula>D23</formula>
    </cfRule>
  </conditionalFormatting>
  <conditionalFormatting sqref="P24">
    <cfRule type="cellIs" dxfId="89" priority="107" operator="greaterThan">
      <formula>D24</formula>
    </cfRule>
  </conditionalFormatting>
  <conditionalFormatting sqref="P25">
    <cfRule type="cellIs" dxfId="88" priority="106" operator="greaterThan">
      <formula>D25</formula>
    </cfRule>
  </conditionalFormatting>
  <conditionalFormatting sqref="P26">
    <cfRule type="cellIs" dxfId="87" priority="105" operator="greaterThan">
      <formula>D26</formula>
    </cfRule>
  </conditionalFormatting>
  <conditionalFormatting sqref="P27">
    <cfRule type="cellIs" dxfId="86" priority="104" operator="greaterThan">
      <formula>D27</formula>
    </cfRule>
  </conditionalFormatting>
  <conditionalFormatting sqref="P28">
    <cfRule type="cellIs" dxfId="85" priority="103" operator="greaterThan">
      <formula>D28</formula>
    </cfRule>
  </conditionalFormatting>
  <conditionalFormatting sqref="Q8">
    <cfRule type="cellIs" dxfId="84" priority="100" operator="greaterThan">
      <formula>E8</formula>
    </cfRule>
  </conditionalFormatting>
  <conditionalFormatting sqref="Q9">
    <cfRule type="cellIs" dxfId="83" priority="99" operator="greaterThan">
      <formula>E9</formula>
    </cfRule>
  </conditionalFormatting>
  <conditionalFormatting sqref="Q10">
    <cfRule type="cellIs" dxfId="82" priority="98" operator="greaterThan">
      <formula>E10</formula>
    </cfRule>
  </conditionalFormatting>
  <conditionalFormatting sqref="Q11">
    <cfRule type="cellIs" dxfId="81" priority="97" operator="greaterThan">
      <formula>E11</formula>
    </cfRule>
  </conditionalFormatting>
  <conditionalFormatting sqref="Q12">
    <cfRule type="cellIs" dxfId="80" priority="96" operator="greaterThan">
      <formula>E12</formula>
    </cfRule>
  </conditionalFormatting>
  <conditionalFormatting sqref="Q13">
    <cfRule type="cellIs" dxfId="79" priority="95" operator="greaterThan">
      <formula>E13</formula>
    </cfRule>
  </conditionalFormatting>
  <conditionalFormatting sqref="Q15">
    <cfRule type="cellIs" dxfId="78" priority="94" operator="greaterThan">
      <formula>E15</formula>
    </cfRule>
  </conditionalFormatting>
  <conditionalFormatting sqref="Q16">
    <cfRule type="cellIs" dxfId="77" priority="93" operator="greaterThan">
      <formula>E16</formula>
    </cfRule>
  </conditionalFormatting>
  <conditionalFormatting sqref="Q17">
    <cfRule type="cellIs" dxfId="76" priority="92" operator="greaterThan">
      <formula>E17</formula>
    </cfRule>
  </conditionalFormatting>
  <conditionalFormatting sqref="Q19">
    <cfRule type="cellIs" dxfId="75" priority="91" operator="greaterThan">
      <formula>E19</formula>
    </cfRule>
  </conditionalFormatting>
  <conditionalFormatting sqref="Q20">
    <cfRule type="cellIs" dxfId="74" priority="90" operator="greaterThan">
      <formula>E20</formula>
    </cfRule>
  </conditionalFormatting>
  <conditionalFormatting sqref="Q21">
    <cfRule type="cellIs" dxfId="73" priority="89" operator="greaterThan">
      <formula>E21</formula>
    </cfRule>
  </conditionalFormatting>
  <conditionalFormatting sqref="Q22">
    <cfRule type="cellIs" dxfId="72" priority="88" operator="greaterThan">
      <formula>E22</formula>
    </cfRule>
  </conditionalFormatting>
  <conditionalFormatting sqref="Q23">
    <cfRule type="cellIs" dxfId="71" priority="87" operator="greaterThan">
      <formula>E23</formula>
    </cfRule>
  </conditionalFormatting>
  <conditionalFormatting sqref="Q24">
    <cfRule type="cellIs" dxfId="70" priority="86" operator="greaterThan">
      <formula>E24</formula>
    </cfRule>
  </conditionalFormatting>
  <conditionalFormatting sqref="Q25">
    <cfRule type="cellIs" dxfId="69" priority="85" operator="greaterThan">
      <formula>E25</formula>
    </cfRule>
  </conditionalFormatting>
  <conditionalFormatting sqref="Q26">
    <cfRule type="cellIs" dxfId="68" priority="84" operator="greaterThan">
      <formula>E26</formula>
    </cfRule>
  </conditionalFormatting>
  <conditionalFormatting sqref="Q27">
    <cfRule type="cellIs" dxfId="67" priority="83" operator="greaterThan">
      <formula>E27</formula>
    </cfRule>
  </conditionalFormatting>
  <conditionalFormatting sqref="Q28">
    <cfRule type="cellIs" dxfId="66" priority="82" operator="greaterThan">
      <formula>E28</formula>
    </cfRule>
  </conditionalFormatting>
  <conditionalFormatting sqref="S8">
    <cfRule type="cellIs" dxfId="65" priority="79" operator="greaterThan">
      <formula>J8</formula>
    </cfRule>
  </conditionalFormatting>
  <conditionalFormatting sqref="S9">
    <cfRule type="cellIs" dxfId="64" priority="39" operator="greaterThan">
      <formula>J9</formula>
    </cfRule>
  </conditionalFormatting>
  <conditionalFormatting sqref="S10">
    <cfRule type="cellIs" dxfId="63" priority="38" operator="greaterThan">
      <formula>J10</formula>
    </cfRule>
  </conditionalFormatting>
  <conditionalFormatting sqref="S11">
    <cfRule type="cellIs" dxfId="62" priority="37" operator="greaterThan">
      <formula>J11</formula>
    </cfRule>
  </conditionalFormatting>
  <conditionalFormatting sqref="S12">
    <cfRule type="cellIs" dxfId="61" priority="36" operator="greaterThan">
      <formula>J12</formula>
    </cfRule>
  </conditionalFormatting>
  <conditionalFormatting sqref="S13">
    <cfRule type="cellIs" dxfId="60" priority="35" operator="greaterThan">
      <formula>J13</formula>
    </cfRule>
  </conditionalFormatting>
  <conditionalFormatting sqref="S15">
    <cfRule type="cellIs" dxfId="59" priority="34" operator="greaterThan">
      <formula>J15</formula>
    </cfRule>
  </conditionalFormatting>
  <conditionalFormatting sqref="S16">
    <cfRule type="cellIs" dxfId="58" priority="33" operator="greaterThan">
      <formula>J16</formula>
    </cfRule>
  </conditionalFormatting>
  <conditionalFormatting sqref="S17">
    <cfRule type="cellIs" dxfId="57" priority="32" operator="greaterThan">
      <formula>J17</formula>
    </cfRule>
  </conditionalFormatting>
  <conditionalFormatting sqref="S19">
    <cfRule type="cellIs" dxfId="56" priority="31" operator="greaterThan">
      <formula>J19</formula>
    </cfRule>
  </conditionalFormatting>
  <conditionalFormatting sqref="S20">
    <cfRule type="cellIs" dxfId="55" priority="30" operator="greaterThan">
      <formula>J20</formula>
    </cfRule>
  </conditionalFormatting>
  <conditionalFormatting sqref="S21">
    <cfRule type="cellIs" dxfId="54" priority="29" operator="greaterThan">
      <formula>J21</formula>
    </cfRule>
  </conditionalFormatting>
  <conditionalFormatting sqref="S22">
    <cfRule type="cellIs" dxfId="53" priority="28" operator="greaterThan">
      <formula>J22</formula>
    </cfRule>
  </conditionalFormatting>
  <conditionalFormatting sqref="S23">
    <cfRule type="cellIs" dxfId="52" priority="27" operator="greaterThan">
      <formula>J23</formula>
    </cfRule>
  </conditionalFormatting>
  <conditionalFormatting sqref="S24">
    <cfRule type="cellIs" dxfId="51" priority="26" operator="greaterThan">
      <formula>J24</formula>
    </cfRule>
  </conditionalFormatting>
  <conditionalFormatting sqref="S25">
    <cfRule type="cellIs" dxfId="50" priority="25" operator="greaterThan">
      <formula>J25</formula>
    </cfRule>
  </conditionalFormatting>
  <conditionalFormatting sqref="S26">
    <cfRule type="cellIs" dxfId="49" priority="24" operator="greaterThan">
      <formula>J26</formula>
    </cfRule>
  </conditionalFormatting>
  <conditionalFormatting sqref="S27">
    <cfRule type="cellIs" dxfId="48" priority="23" operator="greaterThan">
      <formula>J27</formula>
    </cfRule>
  </conditionalFormatting>
  <conditionalFormatting sqref="S28">
    <cfRule type="cellIs" dxfId="47" priority="22" operator="greaterThan">
      <formula>J28</formula>
    </cfRule>
  </conditionalFormatting>
  <conditionalFormatting sqref="T18">
    <cfRule type="cellIs" dxfId="46" priority="21" operator="equal">
      <formula>0</formula>
    </cfRule>
  </conditionalFormatting>
  <conditionalFormatting sqref="T14">
    <cfRule type="cellIs" dxfId="45" priority="20" operator="equal">
      <formula>0</formula>
    </cfRule>
  </conditionalFormatting>
  <conditionalFormatting sqref="T8">
    <cfRule type="cellIs" dxfId="44" priority="19" operator="greaterThan">
      <formula>K8</formula>
    </cfRule>
  </conditionalFormatting>
  <conditionalFormatting sqref="T9">
    <cfRule type="cellIs" dxfId="43" priority="18" operator="greaterThan">
      <formula>K9</formula>
    </cfRule>
  </conditionalFormatting>
  <conditionalFormatting sqref="T10">
    <cfRule type="cellIs" dxfId="42" priority="17" operator="greaterThan">
      <formula>K10</formula>
    </cfRule>
  </conditionalFormatting>
  <conditionalFormatting sqref="T11">
    <cfRule type="cellIs" dxfId="41" priority="16" operator="greaterThan">
      <formula>K11</formula>
    </cfRule>
  </conditionalFormatting>
  <conditionalFormatting sqref="T12">
    <cfRule type="cellIs" dxfId="40" priority="15" operator="greaterThan">
      <formula>K12</formula>
    </cfRule>
  </conditionalFormatting>
  <conditionalFormatting sqref="T13">
    <cfRule type="cellIs" dxfId="39" priority="14" operator="greaterThan">
      <formula>K13</formula>
    </cfRule>
  </conditionalFormatting>
  <conditionalFormatting sqref="T15">
    <cfRule type="cellIs" dxfId="38" priority="13" operator="greaterThan">
      <formula>K15</formula>
    </cfRule>
  </conditionalFormatting>
  <conditionalFormatting sqref="T16">
    <cfRule type="cellIs" dxfId="37" priority="12" operator="greaterThan">
      <formula>K16</formula>
    </cfRule>
  </conditionalFormatting>
  <conditionalFormatting sqref="T17">
    <cfRule type="cellIs" dxfId="36" priority="11" operator="greaterThan">
      <formula>K17</formula>
    </cfRule>
  </conditionalFormatting>
  <conditionalFormatting sqref="T19">
    <cfRule type="cellIs" dxfId="35" priority="10" operator="greaterThan">
      <formula>K19</formula>
    </cfRule>
  </conditionalFormatting>
  <conditionalFormatting sqref="T20">
    <cfRule type="cellIs" dxfId="34" priority="9" operator="greaterThan">
      <formula>K20</formula>
    </cfRule>
  </conditionalFormatting>
  <conditionalFormatting sqref="T21">
    <cfRule type="cellIs" dxfId="33" priority="8" operator="greaterThan">
      <formula>K21</formula>
    </cfRule>
  </conditionalFormatting>
  <conditionalFormatting sqref="T22">
    <cfRule type="cellIs" dxfId="32" priority="7" operator="greaterThan">
      <formula>K22</formula>
    </cfRule>
  </conditionalFormatting>
  <conditionalFormatting sqref="T23">
    <cfRule type="cellIs" dxfId="31" priority="6" operator="greaterThan">
      <formula>K23</formula>
    </cfRule>
  </conditionalFormatting>
  <conditionalFormatting sqref="T24">
    <cfRule type="cellIs" dxfId="30" priority="5" operator="greaterThan">
      <formula>K24</formula>
    </cfRule>
  </conditionalFormatting>
  <conditionalFormatting sqref="T25">
    <cfRule type="cellIs" dxfId="29" priority="4" operator="greaterThan">
      <formula>K25</formula>
    </cfRule>
  </conditionalFormatting>
  <conditionalFormatting sqref="T26">
    <cfRule type="cellIs" dxfId="28" priority="3" operator="greaterThan">
      <formula>K26</formula>
    </cfRule>
  </conditionalFormatting>
  <conditionalFormatting sqref="T27">
    <cfRule type="cellIs" dxfId="27" priority="2" operator="greaterThan">
      <formula>K27</formula>
    </cfRule>
  </conditionalFormatting>
  <conditionalFormatting sqref="T28">
    <cfRule type="cellIs" dxfId="26" priority="1" operator="greaterThan">
      <formula>K28</formula>
    </cfRule>
  </conditionalFormatting>
  <dataValidations count="1">
    <dataValidation type="whole" operator="greaterThanOrEqual" allowBlank="1" showInputMessage="1" showErrorMessage="1" sqref="C7:T28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67" orientation="landscape" r:id="rId1"/>
  <headerFooter scaleWithDoc="0">
    <oddFooter>&amp;R&amp;"Goudy,Negrita Cursiva"Colegio Nacional Virtual M.T.S.&amp;"Goudy,Cursiva", página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F0"/>
  </sheetPr>
  <dimension ref="A1:AH10"/>
  <sheetViews>
    <sheetView topLeftCell="C1" zoomScale="90" zoomScaleNormal="90" workbookViewId="0">
      <pane ySplit="2" topLeftCell="A3" activePane="bottomLeft" state="frozen"/>
      <selection pane="bottomLeft" activeCell="AA4" sqref="AA4"/>
    </sheetView>
  </sheetViews>
  <sheetFormatPr baseColWidth="10" defaultRowHeight="15"/>
  <cols>
    <col min="1" max="1" width="10.140625" style="2" bestFit="1" customWidth="1"/>
    <col min="2" max="2" width="10.5703125" style="2" bestFit="1" customWidth="1"/>
    <col min="3" max="3" width="8.7109375" style="2" bestFit="1" customWidth="1"/>
    <col min="4" max="4" width="8.140625" style="2" bestFit="1" customWidth="1"/>
    <col min="5" max="5" width="5.5703125" style="2" bestFit="1" customWidth="1"/>
    <col min="6" max="6" width="7.140625" style="2" bestFit="1" customWidth="1"/>
    <col min="7" max="7" width="6.140625" style="2" bestFit="1" customWidth="1"/>
    <col min="8" max="8" width="24.140625" style="2" bestFit="1" customWidth="1"/>
    <col min="9" max="9" width="10" style="2" bestFit="1" customWidth="1"/>
    <col min="10" max="10" width="8.42578125" style="2" bestFit="1" customWidth="1"/>
    <col min="11" max="11" width="10.42578125" style="2" bestFit="1" customWidth="1"/>
    <col min="12" max="12" width="8.42578125" style="2" bestFit="1" customWidth="1"/>
    <col min="13" max="13" width="33.85546875" style="2" customWidth="1"/>
    <col min="14" max="34" width="8.7109375" style="2" customWidth="1"/>
    <col min="35" max="16384" width="11.42578125" style="2"/>
  </cols>
  <sheetData>
    <row r="1" spans="1:34" s="14" customFormat="1" ht="14.25">
      <c r="A1" s="14">
        <v>1</v>
      </c>
      <c r="B1" s="14">
        <v>2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9</v>
      </c>
      <c r="J1" s="14">
        <v>10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  <c r="T1" s="14">
        <v>20</v>
      </c>
      <c r="U1" s="14">
        <v>21</v>
      </c>
      <c r="V1" s="14">
        <v>22</v>
      </c>
      <c r="W1" s="14">
        <v>23</v>
      </c>
      <c r="X1" s="14">
        <v>24</v>
      </c>
      <c r="Y1" s="14">
        <v>25</v>
      </c>
      <c r="Z1" s="14">
        <v>26</v>
      </c>
      <c r="AA1" s="14">
        <v>27</v>
      </c>
      <c r="AB1" s="14">
        <v>28</v>
      </c>
      <c r="AC1" s="14">
        <v>29</v>
      </c>
      <c r="AD1" s="14">
        <v>30</v>
      </c>
      <c r="AE1" s="14">
        <v>31</v>
      </c>
      <c r="AF1" s="14">
        <v>32</v>
      </c>
      <c r="AG1" s="14">
        <v>33</v>
      </c>
      <c r="AH1" s="14">
        <v>34</v>
      </c>
    </row>
    <row r="2" spans="1:34" s="18" customFormat="1" ht="14.25">
      <c r="A2" s="15" t="s">
        <v>15</v>
      </c>
      <c r="B2" s="15" t="s">
        <v>16</v>
      </c>
      <c r="C2" s="15" t="s">
        <v>645</v>
      </c>
      <c r="D2" s="15" t="s">
        <v>19</v>
      </c>
      <c r="E2" s="15" t="s">
        <v>20</v>
      </c>
      <c r="F2" s="15" t="s">
        <v>21</v>
      </c>
      <c r="G2" s="15" t="s">
        <v>22</v>
      </c>
      <c r="H2" s="15" t="s">
        <v>26</v>
      </c>
      <c r="I2" s="15" t="s">
        <v>27</v>
      </c>
      <c r="J2" s="15" t="s">
        <v>646</v>
      </c>
      <c r="K2" s="15" t="s">
        <v>647</v>
      </c>
      <c r="L2" s="15" t="s">
        <v>648</v>
      </c>
      <c r="M2" s="15" t="s">
        <v>17</v>
      </c>
      <c r="N2" s="16" t="s">
        <v>649</v>
      </c>
      <c r="O2" s="16" t="s">
        <v>650</v>
      </c>
      <c r="P2" s="16" t="s">
        <v>651</v>
      </c>
      <c r="Q2" s="15" t="s">
        <v>652</v>
      </c>
      <c r="R2" s="15" t="s">
        <v>653</v>
      </c>
      <c r="S2" s="525" t="s">
        <v>654</v>
      </c>
      <c r="T2" s="525" t="s">
        <v>655</v>
      </c>
      <c r="U2" s="15" t="s">
        <v>656</v>
      </c>
      <c r="V2" s="15" t="s">
        <v>657</v>
      </c>
      <c r="W2" s="525" t="s">
        <v>658</v>
      </c>
      <c r="X2" s="525" t="s">
        <v>659</v>
      </c>
      <c r="Y2" s="15" t="s">
        <v>660</v>
      </c>
      <c r="Z2" s="15" t="s">
        <v>661</v>
      </c>
      <c r="AA2" s="15" t="s">
        <v>662</v>
      </c>
      <c r="AB2" s="15" t="s">
        <v>663</v>
      </c>
      <c r="AC2" s="17" t="s">
        <v>664</v>
      </c>
      <c r="AD2" s="17" t="s">
        <v>665</v>
      </c>
      <c r="AE2" s="17" t="s">
        <v>666</v>
      </c>
      <c r="AF2" s="17" t="s">
        <v>667</v>
      </c>
      <c r="AG2" s="17" t="s">
        <v>668</v>
      </c>
      <c r="AH2" s="17" t="s">
        <v>669</v>
      </c>
    </row>
    <row r="3" spans="1:34" s="18" customFormat="1">
      <c r="A3" s="1" t="s">
        <v>721</v>
      </c>
      <c r="B3" s="1" t="s">
        <v>715</v>
      </c>
      <c r="C3" s="1" t="s">
        <v>45</v>
      </c>
      <c r="D3" s="1" t="s">
        <v>4</v>
      </c>
      <c r="E3" s="1" t="s">
        <v>34</v>
      </c>
      <c r="F3" s="1" t="s">
        <v>5</v>
      </c>
      <c r="G3" s="1" t="s">
        <v>4</v>
      </c>
      <c r="H3" s="1" t="s">
        <v>37</v>
      </c>
      <c r="I3" s="1" t="s">
        <v>34</v>
      </c>
      <c r="J3" s="1" t="s">
        <v>34</v>
      </c>
      <c r="K3" s="1" t="s">
        <v>1330</v>
      </c>
      <c r="L3" s="1" t="s">
        <v>39</v>
      </c>
      <c r="M3" s="550" t="s">
        <v>720</v>
      </c>
      <c r="N3" s="1">
        <v>132</v>
      </c>
      <c r="O3" s="1">
        <v>67</v>
      </c>
      <c r="P3" s="1">
        <v>65</v>
      </c>
      <c r="Q3" s="1">
        <v>0</v>
      </c>
      <c r="R3" s="1">
        <v>0</v>
      </c>
      <c r="S3" s="1">
        <v>19</v>
      </c>
      <c r="T3" s="1">
        <v>15</v>
      </c>
      <c r="U3" s="1">
        <v>15</v>
      </c>
      <c r="V3" s="1">
        <v>7</v>
      </c>
      <c r="W3" s="1">
        <v>84</v>
      </c>
      <c r="X3" s="1">
        <v>40</v>
      </c>
      <c r="Y3" s="1">
        <v>14</v>
      </c>
      <c r="Z3" s="1">
        <v>5</v>
      </c>
      <c r="AA3" s="1">
        <v>0</v>
      </c>
      <c r="AB3" s="1">
        <v>0</v>
      </c>
      <c r="AC3" s="8">
        <f t="shared" ref="AC3:AC5" si="0">+Q3-R3</f>
        <v>0</v>
      </c>
      <c r="AD3" s="8">
        <f t="shared" ref="AD3:AD5" si="1">+S3-T3</f>
        <v>4</v>
      </c>
      <c r="AE3" s="8">
        <f t="shared" ref="AE3:AE5" si="2">+U3-V3</f>
        <v>8</v>
      </c>
      <c r="AF3" s="8">
        <f t="shared" ref="AF3:AF5" si="3">+W3-X3</f>
        <v>44</v>
      </c>
      <c r="AG3" s="8">
        <f t="shared" ref="AG3:AG5" si="4">+Y3-Z3</f>
        <v>9</v>
      </c>
      <c r="AH3" s="8">
        <f t="shared" ref="AH3:AH5" si="5">+AA3-AB3</f>
        <v>0</v>
      </c>
    </row>
    <row r="4" spans="1:34" s="18" customFormat="1">
      <c r="A4" s="1" t="s">
        <v>717</v>
      </c>
      <c r="B4" s="1" t="s">
        <v>799</v>
      </c>
      <c r="C4" s="1" t="s">
        <v>57</v>
      </c>
      <c r="D4" s="1" t="s">
        <v>7</v>
      </c>
      <c r="E4" s="1" t="s">
        <v>34</v>
      </c>
      <c r="F4" s="1" t="s">
        <v>3</v>
      </c>
      <c r="G4" s="1" t="s">
        <v>9</v>
      </c>
      <c r="H4" s="1" t="s">
        <v>734</v>
      </c>
      <c r="I4" s="1" t="s">
        <v>34</v>
      </c>
      <c r="J4" s="1" t="s">
        <v>34</v>
      </c>
      <c r="K4" s="1" t="s">
        <v>1330</v>
      </c>
      <c r="L4" s="1" t="s">
        <v>39</v>
      </c>
      <c r="M4" s="550" t="s">
        <v>1331</v>
      </c>
      <c r="N4" s="1">
        <v>11</v>
      </c>
      <c r="O4" s="1">
        <v>3</v>
      </c>
      <c r="P4" s="1">
        <v>8</v>
      </c>
      <c r="Q4" s="1">
        <v>0</v>
      </c>
      <c r="R4" s="1">
        <v>0</v>
      </c>
      <c r="S4" s="1">
        <v>0</v>
      </c>
      <c r="T4" s="1">
        <v>0</v>
      </c>
      <c r="U4" s="1">
        <v>6</v>
      </c>
      <c r="V4" s="1">
        <v>2</v>
      </c>
      <c r="W4" s="1">
        <v>5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8">
        <f t="shared" si="0"/>
        <v>0</v>
      </c>
      <c r="AD4" s="8">
        <f t="shared" si="1"/>
        <v>0</v>
      </c>
      <c r="AE4" s="8">
        <f t="shared" si="2"/>
        <v>4</v>
      </c>
      <c r="AF4" s="8">
        <f t="shared" si="3"/>
        <v>4</v>
      </c>
      <c r="AG4" s="8">
        <f t="shared" si="4"/>
        <v>0</v>
      </c>
      <c r="AH4" s="8">
        <f t="shared" si="5"/>
        <v>0</v>
      </c>
    </row>
    <row r="5" spans="1:34" s="18" customFormat="1">
      <c r="A5" s="1" t="s">
        <v>727</v>
      </c>
      <c r="B5" s="1" t="s">
        <v>718</v>
      </c>
      <c r="C5" s="1" t="s">
        <v>5</v>
      </c>
      <c r="D5" s="1" t="s">
        <v>9</v>
      </c>
      <c r="E5" s="1" t="s">
        <v>35</v>
      </c>
      <c r="F5" s="1" t="s">
        <v>10</v>
      </c>
      <c r="G5" s="1" t="s">
        <v>3</v>
      </c>
      <c r="H5" s="1" t="s">
        <v>43</v>
      </c>
      <c r="I5" s="1" t="s">
        <v>34</v>
      </c>
      <c r="J5" s="1" t="s">
        <v>34</v>
      </c>
      <c r="K5" s="1" t="s">
        <v>1330</v>
      </c>
      <c r="L5" s="1" t="s">
        <v>39</v>
      </c>
      <c r="M5" s="550" t="s">
        <v>726</v>
      </c>
      <c r="N5" s="1">
        <v>33</v>
      </c>
      <c r="O5" s="1">
        <v>20</v>
      </c>
      <c r="P5" s="1">
        <v>13</v>
      </c>
      <c r="Q5" s="1">
        <v>0</v>
      </c>
      <c r="R5" s="1">
        <v>0</v>
      </c>
      <c r="S5" s="1">
        <v>7</v>
      </c>
      <c r="T5" s="1">
        <v>5</v>
      </c>
      <c r="U5" s="1">
        <v>8</v>
      </c>
      <c r="V5" s="1">
        <v>5</v>
      </c>
      <c r="W5" s="1">
        <v>14</v>
      </c>
      <c r="X5" s="1">
        <v>7</v>
      </c>
      <c r="Y5" s="1">
        <v>4</v>
      </c>
      <c r="Z5" s="1">
        <v>3</v>
      </c>
      <c r="AA5" s="1">
        <v>0</v>
      </c>
      <c r="AB5" s="1">
        <v>0</v>
      </c>
      <c r="AC5" s="8">
        <f t="shared" si="0"/>
        <v>0</v>
      </c>
      <c r="AD5" s="8">
        <f t="shared" si="1"/>
        <v>2</v>
      </c>
      <c r="AE5" s="8">
        <f t="shared" si="2"/>
        <v>3</v>
      </c>
      <c r="AF5" s="8">
        <f t="shared" si="3"/>
        <v>7</v>
      </c>
      <c r="AG5" s="8">
        <f t="shared" si="4"/>
        <v>1</v>
      </c>
      <c r="AH5" s="8">
        <f t="shared" si="5"/>
        <v>0</v>
      </c>
    </row>
    <row r="6" spans="1:34" s="18" customFormat="1">
      <c r="A6" s="1" t="s">
        <v>731</v>
      </c>
      <c r="B6" s="1" t="s">
        <v>719</v>
      </c>
      <c r="C6" s="1" t="s">
        <v>40</v>
      </c>
      <c r="D6" s="1" t="s">
        <v>8</v>
      </c>
      <c r="E6" s="1" t="s">
        <v>35</v>
      </c>
      <c r="F6" s="1" t="s">
        <v>11</v>
      </c>
      <c r="G6" s="1" t="s">
        <v>9</v>
      </c>
      <c r="H6" s="1" t="s">
        <v>735</v>
      </c>
      <c r="I6" s="1" t="s">
        <v>34</v>
      </c>
      <c r="J6" s="1" t="s">
        <v>34</v>
      </c>
      <c r="K6" s="1" t="s">
        <v>1330</v>
      </c>
      <c r="L6" s="1" t="s">
        <v>39</v>
      </c>
      <c r="M6" s="550" t="s">
        <v>730</v>
      </c>
      <c r="N6" s="1">
        <v>94</v>
      </c>
      <c r="O6" s="1">
        <v>50</v>
      </c>
      <c r="P6" s="1">
        <v>44</v>
      </c>
      <c r="Q6" s="1">
        <v>0</v>
      </c>
      <c r="R6" s="1">
        <v>0</v>
      </c>
      <c r="S6" s="1">
        <v>14</v>
      </c>
      <c r="T6" s="1">
        <v>6</v>
      </c>
      <c r="U6" s="1">
        <v>23</v>
      </c>
      <c r="V6" s="1">
        <v>13</v>
      </c>
      <c r="W6" s="1">
        <v>25</v>
      </c>
      <c r="X6" s="1">
        <v>14</v>
      </c>
      <c r="Y6" s="1">
        <v>32</v>
      </c>
      <c r="Z6" s="1">
        <v>17</v>
      </c>
      <c r="AA6" s="1">
        <v>0</v>
      </c>
      <c r="AB6" s="1">
        <v>0</v>
      </c>
      <c r="AC6" s="8">
        <f t="shared" ref="AC6:AC8" si="6">+Q6-R6</f>
        <v>0</v>
      </c>
      <c r="AD6" s="8">
        <f t="shared" ref="AD6:AD8" si="7">+S6-T6</f>
        <v>8</v>
      </c>
      <c r="AE6" s="8">
        <f t="shared" ref="AE6:AE8" si="8">+U6-V6</f>
        <v>10</v>
      </c>
      <c r="AF6" s="8">
        <f t="shared" ref="AF6:AF8" si="9">+W6-X6</f>
        <v>11</v>
      </c>
      <c r="AG6" s="8">
        <f t="shared" ref="AG6:AG8" si="10">+Y6-Z6</f>
        <v>15</v>
      </c>
      <c r="AH6" s="8">
        <f t="shared" ref="AH6:AH8" si="11">+AA6-AB6</f>
        <v>0</v>
      </c>
    </row>
    <row r="7" spans="1:34" s="18" customFormat="1">
      <c r="A7" s="1" t="s">
        <v>733</v>
      </c>
      <c r="B7" s="1" t="s">
        <v>719</v>
      </c>
      <c r="C7" s="1" t="s">
        <v>40</v>
      </c>
      <c r="D7" s="1" t="s">
        <v>6</v>
      </c>
      <c r="E7" s="1" t="s">
        <v>35</v>
      </c>
      <c r="F7" s="1" t="s">
        <v>11</v>
      </c>
      <c r="G7" s="1" t="s">
        <v>6</v>
      </c>
      <c r="H7" s="1" t="s">
        <v>44</v>
      </c>
      <c r="I7" s="1" t="s">
        <v>34</v>
      </c>
      <c r="J7" s="1" t="s">
        <v>35</v>
      </c>
      <c r="K7" s="1" t="s">
        <v>1330</v>
      </c>
      <c r="L7" s="1" t="s">
        <v>39</v>
      </c>
      <c r="M7" s="550" t="s">
        <v>1332</v>
      </c>
      <c r="N7" s="1">
        <v>21</v>
      </c>
      <c r="O7" s="1">
        <v>10</v>
      </c>
      <c r="P7" s="1">
        <v>11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12</v>
      </c>
      <c r="X7" s="1">
        <v>5</v>
      </c>
      <c r="Y7" s="1">
        <v>9</v>
      </c>
      <c r="Z7" s="1">
        <v>5</v>
      </c>
      <c r="AA7" s="1">
        <v>0</v>
      </c>
      <c r="AB7" s="1">
        <v>0</v>
      </c>
      <c r="AC7" s="8">
        <f t="shared" si="6"/>
        <v>0</v>
      </c>
      <c r="AD7" s="8">
        <f t="shared" si="7"/>
        <v>0</v>
      </c>
      <c r="AE7" s="8">
        <f t="shared" si="8"/>
        <v>0</v>
      </c>
      <c r="AF7" s="8">
        <f t="shared" si="9"/>
        <v>7</v>
      </c>
      <c r="AG7" s="8">
        <f t="shared" si="10"/>
        <v>4</v>
      </c>
      <c r="AH7" s="8">
        <f t="shared" si="11"/>
        <v>0</v>
      </c>
    </row>
    <row r="8" spans="1:34" s="18" customFormat="1">
      <c r="A8" s="1" t="s">
        <v>723</v>
      </c>
      <c r="B8" s="1" t="s">
        <v>715</v>
      </c>
      <c r="C8" s="1" t="s">
        <v>45</v>
      </c>
      <c r="D8" s="1" t="s">
        <v>5</v>
      </c>
      <c r="E8" s="1" t="s">
        <v>34</v>
      </c>
      <c r="F8" s="1" t="s">
        <v>8</v>
      </c>
      <c r="G8" s="1" t="s">
        <v>3</v>
      </c>
      <c r="H8" s="1" t="s">
        <v>736</v>
      </c>
      <c r="I8" s="1" t="s">
        <v>34</v>
      </c>
      <c r="J8" s="1" t="s">
        <v>34</v>
      </c>
      <c r="K8" s="1" t="s">
        <v>1330</v>
      </c>
      <c r="L8" s="1" t="s">
        <v>39</v>
      </c>
      <c r="M8" s="550" t="s">
        <v>722</v>
      </c>
      <c r="N8" s="1">
        <v>194</v>
      </c>
      <c r="O8" s="1">
        <v>102</v>
      </c>
      <c r="P8" s="1">
        <v>92</v>
      </c>
      <c r="Q8" s="1">
        <v>0</v>
      </c>
      <c r="R8" s="1">
        <v>0</v>
      </c>
      <c r="S8" s="1">
        <v>59</v>
      </c>
      <c r="T8" s="1">
        <v>33</v>
      </c>
      <c r="U8" s="1">
        <v>50</v>
      </c>
      <c r="V8" s="1">
        <v>28</v>
      </c>
      <c r="W8" s="1">
        <v>65</v>
      </c>
      <c r="X8" s="1">
        <v>31</v>
      </c>
      <c r="Y8" s="1">
        <v>20</v>
      </c>
      <c r="Z8" s="1">
        <v>10</v>
      </c>
      <c r="AA8" s="1">
        <v>0</v>
      </c>
      <c r="AB8" s="1">
        <v>0</v>
      </c>
      <c r="AC8" s="8">
        <f t="shared" si="6"/>
        <v>0</v>
      </c>
      <c r="AD8" s="8">
        <f t="shared" si="7"/>
        <v>26</v>
      </c>
      <c r="AE8" s="8">
        <f t="shared" si="8"/>
        <v>22</v>
      </c>
      <c r="AF8" s="8">
        <f t="shared" si="9"/>
        <v>34</v>
      </c>
      <c r="AG8" s="8">
        <f t="shared" si="10"/>
        <v>10</v>
      </c>
      <c r="AH8" s="8">
        <f t="shared" si="11"/>
        <v>0</v>
      </c>
    </row>
    <row r="9" spans="1:34" s="18" customFormat="1">
      <c r="A9" s="1" t="s">
        <v>725</v>
      </c>
      <c r="B9" s="1" t="s">
        <v>715</v>
      </c>
      <c r="C9" s="1" t="s">
        <v>45</v>
      </c>
      <c r="D9" s="1" t="s">
        <v>5</v>
      </c>
      <c r="E9" s="1" t="s">
        <v>34</v>
      </c>
      <c r="F9" s="1" t="s">
        <v>8</v>
      </c>
      <c r="G9" s="1" t="s">
        <v>6</v>
      </c>
      <c r="H9" s="1" t="s">
        <v>737</v>
      </c>
      <c r="I9" s="1" t="s">
        <v>34</v>
      </c>
      <c r="J9" s="1" t="s">
        <v>35</v>
      </c>
      <c r="K9" s="1" t="s">
        <v>1330</v>
      </c>
      <c r="L9" s="1" t="s">
        <v>39</v>
      </c>
      <c r="M9" s="550" t="s">
        <v>724</v>
      </c>
      <c r="N9" s="1">
        <v>4</v>
      </c>
      <c r="O9" s="1">
        <v>3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2</v>
      </c>
      <c r="V9" s="1">
        <v>2</v>
      </c>
      <c r="W9" s="1">
        <v>2</v>
      </c>
      <c r="X9" s="1">
        <v>1</v>
      </c>
      <c r="Y9" s="1">
        <v>0</v>
      </c>
      <c r="Z9" s="1">
        <v>0</v>
      </c>
      <c r="AA9" s="1">
        <v>0</v>
      </c>
      <c r="AB9" s="1">
        <v>0</v>
      </c>
      <c r="AC9" s="8">
        <f t="shared" ref="AC9:AC10" si="12">+Q9-R9</f>
        <v>0</v>
      </c>
      <c r="AD9" s="8">
        <f t="shared" ref="AD9:AD10" si="13">+S9-T9</f>
        <v>0</v>
      </c>
      <c r="AE9" s="8">
        <f t="shared" ref="AE9:AE10" si="14">+U9-V9</f>
        <v>0</v>
      </c>
      <c r="AF9" s="8">
        <f t="shared" ref="AF9:AF10" si="15">+W9-X9</f>
        <v>1</v>
      </c>
      <c r="AG9" s="8">
        <f t="shared" ref="AG9:AG10" si="16">+Y9-Z9</f>
        <v>0</v>
      </c>
      <c r="AH9" s="8">
        <f t="shared" ref="AH9:AH10" si="17">+AA9-AB9</f>
        <v>0</v>
      </c>
    </row>
    <row r="10" spans="1:34" s="18" customFormat="1">
      <c r="A10" s="1" t="s">
        <v>729</v>
      </c>
      <c r="B10" s="1" t="s">
        <v>718</v>
      </c>
      <c r="C10" s="1" t="s">
        <v>5</v>
      </c>
      <c r="D10" s="1" t="s">
        <v>6</v>
      </c>
      <c r="E10" s="1" t="s">
        <v>35</v>
      </c>
      <c r="F10" s="1" t="s">
        <v>3</v>
      </c>
      <c r="G10" s="1" t="s">
        <v>10</v>
      </c>
      <c r="H10" s="1" t="s">
        <v>41</v>
      </c>
      <c r="I10" s="1" t="s">
        <v>34</v>
      </c>
      <c r="J10" s="1" t="s">
        <v>34</v>
      </c>
      <c r="K10" s="1" t="s">
        <v>1330</v>
      </c>
      <c r="L10" s="1" t="s">
        <v>39</v>
      </c>
      <c r="M10" s="550" t="s">
        <v>728</v>
      </c>
      <c r="N10" s="1">
        <v>46</v>
      </c>
      <c r="O10" s="1">
        <v>30</v>
      </c>
      <c r="P10" s="1">
        <v>16</v>
      </c>
      <c r="Q10" s="1">
        <v>0</v>
      </c>
      <c r="R10" s="1">
        <v>0</v>
      </c>
      <c r="S10" s="1">
        <v>6</v>
      </c>
      <c r="T10" s="1">
        <v>6</v>
      </c>
      <c r="U10" s="1">
        <v>14</v>
      </c>
      <c r="V10" s="1">
        <v>12</v>
      </c>
      <c r="W10" s="1">
        <v>16</v>
      </c>
      <c r="X10" s="1">
        <v>7</v>
      </c>
      <c r="Y10" s="1">
        <v>10</v>
      </c>
      <c r="Z10" s="1">
        <v>5</v>
      </c>
      <c r="AA10" s="1">
        <v>0</v>
      </c>
      <c r="AB10" s="1">
        <v>0</v>
      </c>
      <c r="AC10" s="8">
        <f t="shared" si="12"/>
        <v>0</v>
      </c>
      <c r="AD10" s="8">
        <f t="shared" si="13"/>
        <v>0</v>
      </c>
      <c r="AE10" s="8">
        <f t="shared" si="14"/>
        <v>2</v>
      </c>
      <c r="AF10" s="8">
        <f t="shared" si="15"/>
        <v>9</v>
      </c>
      <c r="AG10" s="8">
        <f t="shared" si="16"/>
        <v>5</v>
      </c>
      <c r="AH10" s="8">
        <f t="shared" si="17"/>
        <v>0</v>
      </c>
    </row>
  </sheetData>
  <sheetProtection algorithmName="SHA-512" hashValue="x5fA1FRs2/zMUdOGrXBg3ikWz2uXak6CXF9wRa8clrR911zn79jNRHpfvvpedRXy5q0/Qye3YSaEZ1VL0pA+xQ==" saltValue="kvWnhEiZK9pWO/F+jJ138g==" spinCount="100000" sheet="1" objects="1" scenarios="1"/>
  <autoFilter ref="A2:AH10"/>
  <sortState ref="A3:AH75">
    <sortCondition ref="A3:A75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H20"/>
  <sheetViews>
    <sheetView showGridLines="0" showRuler="0" zoomScale="90" zoomScaleNormal="90" workbookViewId="0">
      <selection activeCell="I17" sqref="I17"/>
    </sheetView>
  </sheetViews>
  <sheetFormatPr baseColWidth="10" defaultRowHeight="14.25"/>
  <cols>
    <col min="1" max="1" width="9.140625" style="23" customWidth="1"/>
    <col min="2" max="2" width="35.140625" style="23" customWidth="1"/>
    <col min="3" max="3" width="14.7109375" style="23" customWidth="1"/>
    <col min="4" max="4" width="12.7109375" style="23" customWidth="1"/>
    <col min="5" max="5" width="8" style="23" customWidth="1"/>
    <col min="6" max="6" width="14.85546875" style="23" customWidth="1"/>
    <col min="7" max="7" width="8" style="23" customWidth="1"/>
    <col min="8" max="16384" width="11.42578125" style="23"/>
  </cols>
  <sheetData>
    <row r="1" spans="2:8" ht="18" customHeight="1">
      <c r="B1" s="241" t="s">
        <v>644</v>
      </c>
      <c r="D1" s="547"/>
      <c r="E1" s="547"/>
      <c r="F1" s="606" t="str">
        <f>+Portada!$L$2</f>
        <v/>
      </c>
      <c r="G1" s="607"/>
      <c r="H1" s="47"/>
    </row>
    <row r="2" spans="2:8" ht="18">
      <c r="B2" s="241" t="s">
        <v>788</v>
      </c>
      <c r="C2" s="241"/>
      <c r="D2" s="241"/>
      <c r="E2" s="241"/>
      <c r="F2" s="241"/>
      <c r="G2" s="241"/>
    </row>
    <row r="3" spans="2:8" ht="18">
      <c r="B3" s="241" t="s">
        <v>1341</v>
      </c>
      <c r="C3" s="241"/>
      <c r="D3" s="241"/>
      <c r="E3" s="241"/>
      <c r="F3" s="241"/>
      <c r="G3" s="241"/>
    </row>
    <row r="4" spans="2:8" ht="18.75" thickBot="1">
      <c r="B4" s="241" t="s">
        <v>815</v>
      </c>
      <c r="C4" s="243"/>
      <c r="D4" s="243"/>
      <c r="E4" s="243"/>
      <c r="F4" s="243"/>
      <c r="G4" s="243"/>
    </row>
    <row r="5" spans="2:8" ht="27" customHeight="1" thickTop="1" thickBot="1">
      <c r="B5" s="132" t="s">
        <v>130</v>
      </c>
      <c r="C5" s="244" t="s">
        <v>0</v>
      </c>
      <c r="D5" s="706" t="s">
        <v>50</v>
      </c>
      <c r="E5" s="707"/>
      <c r="F5" s="708" t="s">
        <v>51</v>
      </c>
      <c r="G5" s="708"/>
    </row>
    <row r="6" spans="2:8" ht="30" customHeight="1" thickTop="1" thickBot="1">
      <c r="B6" s="245" t="s">
        <v>754</v>
      </c>
      <c r="C6" s="246">
        <f>SUM(C7:C11)</f>
        <v>0</v>
      </c>
      <c r="D6" s="247">
        <f>SUM(D7:D11)</f>
        <v>0</v>
      </c>
      <c r="E6" s="248" t="s">
        <v>1339</v>
      </c>
      <c r="F6" s="247">
        <f>SUM(F7:F11)</f>
        <v>0</v>
      </c>
      <c r="G6" s="249" t="s">
        <v>1339</v>
      </c>
    </row>
    <row r="7" spans="2:8" ht="27.75" customHeight="1">
      <c r="B7" s="250" t="s">
        <v>816</v>
      </c>
      <c r="C7" s="251">
        <f>+D7+F7</f>
        <v>0</v>
      </c>
      <c r="D7" s="252"/>
      <c r="E7" s="253" t="str">
        <f>IFERROR(IF(Portada!$N$5="",VLOOKUP(Portada!$L$2,aplazados,18,FALSE),""),"")</f>
        <v/>
      </c>
      <c r="F7" s="252"/>
      <c r="G7" s="254" t="str">
        <f>IFERROR(IF(Portada!$N$5="",VLOOKUP(Portada!$L$2,aplazados,29,FALSE),""),"")</f>
        <v/>
      </c>
    </row>
    <row r="8" spans="2:8" ht="27.75" customHeight="1">
      <c r="B8" s="255" t="s">
        <v>817</v>
      </c>
      <c r="C8" s="214">
        <f t="shared" ref="C8:C11" si="0">+D8+F8</f>
        <v>0</v>
      </c>
      <c r="D8" s="256"/>
      <c r="E8" s="257" t="str">
        <f>IFERROR(IF(Portada!$N$5="",VLOOKUP(Portada!$L$2,aplazados,20,FALSE),""),"")</f>
        <v/>
      </c>
      <c r="F8" s="256"/>
      <c r="G8" s="258" t="str">
        <f>IFERROR(IF(Portada!$N$5="",VLOOKUP(Portada!$L$2,aplazados,30,FALSE),""),"")</f>
        <v/>
      </c>
    </row>
    <row r="9" spans="2:8" ht="27.75" customHeight="1">
      <c r="B9" s="255" t="s">
        <v>818</v>
      </c>
      <c r="C9" s="214">
        <f t="shared" si="0"/>
        <v>0</v>
      </c>
      <c r="D9" s="256"/>
      <c r="E9" s="257" t="str">
        <f>IFERROR(IF(Portada!$N$5="",VLOOKUP(Portada!$L$2,aplazados,22,FALSE),""),"")</f>
        <v/>
      </c>
      <c r="F9" s="256"/>
      <c r="G9" s="258" t="str">
        <f>IFERROR(IF(Portada!$N$5="",VLOOKUP(Portada!$L$2,aplazados,31,FALSE),""),"")</f>
        <v/>
      </c>
    </row>
    <row r="10" spans="2:8" ht="27.75" customHeight="1">
      <c r="B10" s="259" t="s">
        <v>675</v>
      </c>
      <c r="C10" s="214">
        <f t="shared" si="0"/>
        <v>0</v>
      </c>
      <c r="D10" s="256"/>
      <c r="E10" s="257" t="str">
        <f>IFERROR(IF(Portada!$N$5="",VLOOKUP(Portada!$L$2,aplazados,24,FALSE),""),"")</f>
        <v/>
      </c>
      <c r="F10" s="256"/>
      <c r="G10" s="258" t="str">
        <f>IFERROR(IF(Portada!$N$5="",VLOOKUP(Portada!$L$2,aplazados,32,FALSE),""),"")</f>
        <v/>
      </c>
    </row>
    <row r="11" spans="2:8" ht="27.75" customHeight="1" thickBot="1">
      <c r="B11" s="260" t="s">
        <v>819</v>
      </c>
      <c r="C11" s="261">
        <f t="shared" si="0"/>
        <v>0</v>
      </c>
      <c r="D11" s="262"/>
      <c r="E11" s="263" t="str">
        <f>IFERROR(IF(Portada!$N$5="",VLOOKUP(Portada!$L$2,aplazados,26,FALSE),""),"")</f>
        <v/>
      </c>
      <c r="F11" s="262"/>
      <c r="G11" s="264" t="str">
        <f>IFERROR(IF(Portada!$N$5="",VLOOKUP(Portada!$L$2,aplazados,33,FALSE),""),"")</f>
        <v/>
      </c>
    </row>
    <row r="12" spans="2:8" s="268" customFormat="1" ht="9.75" customHeight="1" thickTop="1">
      <c r="B12" s="265"/>
      <c r="C12" s="266"/>
      <c r="D12" s="267" t="str">
        <f>IF(OR(D7&gt;E7,D8&gt;E8,D9&gt;E9,D10&gt;E10,D11&gt;E11),"XX","")</f>
        <v/>
      </c>
      <c r="E12" s="266"/>
      <c r="F12" s="267" t="str">
        <f>IF(OR(F7&gt;G7,F8&gt;G8,F9&gt;G9,F10&gt;G10,F11&gt;G11),"XX","")</f>
        <v/>
      </c>
      <c r="G12" s="266"/>
    </row>
    <row r="13" spans="2:8" ht="30" customHeight="1">
      <c r="B13" s="660" t="str">
        <f>IF(OR(D12="XX",F12="XX"),"¡VERIFICAR!.  El dato digitado es mayor a la cifra de aplazados reportada en el Censo Escolar 2022-Informe Final.","")</f>
        <v/>
      </c>
      <c r="C13" s="660"/>
      <c r="D13" s="660"/>
      <c r="E13" s="660"/>
      <c r="F13" s="660"/>
      <c r="G13" s="660"/>
    </row>
    <row r="14" spans="2:8" ht="30" customHeight="1">
      <c r="B14" s="660"/>
      <c r="C14" s="660"/>
      <c r="D14" s="660"/>
      <c r="E14" s="660"/>
      <c r="F14" s="660"/>
      <c r="G14" s="660"/>
    </row>
    <row r="15" spans="2:8" ht="15.75">
      <c r="B15" s="22" t="s">
        <v>131</v>
      </c>
    </row>
    <row r="16" spans="2:8">
      <c r="B16" s="697"/>
      <c r="C16" s="698"/>
      <c r="D16" s="698"/>
      <c r="E16" s="698"/>
      <c r="F16" s="698"/>
      <c r="G16" s="699"/>
    </row>
    <row r="17" spans="2:7">
      <c r="B17" s="700"/>
      <c r="C17" s="701"/>
      <c r="D17" s="701"/>
      <c r="E17" s="701"/>
      <c r="F17" s="701"/>
      <c r="G17" s="702"/>
    </row>
    <row r="18" spans="2:7">
      <c r="B18" s="700"/>
      <c r="C18" s="701"/>
      <c r="D18" s="701"/>
      <c r="E18" s="701"/>
      <c r="F18" s="701"/>
      <c r="G18" s="702"/>
    </row>
    <row r="19" spans="2:7">
      <c r="B19" s="700"/>
      <c r="C19" s="701"/>
      <c r="D19" s="701"/>
      <c r="E19" s="701"/>
      <c r="F19" s="701"/>
      <c r="G19" s="702"/>
    </row>
    <row r="20" spans="2:7">
      <c r="B20" s="703"/>
      <c r="C20" s="704"/>
      <c r="D20" s="704"/>
      <c r="E20" s="704"/>
      <c r="F20" s="704"/>
      <c r="G20" s="705"/>
    </row>
  </sheetData>
  <sheetProtection algorithmName="SHA-512" hashValue="4smjP6QRBca4iqvhMA/xIxi/8L35ovN1/ctvhScLb2/smXIILbHzusyZc0+dVRSqDEKVglG9ZwtLJRWL4uqsnw==" saltValue="IwLdtAI+Ck2hxdLEUcPJ9g==" spinCount="100000" sheet="1" objects="1" scenarios="1"/>
  <mergeCells count="5">
    <mergeCell ref="B16:G20"/>
    <mergeCell ref="D5:E5"/>
    <mergeCell ref="F5:G5"/>
    <mergeCell ref="B13:G14"/>
    <mergeCell ref="F1:G1"/>
  </mergeCells>
  <conditionalFormatting sqref="D6 C6:C11">
    <cfRule type="cellIs" dxfId="25" priority="27" operator="equal">
      <formula>0</formula>
    </cfRule>
  </conditionalFormatting>
  <conditionalFormatting sqref="E7:E11">
    <cfRule type="cellIs" dxfId="24" priority="26" operator="equal">
      <formula>0</formula>
    </cfRule>
  </conditionalFormatting>
  <conditionalFormatting sqref="F6">
    <cfRule type="cellIs" dxfId="23" priority="25" operator="equal">
      <formula>0</formula>
    </cfRule>
  </conditionalFormatting>
  <conditionalFormatting sqref="D7">
    <cfRule type="expression" dxfId="22" priority="24">
      <formula>D7&gt;E7</formula>
    </cfRule>
  </conditionalFormatting>
  <conditionalFormatting sqref="G7:G11">
    <cfRule type="cellIs" dxfId="21" priority="15" operator="equal">
      <formula>0</formula>
    </cfRule>
  </conditionalFormatting>
  <conditionalFormatting sqref="D8">
    <cfRule type="expression" dxfId="20" priority="12">
      <formula>D8&gt;E8</formula>
    </cfRule>
  </conditionalFormatting>
  <conditionalFormatting sqref="D9">
    <cfRule type="expression" dxfId="19" priority="11">
      <formula>D9&gt;E9</formula>
    </cfRule>
  </conditionalFormatting>
  <conditionalFormatting sqref="D10">
    <cfRule type="expression" dxfId="18" priority="10">
      <formula>D10&gt;E10</formula>
    </cfRule>
  </conditionalFormatting>
  <conditionalFormatting sqref="D11">
    <cfRule type="expression" dxfId="17" priority="9">
      <formula>D11&gt;E11</formula>
    </cfRule>
  </conditionalFormatting>
  <conditionalFormatting sqref="F7">
    <cfRule type="expression" dxfId="16" priority="7">
      <formula>F7&gt;G7</formula>
    </cfRule>
  </conditionalFormatting>
  <conditionalFormatting sqref="F8">
    <cfRule type="expression" dxfId="15" priority="6">
      <formula>F8&gt;G8</formula>
    </cfRule>
  </conditionalFormatting>
  <conditionalFormatting sqref="F9">
    <cfRule type="expression" dxfId="14" priority="5">
      <formula>F9&gt;G9</formula>
    </cfRule>
  </conditionalFormatting>
  <conditionalFormatting sqref="F10">
    <cfRule type="expression" dxfId="13" priority="4">
      <formula>F10&gt;G10</formula>
    </cfRule>
  </conditionalFormatting>
  <conditionalFormatting sqref="F11">
    <cfRule type="expression" dxfId="12" priority="3">
      <formula>F11&gt;G11</formula>
    </cfRule>
  </conditionalFormatting>
  <conditionalFormatting sqref="B13:G14">
    <cfRule type="notContainsBlanks" dxfId="11" priority="1">
      <formula>LEN(TRIM(B13))&gt;0</formula>
    </cfRule>
  </conditionalFormatting>
  <dataValidations count="1">
    <dataValidation type="whole" operator="greaterThanOrEqual" allowBlank="1" showInputMessage="1" showErrorMessage="1" sqref="C6:D11 F6:F11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orientation="landscape" r:id="rId1"/>
  <headerFooter scaleWithDoc="0">
    <oddFooter>&amp;R&amp;"Goudy,Negrita Cursiva"Colegio Nacional Virtual M.T.S.&amp;"Goudy,Cursiva", página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T19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5.7109375" style="194" customWidth="1"/>
    <col min="2" max="2" width="43.28515625" style="194" customWidth="1"/>
    <col min="3" max="5" width="6.5703125" style="194" customWidth="1"/>
    <col min="6" max="20" width="6.28515625" style="194" customWidth="1"/>
    <col min="21" max="16384" width="11.42578125" style="194"/>
  </cols>
  <sheetData>
    <row r="1" spans="2:20" ht="18">
      <c r="B1" s="196" t="s">
        <v>671</v>
      </c>
      <c r="C1" s="195"/>
      <c r="D1" s="195"/>
      <c r="E1" s="195"/>
      <c r="K1" s="195"/>
      <c r="M1" s="548"/>
      <c r="N1" s="548"/>
      <c r="O1" s="548"/>
      <c r="P1" s="548"/>
      <c r="Q1" s="548"/>
      <c r="R1" s="548"/>
      <c r="S1" s="606" t="str">
        <f>+Portada!$L$2</f>
        <v/>
      </c>
      <c r="T1" s="607"/>
    </row>
    <row r="2" spans="2:20" ht="18.75" thickBot="1">
      <c r="B2" s="197" t="s">
        <v>789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20" ht="24" customHeight="1" thickTop="1">
      <c r="B3" s="719" t="s">
        <v>132</v>
      </c>
      <c r="C3" s="721" t="s">
        <v>0</v>
      </c>
      <c r="D3" s="722"/>
      <c r="E3" s="723"/>
      <c r="F3" s="724" t="s">
        <v>693</v>
      </c>
      <c r="G3" s="667"/>
      <c r="H3" s="667"/>
      <c r="I3" s="724" t="s">
        <v>694</v>
      </c>
      <c r="J3" s="667"/>
      <c r="K3" s="667"/>
      <c r="L3" s="724" t="s">
        <v>695</v>
      </c>
      <c r="M3" s="667"/>
      <c r="N3" s="667"/>
      <c r="O3" s="724" t="s">
        <v>675</v>
      </c>
      <c r="P3" s="667"/>
      <c r="Q3" s="667"/>
      <c r="R3" s="724" t="s">
        <v>696</v>
      </c>
      <c r="S3" s="667"/>
      <c r="T3" s="667"/>
    </row>
    <row r="4" spans="2:20" ht="30" customHeight="1" thickBot="1">
      <c r="B4" s="720"/>
      <c r="C4" s="199" t="s">
        <v>0</v>
      </c>
      <c r="D4" s="200" t="s">
        <v>133</v>
      </c>
      <c r="E4" s="201" t="s">
        <v>134</v>
      </c>
      <c r="F4" s="202" t="s">
        <v>0</v>
      </c>
      <c r="G4" s="200" t="s">
        <v>133</v>
      </c>
      <c r="H4" s="203" t="s">
        <v>134</v>
      </c>
      <c r="I4" s="202" t="s">
        <v>0</v>
      </c>
      <c r="J4" s="200" t="s">
        <v>133</v>
      </c>
      <c r="K4" s="203" t="s">
        <v>134</v>
      </c>
      <c r="L4" s="202" t="s">
        <v>0</v>
      </c>
      <c r="M4" s="200" t="s">
        <v>133</v>
      </c>
      <c r="N4" s="203" t="s">
        <v>134</v>
      </c>
      <c r="O4" s="202" t="s">
        <v>0</v>
      </c>
      <c r="P4" s="200" t="s">
        <v>133</v>
      </c>
      <c r="Q4" s="203" t="s">
        <v>134</v>
      </c>
      <c r="R4" s="204" t="s">
        <v>0</v>
      </c>
      <c r="S4" s="200" t="s">
        <v>133</v>
      </c>
      <c r="T4" s="205" t="s">
        <v>134</v>
      </c>
    </row>
    <row r="5" spans="2:20" ht="27.75" customHeight="1" thickTop="1">
      <c r="B5" s="206" t="s">
        <v>135</v>
      </c>
      <c r="C5" s="207">
        <f t="shared" ref="C5:C12" si="0">D5+E5</f>
        <v>0</v>
      </c>
      <c r="D5" s="208">
        <f t="shared" ref="D5:D12" si="1">G5+J5+M5+P5+S5</f>
        <v>0</v>
      </c>
      <c r="E5" s="209">
        <f t="shared" ref="E5:E12" si="2">+H5+K5+N5+Q5+T5</f>
        <v>0</v>
      </c>
      <c r="F5" s="210">
        <f t="shared" ref="F5:F12" si="3">+G5+H5</f>
        <v>0</v>
      </c>
      <c r="G5" s="211"/>
      <c r="H5" s="211"/>
      <c r="I5" s="210">
        <f t="shared" ref="I5:I12" si="4">+J5+K5</f>
        <v>0</v>
      </c>
      <c r="J5" s="211"/>
      <c r="K5" s="211"/>
      <c r="L5" s="210">
        <f t="shared" ref="L5:L12" si="5">+M5+N5</f>
        <v>0</v>
      </c>
      <c r="M5" s="211"/>
      <c r="N5" s="211"/>
      <c r="O5" s="210">
        <f t="shared" ref="O5:O12" si="6">+P5+Q5</f>
        <v>0</v>
      </c>
      <c r="P5" s="211"/>
      <c r="Q5" s="211"/>
      <c r="R5" s="210">
        <f t="shared" ref="R5:R12" si="7">+S5+T5</f>
        <v>0</v>
      </c>
      <c r="S5" s="211"/>
      <c r="T5" s="212"/>
    </row>
    <row r="6" spans="2:20" ht="27.75" customHeight="1">
      <c r="B6" s="213" t="s">
        <v>136</v>
      </c>
      <c r="C6" s="214">
        <f t="shared" si="0"/>
        <v>0</v>
      </c>
      <c r="D6" s="215">
        <f t="shared" si="1"/>
        <v>0</v>
      </c>
      <c r="E6" s="216">
        <f t="shared" si="2"/>
        <v>0</v>
      </c>
      <c r="F6" s="217">
        <f t="shared" si="3"/>
        <v>0</v>
      </c>
      <c r="G6" s="218"/>
      <c r="H6" s="219"/>
      <c r="I6" s="217">
        <f t="shared" si="4"/>
        <v>0</v>
      </c>
      <c r="J6" s="218"/>
      <c r="K6" s="219"/>
      <c r="L6" s="217">
        <f t="shared" si="5"/>
        <v>0</v>
      </c>
      <c r="M6" s="218"/>
      <c r="N6" s="219"/>
      <c r="O6" s="217">
        <f t="shared" si="6"/>
        <v>0</v>
      </c>
      <c r="P6" s="218"/>
      <c r="Q6" s="219"/>
      <c r="R6" s="217">
        <f t="shared" si="7"/>
        <v>0</v>
      </c>
      <c r="S6" s="218"/>
      <c r="T6" s="220"/>
    </row>
    <row r="7" spans="2:20" ht="27.75" customHeight="1">
      <c r="B7" s="213" t="s">
        <v>137</v>
      </c>
      <c r="C7" s="214">
        <f t="shared" si="0"/>
        <v>0</v>
      </c>
      <c r="D7" s="215">
        <f t="shared" si="1"/>
        <v>0</v>
      </c>
      <c r="E7" s="216">
        <f t="shared" si="2"/>
        <v>0</v>
      </c>
      <c r="F7" s="217">
        <f t="shared" si="3"/>
        <v>0</v>
      </c>
      <c r="G7" s="218"/>
      <c r="H7" s="219"/>
      <c r="I7" s="217">
        <f t="shared" si="4"/>
        <v>0</v>
      </c>
      <c r="J7" s="218"/>
      <c r="K7" s="219"/>
      <c r="L7" s="217">
        <f t="shared" si="5"/>
        <v>0</v>
      </c>
      <c r="M7" s="218"/>
      <c r="N7" s="219"/>
      <c r="O7" s="217">
        <f t="shared" si="6"/>
        <v>0</v>
      </c>
      <c r="P7" s="218"/>
      <c r="Q7" s="219"/>
      <c r="R7" s="217">
        <f t="shared" si="7"/>
        <v>0</v>
      </c>
      <c r="S7" s="218"/>
      <c r="T7" s="220"/>
    </row>
    <row r="8" spans="2:20" ht="27.75" customHeight="1">
      <c r="B8" s="213" t="s">
        <v>756</v>
      </c>
      <c r="C8" s="214">
        <f t="shared" si="0"/>
        <v>0</v>
      </c>
      <c r="D8" s="215">
        <f t="shared" si="1"/>
        <v>0</v>
      </c>
      <c r="E8" s="216">
        <f t="shared" si="2"/>
        <v>0</v>
      </c>
      <c r="F8" s="217">
        <f t="shared" si="3"/>
        <v>0</v>
      </c>
      <c r="G8" s="218"/>
      <c r="H8" s="219"/>
      <c r="I8" s="217">
        <f t="shared" si="4"/>
        <v>0</v>
      </c>
      <c r="J8" s="218"/>
      <c r="K8" s="219"/>
      <c r="L8" s="217">
        <f t="shared" si="5"/>
        <v>0</v>
      </c>
      <c r="M8" s="218"/>
      <c r="N8" s="219"/>
      <c r="O8" s="217">
        <f t="shared" si="6"/>
        <v>0</v>
      </c>
      <c r="P8" s="218"/>
      <c r="Q8" s="219"/>
      <c r="R8" s="217">
        <f t="shared" si="7"/>
        <v>0</v>
      </c>
      <c r="S8" s="218"/>
      <c r="T8" s="220"/>
    </row>
    <row r="9" spans="2:20" ht="27.75" customHeight="1">
      <c r="B9" s="213" t="s">
        <v>672</v>
      </c>
      <c r="C9" s="214">
        <f t="shared" ref="C9:C10" si="8">D9+E9</f>
        <v>0</v>
      </c>
      <c r="D9" s="215">
        <f t="shared" si="1"/>
        <v>0</v>
      </c>
      <c r="E9" s="216">
        <f t="shared" si="2"/>
        <v>0</v>
      </c>
      <c r="F9" s="217">
        <f t="shared" ref="F9:F10" si="9">+G9+H9</f>
        <v>0</v>
      </c>
      <c r="G9" s="218"/>
      <c r="H9" s="219"/>
      <c r="I9" s="217">
        <f t="shared" ref="I9:I10" si="10">+J9+K9</f>
        <v>0</v>
      </c>
      <c r="J9" s="218"/>
      <c r="K9" s="219"/>
      <c r="L9" s="217">
        <f t="shared" ref="L9:L10" si="11">+M9+N9</f>
        <v>0</v>
      </c>
      <c r="M9" s="218"/>
      <c r="N9" s="219"/>
      <c r="O9" s="217">
        <f t="shared" ref="O9:O10" si="12">+P9+Q9</f>
        <v>0</v>
      </c>
      <c r="P9" s="218"/>
      <c r="Q9" s="219"/>
      <c r="R9" s="217">
        <f t="shared" ref="R9:R10" si="13">+S9+T9</f>
        <v>0</v>
      </c>
      <c r="S9" s="218"/>
      <c r="T9" s="220"/>
    </row>
    <row r="10" spans="2:20" ht="27.75" customHeight="1">
      <c r="B10" s="213" t="s">
        <v>55</v>
      </c>
      <c r="C10" s="214">
        <f t="shared" si="8"/>
        <v>0</v>
      </c>
      <c r="D10" s="215">
        <f t="shared" si="1"/>
        <v>0</v>
      </c>
      <c r="E10" s="216">
        <f t="shared" si="2"/>
        <v>0</v>
      </c>
      <c r="F10" s="217">
        <f t="shared" si="9"/>
        <v>0</v>
      </c>
      <c r="G10" s="218"/>
      <c r="H10" s="219"/>
      <c r="I10" s="217">
        <f t="shared" si="10"/>
        <v>0</v>
      </c>
      <c r="J10" s="218"/>
      <c r="K10" s="219"/>
      <c r="L10" s="217">
        <f t="shared" si="11"/>
        <v>0</v>
      </c>
      <c r="M10" s="218"/>
      <c r="N10" s="219"/>
      <c r="O10" s="217">
        <f t="shared" si="12"/>
        <v>0</v>
      </c>
      <c r="P10" s="218"/>
      <c r="Q10" s="219"/>
      <c r="R10" s="217">
        <f t="shared" si="13"/>
        <v>0</v>
      </c>
      <c r="S10" s="218"/>
      <c r="T10" s="220"/>
    </row>
    <row r="11" spans="2:20" ht="27.75" customHeight="1">
      <c r="B11" s="221" t="s">
        <v>673</v>
      </c>
      <c r="C11" s="222">
        <f t="shared" si="0"/>
        <v>0</v>
      </c>
      <c r="D11" s="223">
        <f t="shared" si="1"/>
        <v>0</v>
      </c>
      <c r="E11" s="224">
        <f t="shared" si="2"/>
        <v>0</v>
      </c>
      <c r="F11" s="225">
        <f t="shared" si="3"/>
        <v>0</v>
      </c>
      <c r="G11" s="226"/>
      <c r="H11" s="227"/>
      <c r="I11" s="225">
        <f t="shared" si="4"/>
        <v>0</v>
      </c>
      <c r="J11" s="226"/>
      <c r="K11" s="227"/>
      <c r="L11" s="225">
        <f t="shared" si="5"/>
        <v>0</v>
      </c>
      <c r="M11" s="226"/>
      <c r="N11" s="227"/>
      <c r="O11" s="225">
        <f t="shared" si="6"/>
        <v>0</v>
      </c>
      <c r="P11" s="226"/>
      <c r="Q11" s="227"/>
      <c r="R11" s="225">
        <f t="shared" si="7"/>
        <v>0</v>
      </c>
      <c r="S11" s="226"/>
      <c r="T11" s="228"/>
    </row>
    <row r="12" spans="2:20" ht="27.75" customHeight="1" thickBot="1">
      <c r="B12" s="229" t="s">
        <v>670</v>
      </c>
      <c r="C12" s="230">
        <f t="shared" si="0"/>
        <v>0</v>
      </c>
      <c r="D12" s="231">
        <f t="shared" si="1"/>
        <v>0</v>
      </c>
      <c r="E12" s="232">
        <f t="shared" si="2"/>
        <v>0</v>
      </c>
      <c r="F12" s="233">
        <f t="shared" si="3"/>
        <v>0</v>
      </c>
      <c r="G12" s="234"/>
      <c r="H12" s="235"/>
      <c r="I12" s="233">
        <f t="shared" si="4"/>
        <v>0</v>
      </c>
      <c r="J12" s="234"/>
      <c r="K12" s="235"/>
      <c r="L12" s="233">
        <f t="shared" si="5"/>
        <v>0</v>
      </c>
      <c r="M12" s="234"/>
      <c r="N12" s="235"/>
      <c r="O12" s="233">
        <f t="shared" si="6"/>
        <v>0</v>
      </c>
      <c r="P12" s="234"/>
      <c r="Q12" s="235"/>
      <c r="R12" s="233">
        <f t="shared" si="7"/>
        <v>0</v>
      </c>
      <c r="S12" s="234"/>
      <c r="T12" s="236"/>
    </row>
    <row r="13" spans="2:20" ht="18.75" thickTop="1">
      <c r="B13" s="237"/>
      <c r="C13" s="23"/>
      <c r="D13" s="47"/>
      <c r="E13" s="47"/>
      <c r="F13" s="238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</row>
    <row r="14" spans="2:20" ht="15.75">
      <c r="B14" s="240" t="s">
        <v>131</v>
      </c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</row>
    <row r="15" spans="2:20" ht="18" customHeight="1">
      <c r="B15" s="710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2"/>
    </row>
    <row r="16" spans="2:20" ht="18" customHeight="1">
      <c r="B16" s="713"/>
      <c r="C16" s="714"/>
      <c r="D16" s="714"/>
      <c r="E16" s="714"/>
      <c r="F16" s="714"/>
      <c r="G16" s="714"/>
      <c r="H16" s="714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5"/>
    </row>
    <row r="17" spans="2:20" ht="18" customHeight="1">
      <c r="B17" s="713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5"/>
    </row>
    <row r="18" spans="2:20" ht="18" customHeight="1">
      <c r="B18" s="713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5"/>
    </row>
    <row r="19" spans="2:20" ht="18" customHeight="1">
      <c r="B19" s="716"/>
      <c r="C19" s="717"/>
      <c r="D19" s="717"/>
      <c r="E19" s="717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8"/>
    </row>
  </sheetData>
  <sheetProtection algorithmName="SHA-512" hashValue="RXnkjXHvaltfb4UyziN/u3SwkbIJ683z09jJ2SZJCPLojDpLTfyX24BQUpIwsuEFdBVdW6Hm5UhjeiXyWushUA==" saltValue="Tyj60mvu+aIAYpA5EoN+mw==" spinCount="100000" sheet="1" objects="1" scenarios="1"/>
  <mergeCells count="10">
    <mergeCell ref="S1:T1"/>
    <mergeCell ref="G14:T14"/>
    <mergeCell ref="B15:T19"/>
    <mergeCell ref="B3:B4"/>
    <mergeCell ref="C3:E3"/>
    <mergeCell ref="F3:H3"/>
    <mergeCell ref="I3:K3"/>
    <mergeCell ref="L3:N3"/>
    <mergeCell ref="O3:Q3"/>
    <mergeCell ref="R3:T3"/>
  </mergeCells>
  <conditionalFormatting sqref="C5:F12 I5:I12 L5:L12 O5:O12 R5:R12">
    <cfRule type="cellIs" dxfId="10" priority="272" operator="equal">
      <formula>0</formula>
    </cfRule>
  </conditionalFormatting>
  <conditionalFormatting sqref="G13">
    <cfRule type="containsText" dxfId="9" priority="270" operator="containsText" text="¡VERIFICAR!">
      <formula>NOT(ISERROR(SEARCH("¡VERIFICAR!",G13)))</formula>
    </cfRule>
  </conditionalFormatting>
  <dataValidations count="1">
    <dataValidation type="whole" operator="greaterThanOrEqual" allowBlank="1" showInputMessage="1" showErrorMessage="1" sqref="C5:T12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4" orientation="landscape" r:id="rId1"/>
  <headerFooter scaleWithDoc="0">
    <oddFooter>&amp;R&amp;"Goudy,Negrita Cursiva"Colegio Nacional Virtual M.T.S.&amp;"Goudy,Cursiva", página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1:H16"/>
  <sheetViews>
    <sheetView showGridLines="0" zoomScale="90" zoomScaleNormal="90" workbookViewId="0">
      <selection activeCell="B6" sqref="B6"/>
    </sheetView>
  </sheetViews>
  <sheetFormatPr baseColWidth="10" defaultRowHeight="14.25"/>
  <cols>
    <col min="1" max="1" width="2.42578125" style="86" customWidth="1"/>
    <col min="2" max="2" width="66.140625" style="86" customWidth="1"/>
    <col min="3" max="5" width="12.5703125" style="86" customWidth="1"/>
    <col min="6" max="8" width="12.140625" style="86" customWidth="1"/>
    <col min="9" max="16384" width="11.42578125" style="86"/>
  </cols>
  <sheetData>
    <row r="1" spans="2:8" ht="14.25" customHeight="1">
      <c r="C1" s="549"/>
      <c r="D1" s="606" t="str">
        <f>+Portada!$L$2</f>
        <v/>
      </c>
      <c r="E1" s="607"/>
    </row>
    <row r="2" spans="2:8" ht="18">
      <c r="B2" s="173" t="s">
        <v>674</v>
      </c>
      <c r="C2" s="549"/>
      <c r="D2" s="549"/>
      <c r="E2" s="549"/>
    </row>
    <row r="3" spans="2:8" ht="18.75" thickBot="1">
      <c r="B3" s="174" t="s">
        <v>796</v>
      </c>
      <c r="C3" s="174"/>
      <c r="D3" s="174"/>
      <c r="E3" s="174"/>
    </row>
    <row r="4" spans="2:8" ht="26.25" customHeight="1" thickTop="1" thickBot="1">
      <c r="B4" s="175" t="s">
        <v>52</v>
      </c>
      <c r="C4" s="176" t="s">
        <v>0</v>
      </c>
      <c r="D4" s="177" t="s">
        <v>50</v>
      </c>
      <c r="E4" s="178" t="s">
        <v>51</v>
      </c>
    </row>
    <row r="5" spans="2:8" ht="35.25" customHeight="1" thickTop="1" thickBot="1">
      <c r="B5" s="179" t="s">
        <v>151</v>
      </c>
      <c r="C5" s="180">
        <f t="shared" ref="C5:C10" si="0">+D5+E5</f>
        <v>0</v>
      </c>
      <c r="D5" s="89">
        <f>SUM(D6:D10)</f>
        <v>0</v>
      </c>
      <c r="E5" s="181">
        <f>SUM(E6:E10)</f>
        <v>0</v>
      </c>
    </row>
    <row r="6" spans="2:8" ht="35.25" customHeight="1">
      <c r="B6" s="182" t="s">
        <v>811</v>
      </c>
      <c r="C6" s="157">
        <f t="shared" si="0"/>
        <v>0</v>
      </c>
      <c r="D6" s="183"/>
      <c r="E6" s="184"/>
    </row>
    <row r="7" spans="2:8" ht="35.25" customHeight="1">
      <c r="B7" s="185" t="s">
        <v>812</v>
      </c>
      <c r="C7" s="186">
        <f t="shared" si="0"/>
        <v>0</v>
      </c>
      <c r="D7" s="187"/>
      <c r="E7" s="188"/>
    </row>
    <row r="8" spans="2:8" ht="35.25" customHeight="1">
      <c r="B8" s="185" t="s">
        <v>686</v>
      </c>
      <c r="C8" s="186">
        <f t="shared" si="0"/>
        <v>0</v>
      </c>
      <c r="D8" s="187"/>
      <c r="E8" s="188"/>
    </row>
    <row r="9" spans="2:8" ht="35.25" customHeight="1">
      <c r="B9" s="185" t="s">
        <v>813</v>
      </c>
      <c r="C9" s="186">
        <f t="shared" si="0"/>
        <v>0</v>
      </c>
      <c r="D9" s="187"/>
      <c r="E9" s="188"/>
      <c r="F9" s="726" t="str">
        <f>IF(AND(OR(C9=0),AND(('CUADRO 7'!F7+'CUADRO 7'!L7)&gt;0)),"¿Quién atiende los estudiantes que reciben Servicio de Apoyo Educativo?",(IF(AND(OR(C9&gt;0),AND(('CUADRO 7'!F7+'CUADRO 7'!L7)=0)),"¡No reportó datos en el Cuadro 7!","")))</f>
        <v/>
      </c>
      <c r="G9" s="726"/>
      <c r="H9" s="726"/>
    </row>
    <row r="10" spans="2:8" ht="35.25" customHeight="1" thickBot="1">
      <c r="B10" s="189" t="s">
        <v>814</v>
      </c>
      <c r="C10" s="190">
        <f t="shared" si="0"/>
        <v>0</v>
      </c>
      <c r="D10" s="191"/>
      <c r="E10" s="192"/>
      <c r="F10" s="193"/>
      <c r="G10" s="193"/>
      <c r="H10" s="193"/>
    </row>
    <row r="11" spans="2:8" ht="31.5" customHeight="1" thickTop="1">
      <c r="B11" s="126" t="s">
        <v>131</v>
      </c>
      <c r="D11" s="725"/>
      <c r="E11" s="725"/>
    </row>
    <row r="12" spans="2:8">
      <c r="B12" s="610"/>
      <c r="C12" s="611"/>
      <c r="D12" s="611"/>
      <c r="E12" s="612"/>
    </row>
    <row r="13" spans="2:8">
      <c r="B13" s="613"/>
      <c r="C13" s="614"/>
      <c r="D13" s="614"/>
      <c r="E13" s="615"/>
    </row>
    <row r="14" spans="2:8" ht="18" customHeight="1">
      <c r="B14" s="613"/>
      <c r="C14" s="614"/>
      <c r="D14" s="614"/>
      <c r="E14" s="615"/>
    </row>
    <row r="15" spans="2:8" ht="18" customHeight="1">
      <c r="B15" s="613"/>
      <c r="C15" s="614"/>
      <c r="D15" s="614"/>
      <c r="E15" s="615"/>
    </row>
    <row r="16" spans="2:8" ht="18" customHeight="1">
      <c r="B16" s="616"/>
      <c r="C16" s="617"/>
      <c r="D16" s="617"/>
      <c r="E16" s="618"/>
    </row>
  </sheetData>
  <sheetProtection algorithmName="SHA-512" hashValue="KQ/6uupjYE2eHlkk1e/rv3hUQAUe5URfaR32vjE5JiEewnB/lm11MnSr/EXRpxq5wrxyav1tiECnXTe1Oi/5pg==" saltValue="LJUYIcGqTX3y55JxgVPqOw==" spinCount="100000" sheet="1" objects="1" scenarios="1"/>
  <mergeCells count="4">
    <mergeCell ref="B12:E16"/>
    <mergeCell ref="D11:E11"/>
    <mergeCell ref="F9:H9"/>
    <mergeCell ref="D1:E1"/>
  </mergeCells>
  <conditionalFormatting sqref="C5:C10">
    <cfRule type="cellIs" dxfId="8" priority="4" operator="equal">
      <formula>0</formula>
    </cfRule>
  </conditionalFormatting>
  <conditionalFormatting sqref="C5:E5">
    <cfRule type="cellIs" dxfId="7" priority="3" operator="equal">
      <formula>0</formula>
    </cfRule>
  </conditionalFormatting>
  <dataValidations count="1">
    <dataValidation type="whole" operator="greaterThanOrEqual" allowBlank="1" showInputMessage="1" showErrorMessage="1" sqref="C5:E10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94" orientation="landscape" r:id="rId1"/>
  <headerFooter scaleWithDoc="0">
    <oddFooter>&amp;R&amp;"Goudy,Negrita Cursiva"Colegio Nacional Virtual M.T.S.&amp;"Goudy,Cursiva", página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O38"/>
  <sheetViews>
    <sheetView showGridLines="0" zoomScale="90" zoomScaleNormal="90" workbookViewId="0">
      <selection activeCell="I1" sqref="I1:J1"/>
    </sheetView>
  </sheetViews>
  <sheetFormatPr baseColWidth="10" defaultRowHeight="14.25"/>
  <cols>
    <col min="1" max="1" width="2" style="31" customWidth="1"/>
    <col min="2" max="2" width="60.140625" style="31" customWidth="1"/>
    <col min="3" max="5" width="11" style="31" customWidth="1"/>
    <col min="6" max="6" width="1.28515625" style="128" customWidth="1"/>
    <col min="7" max="7" width="59.85546875" style="31" customWidth="1"/>
    <col min="8" max="10" width="11" style="31" customWidth="1"/>
    <col min="11" max="16384" width="11.42578125" style="31"/>
  </cols>
  <sheetData>
    <row r="1" spans="2:10" s="76" customFormat="1" ht="18">
      <c r="B1" s="509" t="s">
        <v>642</v>
      </c>
      <c r="C1" s="129"/>
      <c r="D1" s="129"/>
      <c r="E1" s="129"/>
      <c r="F1" s="129"/>
      <c r="G1" s="526"/>
      <c r="H1" s="130"/>
      <c r="I1" s="606" t="str">
        <f>+Portada!$L$2</f>
        <v/>
      </c>
      <c r="J1" s="607"/>
    </row>
    <row r="2" spans="2:10" ht="18.75" thickBot="1">
      <c r="B2" s="510" t="s">
        <v>797</v>
      </c>
      <c r="C2" s="131"/>
      <c r="D2" s="131"/>
      <c r="E2" s="131"/>
      <c r="F2" s="131"/>
      <c r="G2" s="131"/>
      <c r="H2" s="131"/>
      <c r="I2" s="131"/>
      <c r="J2" s="131"/>
    </row>
    <row r="3" spans="2:10" s="76" customFormat="1" ht="30" customHeight="1" thickTop="1" thickBot="1">
      <c r="B3" s="132" t="s">
        <v>52</v>
      </c>
      <c r="C3" s="133" t="s">
        <v>0</v>
      </c>
      <c r="D3" s="134" t="s">
        <v>50</v>
      </c>
      <c r="E3" s="135" t="s">
        <v>51</v>
      </c>
      <c r="F3" s="136"/>
      <c r="G3" s="132" t="s">
        <v>52</v>
      </c>
      <c r="H3" s="133" t="s">
        <v>0</v>
      </c>
      <c r="I3" s="134" t="s">
        <v>50</v>
      </c>
      <c r="J3" s="135" t="s">
        <v>51</v>
      </c>
    </row>
    <row r="4" spans="2:10" s="76" customFormat="1" ht="19.5" customHeight="1" thickTop="1" thickBot="1">
      <c r="B4" s="137" t="s">
        <v>58</v>
      </c>
      <c r="C4" s="88">
        <f t="shared" ref="C4:C26" si="0">+D4+E4</f>
        <v>0</v>
      </c>
      <c r="D4" s="138">
        <f>D5+D11+D16+I4+I15</f>
        <v>0</v>
      </c>
      <c r="E4" s="139">
        <f>E5+E11+E16+J4+J15</f>
        <v>0</v>
      </c>
      <c r="F4" s="140"/>
      <c r="G4" s="141" t="s">
        <v>141</v>
      </c>
      <c r="H4" s="114">
        <f t="shared" ref="H4:H9" si="1">+I4+J4</f>
        <v>0</v>
      </c>
      <c r="I4" s="94">
        <f>SUM(I5:I14)</f>
        <v>0</v>
      </c>
      <c r="J4" s="142">
        <f>SUM(J5:J14)</f>
        <v>0</v>
      </c>
    </row>
    <row r="5" spans="2:10" s="76" customFormat="1" ht="19.5" customHeight="1">
      <c r="B5" s="143" t="s">
        <v>676</v>
      </c>
      <c r="C5" s="144">
        <f t="shared" si="0"/>
        <v>0</v>
      </c>
      <c r="D5" s="145">
        <f>SUM(D6:D10)</f>
        <v>0</v>
      </c>
      <c r="E5" s="146">
        <f>SUM(E6:E10)</f>
        <v>0</v>
      </c>
      <c r="F5" s="140"/>
      <c r="G5" s="147" t="s">
        <v>68</v>
      </c>
      <c r="H5" s="100">
        <f t="shared" si="1"/>
        <v>0</v>
      </c>
      <c r="I5" s="101"/>
      <c r="J5" s="148"/>
    </row>
    <row r="6" spans="2:10" s="76" customFormat="1" ht="19.5" customHeight="1">
      <c r="B6" s="98" t="s">
        <v>769</v>
      </c>
      <c r="C6" s="100">
        <f t="shared" si="0"/>
        <v>0</v>
      </c>
      <c r="D6" s="101"/>
      <c r="E6" s="148"/>
      <c r="F6" s="140"/>
      <c r="G6" s="147" t="s">
        <v>59</v>
      </c>
      <c r="H6" s="100">
        <f t="shared" si="1"/>
        <v>0</v>
      </c>
      <c r="I6" s="101"/>
      <c r="J6" s="148"/>
    </row>
    <row r="7" spans="2:10" s="76" customFormat="1" ht="19.5" customHeight="1">
      <c r="B7" s="98" t="s">
        <v>770</v>
      </c>
      <c r="C7" s="100">
        <f t="shared" si="0"/>
        <v>0</v>
      </c>
      <c r="D7" s="101"/>
      <c r="E7" s="148"/>
      <c r="F7" s="140"/>
      <c r="G7" s="147" t="s">
        <v>60</v>
      </c>
      <c r="H7" s="100">
        <f t="shared" si="1"/>
        <v>0</v>
      </c>
      <c r="I7" s="101"/>
      <c r="J7" s="148"/>
    </row>
    <row r="8" spans="2:10" s="76" customFormat="1" ht="19.5" customHeight="1">
      <c r="B8" s="149" t="s">
        <v>771</v>
      </c>
      <c r="C8" s="100">
        <f t="shared" si="0"/>
        <v>0</v>
      </c>
      <c r="D8" s="101"/>
      <c r="E8" s="148"/>
      <c r="F8" s="140"/>
      <c r="G8" s="149" t="s">
        <v>790</v>
      </c>
      <c r="H8" s="100">
        <f t="shared" si="1"/>
        <v>0</v>
      </c>
      <c r="I8" s="101"/>
      <c r="J8" s="148"/>
    </row>
    <row r="9" spans="2:10" s="76" customFormat="1" ht="19.5" customHeight="1">
      <c r="B9" s="150" t="s">
        <v>142</v>
      </c>
      <c r="C9" s="151">
        <f t="shared" si="0"/>
        <v>0</v>
      </c>
      <c r="D9" s="152"/>
      <c r="E9" s="153"/>
      <c r="F9" s="140"/>
      <c r="G9" s="149" t="s">
        <v>66</v>
      </c>
      <c r="H9" s="100">
        <f t="shared" si="1"/>
        <v>0</v>
      </c>
      <c r="I9" s="101"/>
      <c r="J9" s="148"/>
    </row>
    <row r="10" spans="2:10" s="76" customFormat="1" ht="19.5" customHeight="1">
      <c r="B10" s="154" t="s">
        <v>689</v>
      </c>
      <c r="C10" s="109">
        <f t="shared" si="0"/>
        <v>0</v>
      </c>
      <c r="D10" s="110"/>
      <c r="E10" s="155"/>
      <c r="F10" s="140"/>
      <c r="G10" s="149" t="s">
        <v>61</v>
      </c>
      <c r="H10" s="100">
        <f t="shared" ref="H10:H28" si="2">+I10+J10</f>
        <v>0</v>
      </c>
      <c r="I10" s="101"/>
      <c r="J10" s="148"/>
    </row>
    <row r="11" spans="2:10" s="76" customFormat="1" ht="19.5" customHeight="1">
      <c r="B11" s="156" t="s">
        <v>677</v>
      </c>
      <c r="C11" s="157">
        <f t="shared" si="0"/>
        <v>0</v>
      </c>
      <c r="D11" s="158">
        <f>SUM(D12:D15)</f>
        <v>0</v>
      </c>
      <c r="E11" s="159">
        <f>SUM(E12:E15)</f>
        <v>0</v>
      </c>
      <c r="F11" s="140"/>
      <c r="G11" s="149" t="s">
        <v>64</v>
      </c>
      <c r="H11" s="100">
        <f t="shared" si="2"/>
        <v>0</v>
      </c>
      <c r="I11" s="101"/>
      <c r="J11" s="148"/>
    </row>
    <row r="12" spans="2:10" s="76" customFormat="1" ht="19.5" customHeight="1">
      <c r="B12" s="98" t="s">
        <v>143</v>
      </c>
      <c r="C12" s="100">
        <f t="shared" si="0"/>
        <v>0</v>
      </c>
      <c r="D12" s="101"/>
      <c r="E12" s="148"/>
      <c r="F12" s="140"/>
      <c r="G12" s="149" t="s">
        <v>65</v>
      </c>
      <c r="H12" s="100">
        <f t="shared" si="2"/>
        <v>0</v>
      </c>
      <c r="I12" s="101"/>
      <c r="J12" s="148"/>
    </row>
    <row r="13" spans="2:10" s="76" customFormat="1" ht="19.5" customHeight="1">
      <c r="B13" s="149" t="s">
        <v>144</v>
      </c>
      <c r="C13" s="100">
        <f t="shared" si="0"/>
        <v>0</v>
      </c>
      <c r="D13" s="101"/>
      <c r="E13" s="148"/>
      <c r="F13" s="140"/>
      <c r="G13" s="149" t="s">
        <v>692</v>
      </c>
      <c r="H13" s="100">
        <f t="shared" si="2"/>
        <v>0</v>
      </c>
      <c r="I13" s="101"/>
      <c r="J13" s="148"/>
    </row>
    <row r="14" spans="2:10" s="76" customFormat="1" ht="19.5" customHeight="1">
      <c r="B14" s="150" t="s">
        <v>145</v>
      </c>
      <c r="C14" s="151">
        <f t="shared" si="0"/>
        <v>0</v>
      </c>
      <c r="D14" s="152"/>
      <c r="E14" s="153"/>
      <c r="F14" s="140"/>
      <c r="G14" s="160" t="s">
        <v>146</v>
      </c>
      <c r="H14" s="109">
        <f t="shared" si="2"/>
        <v>0</v>
      </c>
      <c r="I14" s="110"/>
      <c r="J14" s="161"/>
    </row>
    <row r="15" spans="2:10" s="76" customFormat="1" ht="19.5" customHeight="1">
      <c r="B15" s="154" t="s">
        <v>690</v>
      </c>
      <c r="C15" s="109">
        <f t="shared" si="0"/>
        <v>0</v>
      </c>
      <c r="D15" s="110"/>
      <c r="E15" s="155"/>
      <c r="F15" s="140"/>
      <c r="G15" s="156" t="s">
        <v>56</v>
      </c>
      <c r="H15" s="157">
        <f t="shared" si="2"/>
        <v>0</v>
      </c>
      <c r="I15" s="158">
        <f>SUM(I16:I28)</f>
        <v>0</v>
      </c>
      <c r="J15" s="159">
        <f>SUM(J16:J28)</f>
        <v>0</v>
      </c>
    </row>
    <row r="16" spans="2:10" s="76" customFormat="1" ht="19.5" customHeight="1">
      <c r="B16" s="162" t="s">
        <v>54</v>
      </c>
      <c r="C16" s="114">
        <f t="shared" si="0"/>
        <v>0</v>
      </c>
      <c r="D16" s="94">
        <f>SUM(D17:D28)</f>
        <v>0</v>
      </c>
      <c r="E16" s="142">
        <f>SUM(E17:E28)</f>
        <v>0</v>
      </c>
      <c r="F16" s="140"/>
      <c r="G16" s="149" t="s">
        <v>685</v>
      </c>
      <c r="H16" s="100">
        <f t="shared" si="2"/>
        <v>0</v>
      </c>
      <c r="I16" s="101"/>
      <c r="J16" s="148"/>
    </row>
    <row r="17" spans="2:10" s="76" customFormat="1" ht="19.5" customHeight="1">
      <c r="B17" s="149" t="s">
        <v>135</v>
      </c>
      <c r="C17" s="100">
        <f t="shared" si="0"/>
        <v>0</v>
      </c>
      <c r="D17" s="101"/>
      <c r="E17" s="148"/>
      <c r="F17" s="140"/>
      <c r="G17" s="149" t="s">
        <v>128</v>
      </c>
      <c r="H17" s="100">
        <f t="shared" si="2"/>
        <v>0</v>
      </c>
      <c r="I17" s="101"/>
      <c r="J17" s="148"/>
    </row>
    <row r="18" spans="2:10" s="76" customFormat="1" ht="19.5" customHeight="1">
      <c r="B18" s="149" t="s">
        <v>136</v>
      </c>
      <c r="C18" s="100">
        <f t="shared" si="0"/>
        <v>0</v>
      </c>
      <c r="D18" s="101"/>
      <c r="E18" s="148"/>
      <c r="F18" s="140"/>
      <c r="G18" s="149" t="s">
        <v>129</v>
      </c>
      <c r="H18" s="100">
        <f t="shared" si="2"/>
        <v>0</v>
      </c>
      <c r="I18" s="101"/>
      <c r="J18" s="148"/>
    </row>
    <row r="19" spans="2:10" s="76" customFormat="1" ht="19.5" customHeight="1">
      <c r="B19" s="149" t="s">
        <v>137</v>
      </c>
      <c r="C19" s="100">
        <f t="shared" si="0"/>
        <v>0</v>
      </c>
      <c r="D19" s="101"/>
      <c r="E19" s="148"/>
      <c r="F19" s="140"/>
      <c r="G19" s="149" t="s">
        <v>67</v>
      </c>
      <c r="H19" s="100">
        <f t="shared" si="2"/>
        <v>0</v>
      </c>
      <c r="I19" s="101"/>
      <c r="J19" s="148"/>
    </row>
    <row r="20" spans="2:10" s="76" customFormat="1" ht="19.5" customHeight="1">
      <c r="B20" s="149" t="s">
        <v>756</v>
      </c>
      <c r="C20" s="100">
        <f t="shared" si="0"/>
        <v>0</v>
      </c>
      <c r="D20" s="101"/>
      <c r="E20" s="148"/>
      <c r="F20" s="140"/>
      <c r="G20" s="149" t="s">
        <v>791</v>
      </c>
      <c r="H20" s="100">
        <f t="shared" si="2"/>
        <v>0</v>
      </c>
      <c r="I20" s="101"/>
      <c r="J20" s="148"/>
    </row>
    <row r="21" spans="2:10" s="76" customFormat="1" ht="19.5" customHeight="1">
      <c r="B21" s="149" t="s">
        <v>672</v>
      </c>
      <c r="C21" s="100">
        <f t="shared" si="0"/>
        <v>0</v>
      </c>
      <c r="D21" s="101"/>
      <c r="E21" s="148"/>
      <c r="F21" s="140"/>
      <c r="G21" s="149" t="s">
        <v>792</v>
      </c>
      <c r="H21" s="100">
        <f t="shared" si="2"/>
        <v>0</v>
      </c>
      <c r="I21" s="101"/>
      <c r="J21" s="148"/>
    </row>
    <row r="22" spans="2:10" s="76" customFormat="1" ht="19.5" customHeight="1">
      <c r="B22" s="149" t="s">
        <v>55</v>
      </c>
      <c r="C22" s="100">
        <f t="shared" si="0"/>
        <v>0</v>
      </c>
      <c r="D22" s="101"/>
      <c r="E22" s="148"/>
      <c r="F22" s="140"/>
      <c r="G22" s="149" t="s">
        <v>684</v>
      </c>
      <c r="H22" s="100">
        <f t="shared" si="2"/>
        <v>0</v>
      </c>
      <c r="I22" s="101"/>
      <c r="J22" s="148"/>
    </row>
    <row r="23" spans="2:10" s="76" customFormat="1" ht="19.5" customHeight="1">
      <c r="B23" s="149" t="s">
        <v>673</v>
      </c>
      <c r="C23" s="100">
        <f t="shared" si="0"/>
        <v>0</v>
      </c>
      <c r="D23" s="101"/>
      <c r="E23" s="148"/>
      <c r="F23" s="140"/>
      <c r="G23" s="149" t="s">
        <v>683</v>
      </c>
      <c r="H23" s="100">
        <f t="shared" si="2"/>
        <v>0</v>
      </c>
      <c r="I23" s="101"/>
      <c r="J23" s="148"/>
    </row>
    <row r="24" spans="2:10" s="76" customFormat="1" ht="19.5" customHeight="1">
      <c r="B24" s="149" t="s">
        <v>708</v>
      </c>
      <c r="C24" s="100">
        <f t="shared" si="0"/>
        <v>0</v>
      </c>
      <c r="D24" s="101"/>
      <c r="E24" s="148"/>
      <c r="F24" s="140"/>
      <c r="G24" s="149" t="s">
        <v>682</v>
      </c>
      <c r="H24" s="100">
        <f t="shared" si="2"/>
        <v>0</v>
      </c>
      <c r="I24" s="101"/>
      <c r="J24" s="148"/>
    </row>
    <row r="25" spans="2:10" s="76" customFormat="1" ht="19.5" customHeight="1">
      <c r="B25" s="149" t="s">
        <v>691</v>
      </c>
      <c r="C25" s="100">
        <f t="shared" si="0"/>
        <v>0</v>
      </c>
      <c r="D25" s="101"/>
      <c r="E25" s="148"/>
      <c r="F25" s="140"/>
      <c r="G25" s="149" t="s">
        <v>681</v>
      </c>
      <c r="H25" s="100">
        <f t="shared" si="2"/>
        <v>0</v>
      </c>
      <c r="I25" s="101"/>
      <c r="J25" s="148"/>
    </row>
    <row r="26" spans="2:10" s="76" customFormat="1" ht="19.5" customHeight="1">
      <c r="B26" s="147" t="s">
        <v>147</v>
      </c>
      <c r="C26" s="100">
        <f t="shared" si="0"/>
        <v>0</v>
      </c>
      <c r="D26" s="101"/>
      <c r="E26" s="148"/>
      <c r="F26" s="140"/>
      <c r="G26" s="147" t="s">
        <v>680</v>
      </c>
      <c r="H26" s="100">
        <f t="shared" si="2"/>
        <v>0</v>
      </c>
      <c r="I26" s="101"/>
      <c r="J26" s="148"/>
    </row>
    <row r="27" spans="2:10" s="76" customFormat="1" ht="19.5" customHeight="1">
      <c r="B27" s="727"/>
      <c r="C27" s="727"/>
      <c r="D27" s="727"/>
      <c r="E27" s="728"/>
      <c r="F27" s="140"/>
      <c r="G27" s="163" t="s">
        <v>679</v>
      </c>
      <c r="H27" s="164">
        <f t="shared" si="2"/>
        <v>0</v>
      </c>
      <c r="I27" s="101"/>
      <c r="J27" s="148"/>
    </row>
    <row r="28" spans="2:10" s="76" customFormat="1" ht="19.5" customHeight="1" thickBot="1">
      <c r="B28" s="729"/>
      <c r="C28" s="729"/>
      <c r="D28" s="729"/>
      <c r="E28" s="730"/>
      <c r="F28" s="165"/>
      <c r="G28" s="166" t="s">
        <v>678</v>
      </c>
      <c r="H28" s="167">
        <f t="shared" si="2"/>
        <v>0</v>
      </c>
      <c r="I28" s="117"/>
      <c r="J28" s="168"/>
    </row>
    <row r="29" spans="2:10" s="76" customFormat="1" ht="19.5" customHeight="1" thickTop="1">
      <c r="E29" s="37"/>
      <c r="F29" s="169"/>
      <c r="G29" s="37"/>
    </row>
    <row r="30" spans="2:10" s="76" customFormat="1" ht="21" customHeight="1">
      <c r="B30" s="126" t="s">
        <v>131</v>
      </c>
      <c r="C30" s="32"/>
      <c r="D30" s="170"/>
      <c r="E30" s="170"/>
      <c r="F30" s="170"/>
      <c r="G30" s="171"/>
      <c r="H30" s="171"/>
      <c r="I30" s="171"/>
      <c r="J30" s="171"/>
    </row>
    <row r="31" spans="2:10" s="76" customFormat="1" ht="21" customHeight="1">
      <c r="B31" s="710"/>
      <c r="C31" s="711"/>
      <c r="D31" s="711"/>
      <c r="E31" s="711"/>
      <c r="F31" s="711"/>
      <c r="G31" s="711"/>
      <c r="H31" s="711"/>
      <c r="I31" s="711"/>
      <c r="J31" s="712"/>
    </row>
    <row r="32" spans="2:10" s="76" customFormat="1" ht="21" customHeight="1">
      <c r="B32" s="713"/>
      <c r="C32" s="714"/>
      <c r="D32" s="714"/>
      <c r="E32" s="714"/>
      <c r="F32" s="714"/>
      <c r="G32" s="714"/>
      <c r="H32" s="714"/>
      <c r="I32" s="714"/>
      <c r="J32" s="715"/>
    </row>
    <row r="33" spans="2:15" s="76" customFormat="1" ht="21" customHeight="1">
      <c r="B33" s="713"/>
      <c r="C33" s="714"/>
      <c r="D33" s="714"/>
      <c r="E33" s="714"/>
      <c r="F33" s="714"/>
      <c r="G33" s="714"/>
      <c r="H33" s="714"/>
      <c r="I33" s="714"/>
      <c r="J33" s="715"/>
      <c r="O33" s="76" t="s">
        <v>711</v>
      </c>
    </row>
    <row r="34" spans="2:15" s="76" customFormat="1" ht="21" customHeight="1">
      <c r="B34" s="716"/>
      <c r="C34" s="717"/>
      <c r="D34" s="717"/>
      <c r="E34" s="717"/>
      <c r="F34" s="717"/>
      <c r="G34" s="717"/>
      <c r="H34" s="717"/>
      <c r="I34" s="717"/>
      <c r="J34" s="718"/>
    </row>
    <row r="35" spans="2:15" s="76" customFormat="1">
      <c r="B35" s="31"/>
      <c r="C35" s="31"/>
      <c r="D35" s="31"/>
      <c r="E35" s="31"/>
      <c r="F35" s="128"/>
      <c r="G35" s="31"/>
      <c r="H35" s="31"/>
      <c r="I35" s="31"/>
      <c r="J35" s="172"/>
    </row>
    <row r="36" spans="2:15" s="76" customFormat="1">
      <c r="B36" s="31"/>
      <c r="C36" s="31"/>
      <c r="D36" s="31"/>
      <c r="E36" s="31"/>
      <c r="F36" s="128"/>
      <c r="G36" s="31"/>
      <c r="H36" s="31"/>
      <c r="I36" s="31"/>
      <c r="J36" s="172"/>
    </row>
    <row r="37" spans="2:15" s="76" customFormat="1">
      <c r="B37" s="31"/>
      <c r="C37" s="31"/>
      <c r="D37" s="31"/>
      <c r="E37" s="31"/>
      <c r="F37" s="128"/>
      <c r="G37" s="31"/>
      <c r="H37" s="172"/>
      <c r="I37" s="172"/>
      <c r="J37" s="31"/>
    </row>
    <row r="38" spans="2:15">
      <c r="G38" s="172"/>
      <c r="H38" s="172"/>
      <c r="I38" s="172"/>
    </row>
  </sheetData>
  <sheetProtection algorithmName="SHA-512" hashValue="ZsPWhYt5YMYeeiuunpSujlKeu74N2RUwYIoQ7frAgCifjpdniZP9M2DnmwQs5RnwatjnvpF42z2WNjiqM081aA==" saltValue="4OoPaS7PnEhjeCXHs40U8w==" spinCount="100000" sheet="1" objects="1" scenarios="1"/>
  <mergeCells count="3">
    <mergeCell ref="B31:J34"/>
    <mergeCell ref="B27:E28"/>
    <mergeCell ref="I1:J1"/>
  </mergeCells>
  <conditionalFormatting sqref="C4:E5 D16:E16 D11:E11 I15:J15 I4:J4 H4:H9 H11:H28 C6:C26">
    <cfRule type="cellIs" dxfId="6" priority="4" operator="equal">
      <formula>0</formula>
    </cfRule>
  </conditionalFormatting>
  <conditionalFormatting sqref="H10">
    <cfRule type="cellIs" dxfId="5" priority="3" operator="equal">
      <formula>0</formula>
    </cfRule>
  </conditionalFormatting>
  <dataValidations count="1">
    <dataValidation type="whole" operator="greaterThanOrEqual" allowBlank="1" showInputMessage="1" showErrorMessage="1" sqref="C4:E26 H4:J28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0" orientation="landscape" r:id="rId1"/>
  <headerFooter scaleWithDoc="0">
    <oddFooter>&amp;R&amp;"Goudy,Negrita Cursiva"Colegio Nacional Virtual M.T.S.&amp;"Goudy,Cursiva", página 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1:L38"/>
  <sheetViews>
    <sheetView showGridLines="0" zoomScale="90" zoomScaleNormal="90" workbookViewId="0">
      <selection activeCell="K1" sqref="K1:L1"/>
    </sheetView>
  </sheetViews>
  <sheetFormatPr baseColWidth="10" defaultRowHeight="14.25"/>
  <cols>
    <col min="1" max="1" width="4.5703125" style="31" customWidth="1"/>
    <col min="2" max="2" width="46.28515625" style="31" customWidth="1"/>
    <col min="3" max="3" width="6.85546875" style="128" customWidth="1"/>
    <col min="4" max="5" width="9.140625" style="31" customWidth="1"/>
    <col min="6" max="10" width="9.140625" style="76" customWidth="1"/>
    <col min="11" max="12" width="9.140625" style="31" customWidth="1"/>
    <col min="13" max="16384" width="11.42578125" style="31"/>
  </cols>
  <sheetData>
    <row r="1" spans="2:12" s="76" customFormat="1" ht="18">
      <c r="B1" s="511" t="s">
        <v>643</v>
      </c>
      <c r="C1" s="83"/>
      <c r="D1" s="83"/>
      <c r="H1" s="547"/>
      <c r="I1" s="547"/>
      <c r="J1" s="547"/>
      <c r="K1" s="606" t="str">
        <f>+Portada!$L$2</f>
        <v/>
      </c>
      <c r="L1" s="607"/>
    </row>
    <row r="2" spans="2:12" ht="18.75" thickBot="1">
      <c r="B2" s="512" t="s">
        <v>798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s="86" customFormat="1" ht="22.5" customHeight="1" thickTop="1">
      <c r="B3" s="731" t="s">
        <v>52</v>
      </c>
      <c r="C3" s="85"/>
      <c r="D3" s="733" t="s">
        <v>0</v>
      </c>
      <c r="E3" s="739" t="s">
        <v>805</v>
      </c>
      <c r="F3" s="739" t="s">
        <v>806</v>
      </c>
      <c r="G3" s="739" t="s">
        <v>807</v>
      </c>
      <c r="H3" s="739" t="s">
        <v>808</v>
      </c>
      <c r="I3" s="739" t="s">
        <v>809</v>
      </c>
      <c r="J3" s="739" t="s">
        <v>810</v>
      </c>
      <c r="K3" s="735" t="s">
        <v>148</v>
      </c>
      <c r="L3" s="737" t="s">
        <v>53</v>
      </c>
    </row>
    <row r="4" spans="2:12" s="76" customFormat="1" ht="22.5" customHeight="1" thickBot="1">
      <c r="B4" s="732"/>
      <c r="C4" s="87"/>
      <c r="D4" s="734"/>
      <c r="E4" s="740"/>
      <c r="F4" s="740"/>
      <c r="G4" s="740"/>
      <c r="H4" s="740"/>
      <c r="I4" s="740"/>
      <c r="J4" s="740"/>
      <c r="K4" s="736"/>
      <c r="L4" s="738"/>
    </row>
    <row r="5" spans="2:12" s="76" customFormat="1" ht="24.75" customHeight="1" thickTop="1" thickBot="1">
      <c r="B5" s="744" t="s">
        <v>755</v>
      </c>
      <c r="C5" s="745"/>
      <c r="D5" s="88">
        <f t="shared" ref="D5:L5" si="0">+D6+D17</f>
        <v>0</v>
      </c>
      <c r="E5" s="89">
        <f t="shared" si="0"/>
        <v>0</v>
      </c>
      <c r="F5" s="90">
        <f t="shared" si="0"/>
        <v>0</v>
      </c>
      <c r="G5" s="90">
        <f t="shared" si="0"/>
        <v>0</v>
      </c>
      <c r="H5" s="90">
        <f t="shared" si="0"/>
        <v>0</v>
      </c>
      <c r="I5" s="90">
        <f t="shared" si="0"/>
        <v>0</v>
      </c>
      <c r="J5" s="90">
        <f t="shared" si="0"/>
        <v>0</v>
      </c>
      <c r="K5" s="89">
        <f t="shared" si="0"/>
        <v>0</v>
      </c>
      <c r="L5" s="91">
        <f t="shared" si="0"/>
        <v>0</v>
      </c>
    </row>
    <row r="6" spans="2:12" s="76" customFormat="1" ht="22.5" customHeight="1">
      <c r="B6" s="92" t="s">
        <v>54</v>
      </c>
      <c r="C6" s="515"/>
      <c r="D6" s="93">
        <f t="shared" ref="D6:L6" si="1">SUM(D7:D16)</f>
        <v>0</v>
      </c>
      <c r="E6" s="94">
        <f t="shared" si="1"/>
        <v>0</v>
      </c>
      <c r="F6" s="95">
        <f t="shared" si="1"/>
        <v>0</v>
      </c>
      <c r="G6" s="95">
        <f t="shared" si="1"/>
        <v>0</v>
      </c>
      <c r="H6" s="95">
        <f t="shared" si="1"/>
        <v>0</v>
      </c>
      <c r="I6" s="95">
        <f t="shared" si="1"/>
        <v>0</v>
      </c>
      <c r="J6" s="95">
        <f t="shared" si="1"/>
        <v>0</v>
      </c>
      <c r="K6" s="96">
        <f t="shared" si="1"/>
        <v>0</v>
      </c>
      <c r="L6" s="97">
        <f t="shared" si="1"/>
        <v>0</v>
      </c>
    </row>
    <row r="7" spans="2:12" s="76" customFormat="1" ht="22.5" customHeight="1">
      <c r="B7" s="98" t="s">
        <v>135</v>
      </c>
      <c r="C7" s="99" t="str">
        <f>IF(AND(D7&lt;&gt;'CUADRO 11'!C17),"**","")</f>
        <v/>
      </c>
      <c r="D7" s="100">
        <f>SUM(E7:L7)</f>
        <v>0</v>
      </c>
      <c r="E7" s="101"/>
      <c r="F7" s="102"/>
      <c r="G7" s="102"/>
      <c r="H7" s="102"/>
      <c r="I7" s="102"/>
      <c r="J7" s="102"/>
      <c r="K7" s="101"/>
      <c r="L7" s="103"/>
    </row>
    <row r="8" spans="2:12" s="76" customFormat="1" ht="22.5" customHeight="1">
      <c r="B8" s="98" t="s">
        <v>136</v>
      </c>
      <c r="C8" s="99" t="str">
        <f>IF(AND(D8&lt;&gt;'CUADRO 11'!C18),"**","")</f>
        <v/>
      </c>
      <c r="D8" s="100">
        <f t="shared" ref="D8:D16" si="2">SUM(E8:L8)</f>
        <v>0</v>
      </c>
      <c r="E8" s="101"/>
      <c r="F8" s="102"/>
      <c r="G8" s="102"/>
      <c r="H8" s="102"/>
      <c r="I8" s="102"/>
      <c r="J8" s="102"/>
      <c r="K8" s="101"/>
      <c r="L8" s="103"/>
    </row>
    <row r="9" spans="2:12" s="76" customFormat="1" ht="22.5" customHeight="1">
      <c r="B9" s="98" t="s">
        <v>137</v>
      </c>
      <c r="C9" s="99" t="str">
        <f>IF(AND(D9&lt;&gt;'CUADRO 11'!C19),"**","")</f>
        <v/>
      </c>
      <c r="D9" s="100">
        <f t="shared" si="2"/>
        <v>0</v>
      </c>
      <c r="E9" s="101"/>
      <c r="F9" s="102"/>
      <c r="G9" s="102"/>
      <c r="H9" s="102"/>
      <c r="I9" s="102"/>
      <c r="J9" s="102"/>
      <c r="K9" s="101"/>
      <c r="L9" s="103"/>
    </row>
    <row r="10" spans="2:12" s="76" customFormat="1" ht="22.5" customHeight="1">
      <c r="B10" s="98" t="s">
        <v>756</v>
      </c>
      <c r="C10" s="99" t="str">
        <f>IF(AND(D10&lt;&gt;'CUADRO 11'!C20),"**","")</f>
        <v/>
      </c>
      <c r="D10" s="100">
        <f t="shared" si="2"/>
        <v>0</v>
      </c>
      <c r="E10" s="101"/>
      <c r="F10" s="102"/>
      <c r="G10" s="102"/>
      <c r="H10" s="102"/>
      <c r="I10" s="102"/>
      <c r="J10" s="102"/>
      <c r="K10" s="101"/>
      <c r="L10" s="103"/>
    </row>
    <row r="11" spans="2:12" s="76" customFormat="1" ht="22.5" customHeight="1">
      <c r="B11" s="98" t="s">
        <v>672</v>
      </c>
      <c r="C11" s="99" t="str">
        <f>IF(AND(D11&lt;&gt;'CUADRO 11'!C21),"**","")</f>
        <v/>
      </c>
      <c r="D11" s="100">
        <f t="shared" si="2"/>
        <v>0</v>
      </c>
      <c r="E11" s="101"/>
      <c r="F11" s="102"/>
      <c r="G11" s="102"/>
      <c r="H11" s="102"/>
      <c r="I11" s="102"/>
      <c r="J11" s="102"/>
      <c r="K11" s="101"/>
      <c r="L11" s="103"/>
    </row>
    <row r="12" spans="2:12" s="76" customFormat="1" ht="22.5" customHeight="1">
      <c r="B12" s="98" t="s">
        <v>55</v>
      </c>
      <c r="C12" s="99" t="str">
        <f>IF(AND(D12&lt;&gt;'CUADRO 11'!C22),"**","")</f>
        <v/>
      </c>
      <c r="D12" s="100">
        <f t="shared" si="2"/>
        <v>0</v>
      </c>
      <c r="E12" s="101"/>
      <c r="F12" s="104"/>
      <c r="G12" s="104"/>
      <c r="H12" s="104"/>
      <c r="I12" s="104"/>
      <c r="J12" s="104"/>
      <c r="K12" s="101"/>
      <c r="L12" s="103"/>
    </row>
    <row r="13" spans="2:12" s="76" customFormat="1" ht="22.5" customHeight="1">
      <c r="B13" s="98" t="s">
        <v>673</v>
      </c>
      <c r="C13" s="99" t="str">
        <f>IF(AND(D13&lt;&gt;'CUADRO 11'!C23),"**","")</f>
        <v/>
      </c>
      <c r="D13" s="100">
        <f t="shared" si="2"/>
        <v>0</v>
      </c>
      <c r="E13" s="101"/>
      <c r="F13" s="104"/>
      <c r="G13" s="104"/>
      <c r="H13" s="104"/>
      <c r="I13" s="104"/>
      <c r="J13" s="104"/>
      <c r="K13" s="101"/>
      <c r="L13" s="103"/>
    </row>
    <row r="14" spans="2:12" s="76" customFormat="1" ht="22.5" customHeight="1">
      <c r="B14" s="98" t="s">
        <v>708</v>
      </c>
      <c r="C14" s="99" t="str">
        <f>IF(AND(D14&lt;&gt;'CUADRO 11'!C24),"**","")</f>
        <v/>
      </c>
      <c r="D14" s="100">
        <f t="shared" si="2"/>
        <v>0</v>
      </c>
      <c r="E14" s="101"/>
      <c r="F14" s="104"/>
      <c r="G14" s="105"/>
      <c r="H14" s="104"/>
      <c r="I14" s="105"/>
      <c r="J14" s="105"/>
      <c r="K14" s="101"/>
      <c r="L14" s="106"/>
    </row>
    <row r="15" spans="2:12" s="76" customFormat="1" ht="22.5" customHeight="1">
      <c r="B15" s="107" t="s">
        <v>691</v>
      </c>
      <c r="C15" s="99" t="str">
        <f>IF(AND(D15&lt;&gt;'CUADRO 11'!C25),"**","")</f>
        <v/>
      </c>
      <c r="D15" s="100">
        <f t="shared" si="2"/>
        <v>0</v>
      </c>
      <c r="E15" s="101"/>
      <c r="F15" s="104"/>
      <c r="G15" s="105"/>
      <c r="H15" s="104"/>
      <c r="I15" s="105"/>
      <c r="J15" s="105"/>
      <c r="K15" s="101"/>
      <c r="L15" s="106"/>
    </row>
    <row r="16" spans="2:12" s="76" customFormat="1" ht="22.5" customHeight="1">
      <c r="B16" s="108" t="s">
        <v>147</v>
      </c>
      <c r="C16" s="516" t="str">
        <f>IF(AND(D16&lt;&gt;'CUADRO 11'!C26),"**","")</f>
        <v/>
      </c>
      <c r="D16" s="109">
        <f t="shared" si="2"/>
        <v>0</v>
      </c>
      <c r="E16" s="110"/>
      <c r="F16" s="111"/>
      <c r="G16" s="111"/>
      <c r="H16" s="111"/>
      <c r="I16" s="111"/>
      <c r="J16" s="111"/>
      <c r="K16" s="110"/>
      <c r="L16" s="112"/>
    </row>
    <row r="17" spans="2:12" s="76" customFormat="1" ht="22.5" customHeight="1">
      <c r="B17" s="113" t="s">
        <v>141</v>
      </c>
      <c r="C17" s="517"/>
      <c r="D17" s="114">
        <f t="shared" ref="D17:L17" si="3">SUM(D18:D27)</f>
        <v>0</v>
      </c>
      <c r="E17" s="94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4">
        <f t="shared" si="3"/>
        <v>0</v>
      </c>
      <c r="L17" s="97">
        <f t="shared" si="3"/>
        <v>0</v>
      </c>
    </row>
    <row r="18" spans="2:12" s="76" customFormat="1" ht="22.5" customHeight="1">
      <c r="B18" s="107" t="s">
        <v>68</v>
      </c>
      <c r="C18" s="518" t="str">
        <f>IF(AND(D18&lt;&gt;'CUADRO 11'!H5),"**","")</f>
        <v/>
      </c>
      <c r="D18" s="100">
        <f t="shared" ref="D18:D27" si="4">SUM(E18:L18)</f>
        <v>0</v>
      </c>
      <c r="E18" s="101"/>
      <c r="F18" s="102"/>
      <c r="G18" s="102"/>
      <c r="H18" s="102"/>
      <c r="I18" s="102"/>
      <c r="J18" s="102"/>
      <c r="K18" s="101"/>
      <c r="L18" s="103"/>
    </row>
    <row r="19" spans="2:12" s="76" customFormat="1" ht="22.5" customHeight="1">
      <c r="B19" s="107" t="s">
        <v>59</v>
      </c>
      <c r="C19" s="518" t="str">
        <f>IF(AND(D19&lt;&gt;'CUADRO 11'!H6),"**","")</f>
        <v/>
      </c>
      <c r="D19" s="100">
        <f t="shared" si="4"/>
        <v>0</v>
      </c>
      <c r="E19" s="101"/>
      <c r="F19" s="102"/>
      <c r="G19" s="102"/>
      <c r="H19" s="102"/>
      <c r="I19" s="102"/>
      <c r="J19" s="102"/>
      <c r="K19" s="101"/>
      <c r="L19" s="103"/>
    </row>
    <row r="20" spans="2:12" s="76" customFormat="1" ht="22.5" customHeight="1">
      <c r="B20" s="107" t="s">
        <v>60</v>
      </c>
      <c r="C20" s="518" t="str">
        <f>IF(AND(D20&lt;&gt;'CUADRO 11'!H7),"**","")</f>
        <v/>
      </c>
      <c r="D20" s="100">
        <f t="shared" si="4"/>
        <v>0</v>
      </c>
      <c r="E20" s="101"/>
      <c r="F20" s="102"/>
      <c r="G20" s="102"/>
      <c r="H20" s="102"/>
      <c r="I20" s="102"/>
      <c r="J20" s="102"/>
      <c r="K20" s="101"/>
      <c r="L20" s="103"/>
    </row>
    <row r="21" spans="2:12" s="76" customFormat="1" ht="22.5" customHeight="1">
      <c r="B21" s="98" t="s">
        <v>790</v>
      </c>
      <c r="C21" s="518" t="str">
        <f>IF(AND(D21&lt;&gt;'CUADRO 11'!H8),"**","")</f>
        <v/>
      </c>
      <c r="D21" s="100">
        <f t="shared" si="4"/>
        <v>0</v>
      </c>
      <c r="E21" s="101"/>
      <c r="F21" s="102"/>
      <c r="G21" s="102"/>
      <c r="H21" s="102"/>
      <c r="I21" s="102"/>
      <c r="J21" s="102"/>
      <c r="K21" s="101"/>
      <c r="L21" s="103"/>
    </row>
    <row r="22" spans="2:12" s="76" customFormat="1" ht="22.5" customHeight="1">
      <c r="B22" s="107" t="s">
        <v>66</v>
      </c>
      <c r="C22" s="518" t="str">
        <f>IF(AND(D22&lt;&gt;'CUADRO 11'!H9),"**","")</f>
        <v/>
      </c>
      <c r="D22" s="100">
        <f t="shared" si="4"/>
        <v>0</v>
      </c>
      <c r="E22" s="101"/>
      <c r="F22" s="102"/>
      <c r="G22" s="102"/>
      <c r="H22" s="102"/>
      <c r="I22" s="102"/>
      <c r="J22" s="102"/>
      <c r="K22" s="101"/>
      <c r="L22" s="103"/>
    </row>
    <row r="23" spans="2:12" s="76" customFormat="1" ht="22.5" customHeight="1">
      <c r="B23" s="107" t="s">
        <v>61</v>
      </c>
      <c r="C23" s="518" t="str">
        <f>IF(AND(D23&lt;&gt;'CUADRO 11'!H10),"**","")</f>
        <v/>
      </c>
      <c r="D23" s="100">
        <f t="shared" si="4"/>
        <v>0</v>
      </c>
      <c r="E23" s="101"/>
      <c r="F23" s="102"/>
      <c r="G23" s="102"/>
      <c r="H23" s="102"/>
      <c r="I23" s="102"/>
      <c r="J23" s="102"/>
      <c r="K23" s="101"/>
      <c r="L23" s="103"/>
    </row>
    <row r="24" spans="2:12" s="76" customFormat="1" ht="22.5" customHeight="1">
      <c r="B24" s="107" t="s">
        <v>64</v>
      </c>
      <c r="C24" s="518" t="str">
        <f>IF(AND(D24&lt;&gt;'CUADRO 11'!H11),"**","")</f>
        <v/>
      </c>
      <c r="D24" s="100">
        <f t="shared" si="4"/>
        <v>0</v>
      </c>
      <c r="E24" s="101"/>
      <c r="F24" s="102"/>
      <c r="G24" s="102"/>
      <c r="H24" s="102"/>
      <c r="I24" s="102"/>
      <c r="J24" s="102"/>
      <c r="K24" s="101"/>
      <c r="L24" s="103"/>
    </row>
    <row r="25" spans="2:12" s="76" customFormat="1" ht="22.5" customHeight="1">
      <c r="B25" s="107" t="s">
        <v>65</v>
      </c>
      <c r="C25" s="518" t="str">
        <f>IF(AND(D25&lt;&gt;'CUADRO 11'!H12),"**","")</f>
        <v/>
      </c>
      <c r="D25" s="100">
        <f t="shared" si="4"/>
        <v>0</v>
      </c>
      <c r="E25" s="101"/>
      <c r="F25" s="102"/>
      <c r="G25" s="102"/>
      <c r="H25" s="102"/>
      <c r="I25" s="102"/>
      <c r="J25" s="102"/>
      <c r="K25" s="101"/>
      <c r="L25" s="103"/>
    </row>
    <row r="26" spans="2:12" s="76" customFormat="1" ht="22.5" customHeight="1">
      <c r="B26" s="107" t="s">
        <v>692</v>
      </c>
      <c r="C26" s="518" t="str">
        <f>IF(AND(D26&lt;&gt;'CUADRO 11'!H13),"**","")</f>
        <v/>
      </c>
      <c r="D26" s="100">
        <f t="shared" si="4"/>
        <v>0</v>
      </c>
      <c r="E26" s="101"/>
      <c r="F26" s="102"/>
      <c r="G26" s="102"/>
      <c r="H26" s="102"/>
      <c r="I26" s="102"/>
      <c r="J26" s="102"/>
      <c r="K26" s="101"/>
      <c r="L26" s="103"/>
    </row>
    <row r="27" spans="2:12" s="76" customFormat="1" ht="22.5" customHeight="1" thickBot="1">
      <c r="B27" s="115" t="s">
        <v>146</v>
      </c>
      <c r="C27" s="519" t="str">
        <f>IF(AND(D27&lt;&gt;'CUADRO 11'!H14),"**","")</f>
        <v/>
      </c>
      <c r="D27" s="116">
        <f t="shared" si="4"/>
        <v>0</v>
      </c>
      <c r="E27" s="117"/>
      <c r="F27" s="118"/>
      <c r="G27" s="118"/>
      <c r="H27" s="118"/>
      <c r="I27" s="118"/>
      <c r="J27" s="118"/>
      <c r="K27" s="117"/>
      <c r="L27" s="119"/>
    </row>
    <row r="28" spans="2:12" s="86" customFormat="1" ht="15.75" customHeight="1" thickTop="1">
      <c r="B28" s="120"/>
      <c r="C28" s="121"/>
      <c r="D28" s="122" t="str">
        <f>IF(OR(D7&lt;&gt;'CUADRO 11'!C17,D8&lt;&gt;'CUADRO 11'!C18,D9&lt;&gt;'CUADRO 11'!C19,D10&lt;&gt;'CUADRO 11'!C20,D11&lt;&gt;'CUADRO 11'!C21,D12&lt;&gt;'CUADRO 11'!C22,D13&lt;&gt;'CUADRO 11'!C23,D14&lt;&gt;'CUADRO 11'!C24,D15&lt;&gt;'CUADRO 11'!C25,D16&lt;&gt;'CUADRO 11'!C26,D18&lt;&gt;'CUADRO 11'!H5,D19&lt;&gt;'CUADRO 11'!H6,D20&lt;&gt;'CUADRO 11'!H7,D21&lt;&gt;'CUADRO 11'!H8,D22&lt;&gt;'CUADRO 11'!H9,D23&lt;&gt;'CUADRO 11'!H10,D24&lt;&gt;'CUADRO 11'!H11,D25&lt;&gt;'CUADRO 11'!H12,D26&lt;&gt;'CUADRO 11'!H13,D27&lt;&gt;'CUADRO 11'!H14),"**","")</f>
        <v/>
      </c>
      <c r="E28" s="741" t="str">
        <f>IF(D28="**","** ¡VERIFICAR!.  La cifra digitada en alguno de los Cargos es diferente a la que se reportó en el Cuadro 11.","")</f>
        <v/>
      </c>
      <c r="F28" s="741"/>
      <c r="G28" s="741"/>
      <c r="H28" s="741"/>
      <c r="I28" s="741"/>
      <c r="J28" s="741"/>
      <c r="K28" s="741"/>
      <c r="L28" s="741"/>
    </row>
    <row r="29" spans="2:12" s="86" customFormat="1" ht="21" customHeight="1">
      <c r="B29" s="123"/>
      <c r="C29" s="124"/>
      <c r="D29" s="125"/>
      <c r="E29" s="742"/>
      <c r="F29" s="742"/>
      <c r="G29" s="742"/>
      <c r="H29" s="742"/>
      <c r="I29" s="742"/>
      <c r="J29" s="742"/>
      <c r="K29" s="742"/>
      <c r="L29" s="742"/>
    </row>
    <row r="30" spans="2:12" s="76" customFormat="1" ht="24.75" customHeight="1">
      <c r="B30" s="126" t="s">
        <v>131</v>
      </c>
      <c r="C30" s="127"/>
      <c r="D30" s="32"/>
      <c r="E30" s="743"/>
      <c r="F30" s="743"/>
      <c r="G30" s="743"/>
      <c r="H30" s="743"/>
      <c r="I30" s="743"/>
      <c r="J30" s="743"/>
      <c r="K30" s="743"/>
      <c r="L30" s="743"/>
    </row>
    <row r="31" spans="2:12" s="76" customFormat="1" ht="19.5" customHeight="1">
      <c r="B31" s="710"/>
      <c r="C31" s="711"/>
      <c r="D31" s="711"/>
      <c r="E31" s="711"/>
      <c r="F31" s="711"/>
      <c r="G31" s="711"/>
      <c r="H31" s="711"/>
      <c r="I31" s="711"/>
      <c r="J31" s="711"/>
      <c r="K31" s="711"/>
      <c r="L31" s="712"/>
    </row>
    <row r="32" spans="2:12" s="76" customFormat="1" ht="19.5" customHeight="1">
      <c r="B32" s="713"/>
      <c r="C32" s="714"/>
      <c r="D32" s="714"/>
      <c r="E32" s="714"/>
      <c r="F32" s="714"/>
      <c r="G32" s="714"/>
      <c r="H32" s="714"/>
      <c r="I32" s="714"/>
      <c r="J32" s="714"/>
      <c r="K32" s="714"/>
      <c r="L32" s="715"/>
    </row>
    <row r="33" spans="2:12" s="76" customFormat="1" ht="19.5" customHeight="1">
      <c r="B33" s="713"/>
      <c r="C33" s="714"/>
      <c r="D33" s="714"/>
      <c r="E33" s="714"/>
      <c r="F33" s="714"/>
      <c r="G33" s="714"/>
      <c r="H33" s="714"/>
      <c r="I33" s="714"/>
      <c r="J33" s="714"/>
      <c r="K33" s="714"/>
      <c r="L33" s="715"/>
    </row>
    <row r="34" spans="2:12" s="76" customFormat="1" ht="19.5" customHeight="1">
      <c r="B34" s="716"/>
      <c r="C34" s="717"/>
      <c r="D34" s="717"/>
      <c r="E34" s="717"/>
      <c r="F34" s="717"/>
      <c r="G34" s="717"/>
      <c r="H34" s="717"/>
      <c r="I34" s="717"/>
      <c r="J34" s="717"/>
      <c r="K34" s="717"/>
      <c r="L34" s="718"/>
    </row>
    <row r="35" spans="2:12" s="76" customFormat="1">
      <c r="B35" s="31"/>
      <c r="C35" s="128"/>
      <c r="D35" s="31"/>
      <c r="E35" s="31"/>
      <c r="K35" s="31"/>
    </row>
    <row r="36" spans="2:12" s="76" customFormat="1">
      <c r="B36" s="31"/>
      <c r="C36" s="128"/>
      <c r="D36" s="31"/>
      <c r="E36" s="31"/>
      <c r="K36" s="31"/>
    </row>
    <row r="37" spans="2:12" s="76" customFormat="1">
      <c r="B37" s="31"/>
      <c r="C37" s="128"/>
      <c r="D37" s="31"/>
      <c r="E37" s="31"/>
      <c r="K37" s="31"/>
    </row>
    <row r="38" spans="2:12" s="76" customFormat="1">
      <c r="B38" s="31"/>
      <c r="C38" s="128"/>
      <c r="D38" s="31"/>
      <c r="E38" s="31"/>
      <c r="K38" s="31"/>
    </row>
  </sheetData>
  <sheetProtection algorithmName="SHA-512" hashValue="MzZwZ/boweaC1cxdV36ebMbg1VSsOAksiik3beLhai8AAnCHWAgQbaAyvy5L+mbIyoBSXZIEtiVmKbrofYxbaw==" saltValue="XzKTBJ+aeNuNl4n1CspIaw==" spinCount="100000" sheet="1" objects="1" scenarios="1"/>
  <mergeCells count="14">
    <mergeCell ref="K1:L1"/>
    <mergeCell ref="B31:L34"/>
    <mergeCell ref="B3:B4"/>
    <mergeCell ref="D3:D4"/>
    <mergeCell ref="K3:K4"/>
    <mergeCell ref="L3:L4"/>
    <mergeCell ref="E3:E4"/>
    <mergeCell ref="F3:F4"/>
    <mergeCell ref="G3:G4"/>
    <mergeCell ref="H3:H4"/>
    <mergeCell ref="I3:I4"/>
    <mergeCell ref="J3:J4"/>
    <mergeCell ref="E28:L30"/>
    <mergeCell ref="B5:C5"/>
  </mergeCells>
  <conditionalFormatting sqref="D5:D9 D12:D14 K17:L17 K5:L6 D17:D27">
    <cfRule type="cellIs" dxfId="4" priority="11" operator="equal">
      <formula>0</formula>
    </cfRule>
  </conditionalFormatting>
  <conditionalFormatting sqref="D10:D11">
    <cfRule type="cellIs" dxfId="3" priority="7" operator="equal">
      <formula>0</formula>
    </cfRule>
  </conditionalFormatting>
  <conditionalFormatting sqref="E17 E5:E6 H5:J6 H17:J17">
    <cfRule type="cellIs" dxfId="2" priority="6" operator="equal">
      <formula>0</formula>
    </cfRule>
  </conditionalFormatting>
  <conditionalFormatting sqref="F5:G6 F17:G17">
    <cfRule type="cellIs" dxfId="1" priority="5" operator="equal">
      <formula>0</formula>
    </cfRule>
  </conditionalFormatting>
  <conditionalFormatting sqref="D15:D16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sqref="D5:L27">
      <formula1>0</formula1>
    </dataValidation>
  </dataValidations>
  <printOptions horizontalCentered="1" verticalCentered="1"/>
  <pageMargins left="0" right="0.39370078740157483" top="0.23622047244094491" bottom="0.42" header="0.43307086614173229" footer="0.19685039370078741"/>
  <pageSetup scale="78" orientation="landscape" r:id="rId1"/>
  <headerFooter scaleWithDoc="0">
    <oddFooter>&amp;R&amp;"Goudy,Negrita Cursiva"Colegio Nacional Virtual M.T.S.&amp;"Goudy,Cursiva", página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W10"/>
  <sheetViews>
    <sheetView zoomScale="80" zoomScaleNormal="80" workbookViewId="0">
      <pane ySplit="2" topLeftCell="A3" activePane="bottomLeft" state="frozen"/>
      <selection activeCell="C35" sqref="C35:D35"/>
      <selection pane="bottomLeft" activeCell="A16" sqref="A16"/>
    </sheetView>
  </sheetViews>
  <sheetFormatPr baseColWidth="10" defaultRowHeight="15"/>
  <cols>
    <col min="1" max="1" width="30.7109375" style="8" customWidth="1"/>
    <col min="2" max="2" width="12.28515625" style="8" customWidth="1"/>
    <col min="3" max="3" width="11.42578125" style="2"/>
    <col min="4" max="4" width="7.85546875" style="8" bestFit="1" customWidth="1"/>
    <col min="5" max="5" width="8.140625" style="8" bestFit="1" customWidth="1"/>
    <col min="6" max="6" width="41" style="8" bestFit="1" customWidth="1"/>
    <col min="7" max="7" width="19.7109375" style="8" bestFit="1" customWidth="1"/>
    <col min="8" max="8" width="8.140625" style="8" bestFit="1" customWidth="1"/>
    <col min="9" max="9" width="5.5703125" style="8" bestFit="1" customWidth="1"/>
    <col min="10" max="10" width="7.140625" style="8" bestFit="1" customWidth="1"/>
    <col min="11" max="11" width="6.140625" style="8" bestFit="1" customWidth="1"/>
    <col min="12" max="12" width="10" style="8" bestFit="1" customWidth="1"/>
    <col min="13" max="15" width="7.42578125" style="8" customWidth="1"/>
    <col min="16" max="16" width="24.140625" style="8" bestFit="1" customWidth="1"/>
    <col min="17" max="17" width="10" style="8" bestFit="1" customWidth="1"/>
    <col min="18" max="18" width="36" style="8" bestFit="1" customWidth="1"/>
    <col min="19" max="20" width="13.85546875" style="8" customWidth="1"/>
    <col min="21" max="21" width="33.7109375" style="8" bestFit="1" customWidth="1"/>
    <col min="22" max="22" width="50.85546875" style="8" bestFit="1" customWidth="1"/>
    <col min="23" max="23" width="12.42578125" style="8" bestFit="1" customWidth="1"/>
    <col min="24" max="16384" width="11.42578125" style="2"/>
  </cols>
  <sheetData>
    <row r="1" spans="1:23">
      <c r="A1" s="3">
        <v>1</v>
      </c>
      <c r="B1" s="3">
        <v>2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3" s="5" customFormat="1">
      <c r="A2" s="4" t="s">
        <v>17</v>
      </c>
      <c r="B2" s="4" t="s">
        <v>15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634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4" t="s">
        <v>28</v>
      </c>
      <c r="S2" s="4" t="s">
        <v>29</v>
      </c>
      <c r="T2" s="4" t="s">
        <v>30</v>
      </c>
      <c r="U2" s="4" t="s">
        <v>31</v>
      </c>
      <c r="V2" s="4" t="s">
        <v>32</v>
      </c>
      <c r="W2" s="4" t="s">
        <v>33</v>
      </c>
    </row>
    <row r="3" spans="1:23" ht="15.75">
      <c r="A3" s="546" t="s">
        <v>730</v>
      </c>
      <c r="B3" s="545" t="s">
        <v>731</v>
      </c>
      <c r="D3" s="545" t="s">
        <v>721</v>
      </c>
      <c r="E3" s="545" t="s">
        <v>715</v>
      </c>
      <c r="F3" s="546" t="s">
        <v>720</v>
      </c>
      <c r="G3" s="545" t="s">
        <v>36</v>
      </c>
      <c r="H3" s="545" t="s">
        <v>4</v>
      </c>
      <c r="I3" s="545" t="s">
        <v>34</v>
      </c>
      <c r="J3" s="545" t="s">
        <v>5</v>
      </c>
      <c r="K3" s="545" t="s">
        <v>4</v>
      </c>
      <c r="L3" s="1" t="str">
        <f>CONCATENATE(I3,"-",J3,"-",K3)</f>
        <v>1-03-02</v>
      </c>
      <c r="M3" s="6"/>
      <c r="N3" s="6"/>
      <c r="O3" s="6"/>
      <c r="P3" s="522" t="s">
        <v>37</v>
      </c>
      <c r="Q3" s="522" t="s">
        <v>830</v>
      </c>
      <c r="R3" s="522" t="s">
        <v>831</v>
      </c>
      <c r="S3" s="522">
        <v>25104116</v>
      </c>
      <c r="T3" s="522"/>
      <c r="U3" s="522" t="s">
        <v>773</v>
      </c>
      <c r="V3" s="522" t="s">
        <v>738</v>
      </c>
      <c r="W3" s="523"/>
    </row>
    <row r="4" spans="1:23" ht="15.75">
      <c r="A4" s="546" t="s">
        <v>732</v>
      </c>
      <c r="B4" s="545" t="s">
        <v>733</v>
      </c>
      <c r="D4" s="545" t="s">
        <v>717</v>
      </c>
      <c r="E4" s="545" t="s">
        <v>799</v>
      </c>
      <c r="F4" s="546" t="s">
        <v>716</v>
      </c>
      <c r="G4" s="545" t="s">
        <v>772</v>
      </c>
      <c r="H4" s="545" t="s">
        <v>7</v>
      </c>
      <c r="I4" s="545" t="s">
        <v>34</v>
      </c>
      <c r="J4" s="545" t="s">
        <v>3</v>
      </c>
      <c r="K4" s="545" t="s">
        <v>9</v>
      </c>
      <c r="L4" s="1" t="str">
        <f t="shared" ref="L4:L10" si="0">CONCATENATE(I4,"-",J4,"-",K4)</f>
        <v>1-01-07</v>
      </c>
      <c r="M4" s="6"/>
      <c r="N4" s="6"/>
      <c r="O4" s="6"/>
      <c r="P4" s="522" t="s">
        <v>734</v>
      </c>
      <c r="Q4" s="522" t="s">
        <v>830</v>
      </c>
      <c r="R4" s="522" t="s">
        <v>761</v>
      </c>
      <c r="S4" s="522">
        <v>25200475</v>
      </c>
      <c r="T4" s="522"/>
      <c r="U4" s="522" t="s">
        <v>739</v>
      </c>
      <c r="V4" s="522" t="s">
        <v>740</v>
      </c>
      <c r="W4" s="523"/>
    </row>
    <row r="5" spans="1:23" ht="15.75">
      <c r="A5" s="546" t="s">
        <v>722</v>
      </c>
      <c r="B5" s="545" t="s">
        <v>723</v>
      </c>
      <c r="D5" s="545" t="s">
        <v>727</v>
      </c>
      <c r="E5" s="545" t="s">
        <v>718</v>
      </c>
      <c r="F5" s="546" t="s">
        <v>726</v>
      </c>
      <c r="G5" s="545" t="s">
        <v>38</v>
      </c>
      <c r="H5" s="545" t="s">
        <v>9</v>
      </c>
      <c r="I5" s="545" t="s">
        <v>35</v>
      </c>
      <c r="J5" s="545" t="s">
        <v>10</v>
      </c>
      <c r="K5" s="545" t="s">
        <v>3</v>
      </c>
      <c r="L5" s="1" t="str">
        <f t="shared" si="0"/>
        <v>2-08-01</v>
      </c>
      <c r="M5" s="6"/>
      <c r="N5" s="6"/>
      <c r="O5" s="6"/>
      <c r="P5" s="522" t="s">
        <v>43</v>
      </c>
      <c r="Q5" s="522" t="s">
        <v>830</v>
      </c>
      <c r="R5" s="522" t="s">
        <v>741</v>
      </c>
      <c r="S5" s="522">
        <v>24483724</v>
      </c>
      <c r="T5" s="522">
        <v>24483724</v>
      </c>
      <c r="U5" s="522" t="s">
        <v>742</v>
      </c>
      <c r="V5" s="522" t="s">
        <v>743</v>
      </c>
      <c r="W5" s="523"/>
    </row>
    <row r="6" spans="1:23" ht="15.75">
      <c r="A6" s="546" t="s">
        <v>726</v>
      </c>
      <c r="B6" s="545" t="s">
        <v>727</v>
      </c>
      <c r="D6" s="545" t="s">
        <v>731</v>
      </c>
      <c r="E6" s="545" t="s">
        <v>719</v>
      </c>
      <c r="F6" s="546" t="s">
        <v>730</v>
      </c>
      <c r="G6" s="545" t="s">
        <v>42</v>
      </c>
      <c r="H6" s="545" t="s">
        <v>8</v>
      </c>
      <c r="I6" s="545" t="s">
        <v>35</v>
      </c>
      <c r="J6" s="545" t="s">
        <v>11</v>
      </c>
      <c r="K6" s="545" t="s">
        <v>9</v>
      </c>
      <c r="L6" s="1" t="str">
        <f t="shared" si="0"/>
        <v>2-10-07</v>
      </c>
      <c r="M6" s="6"/>
      <c r="N6" s="6"/>
      <c r="O6" s="6"/>
      <c r="P6" s="522" t="s">
        <v>735</v>
      </c>
      <c r="Q6" s="522" t="s">
        <v>830</v>
      </c>
      <c r="R6" s="522" t="s">
        <v>1335</v>
      </c>
      <c r="S6" s="522">
        <v>24797251</v>
      </c>
      <c r="T6" s="522"/>
      <c r="U6" s="522" t="s">
        <v>744</v>
      </c>
      <c r="V6" s="522" t="s">
        <v>745</v>
      </c>
      <c r="W6" s="523"/>
    </row>
    <row r="7" spans="1:23" ht="15.75">
      <c r="A7" s="546" t="s">
        <v>716</v>
      </c>
      <c r="B7" s="545" t="s">
        <v>717</v>
      </c>
      <c r="D7" s="545" t="s">
        <v>733</v>
      </c>
      <c r="E7" s="545" t="s">
        <v>719</v>
      </c>
      <c r="F7" s="546" t="s">
        <v>732</v>
      </c>
      <c r="G7" s="545" t="s">
        <v>42</v>
      </c>
      <c r="H7" s="545" t="s">
        <v>6</v>
      </c>
      <c r="I7" s="545" t="s">
        <v>35</v>
      </c>
      <c r="J7" s="545" t="s">
        <v>11</v>
      </c>
      <c r="K7" s="545" t="s">
        <v>6</v>
      </c>
      <c r="L7" s="1" t="str">
        <f t="shared" si="0"/>
        <v>2-10-04</v>
      </c>
      <c r="M7" s="6"/>
      <c r="N7" s="6"/>
      <c r="O7" s="6"/>
      <c r="P7" s="522" t="s">
        <v>44</v>
      </c>
      <c r="Q7" s="522" t="s">
        <v>830</v>
      </c>
      <c r="R7" s="522" t="s">
        <v>1336</v>
      </c>
      <c r="S7" s="522">
        <v>24741837</v>
      </c>
      <c r="T7" s="522">
        <v>24744058</v>
      </c>
      <c r="U7" s="522" t="s">
        <v>746</v>
      </c>
      <c r="V7" s="522" t="s">
        <v>747</v>
      </c>
      <c r="W7" s="523"/>
    </row>
    <row r="8" spans="1:23" ht="15.75">
      <c r="A8" s="546" t="s">
        <v>724</v>
      </c>
      <c r="B8" s="545" t="s">
        <v>725</v>
      </c>
      <c r="D8" s="545" t="s">
        <v>723</v>
      </c>
      <c r="E8" s="545" t="s">
        <v>715</v>
      </c>
      <c r="F8" s="546" t="s">
        <v>722</v>
      </c>
      <c r="G8" s="545" t="s">
        <v>36</v>
      </c>
      <c r="H8" s="545" t="s">
        <v>5</v>
      </c>
      <c r="I8" s="545" t="s">
        <v>34</v>
      </c>
      <c r="J8" s="545" t="s">
        <v>8</v>
      </c>
      <c r="K8" s="545" t="s">
        <v>3</v>
      </c>
      <c r="L8" s="1" t="str">
        <f t="shared" si="0"/>
        <v>1-06-01</v>
      </c>
      <c r="M8" s="6"/>
      <c r="N8" s="6"/>
      <c r="O8" s="6"/>
      <c r="P8" s="522" t="s">
        <v>736</v>
      </c>
      <c r="Q8" s="522" t="s">
        <v>830</v>
      </c>
      <c r="R8" s="522" t="s">
        <v>748</v>
      </c>
      <c r="S8" s="522">
        <v>22302734</v>
      </c>
      <c r="T8" s="522">
        <v>22300016</v>
      </c>
      <c r="U8" s="522" t="s">
        <v>762</v>
      </c>
      <c r="V8" s="522" t="s">
        <v>749</v>
      </c>
      <c r="W8" s="523"/>
    </row>
    <row r="9" spans="1:23" ht="15.75">
      <c r="A9" s="546" t="s">
        <v>720</v>
      </c>
      <c r="B9" s="545" t="s">
        <v>721</v>
      </c>
      <c r="D9" s="545" t="s">
        <v>725</v>
      </c>
      <c r="E9" s="545" t="s">
        <v>715</v>
      </c>
      <c r="F9" s="546" t="s">
        <v>724</v>
      </c>
      <c r="G9" s="545" t="s">
        <v>36</v>
      </c>
      <c r="H9" s="545" t="s">
        <v>5</v>
      </c>
      <c r="I9" s="545" t="s">
        <v>34</v>
      </c>
      <c r="J9" s="545" t="s">
        <v>8</v>
      </c>
      <c r="K9" s="545" t="s">
        <v>6</v>
      </c>
      <c r="L9" s="1" t="str">
        <f t="shared" si="0"/>
        <v>1-06-04</v>
      </c>
      <c r="M9" s="6"/>
      <c r="N9" s="6"/>
      <c r="O9" s="6"/>
      <c r="P9" s="522" t="s">
        <v>737</v>
      </c>
      <c r="Q9" s="522" t="s">
        <v>830</v>
      </c>
      <c r="R9" s="522" t="s">
        <v>1337</v>
      </c>
      <c r="S9" s="522">
        <v>25400120</v>
      </c>
      <c r="T9" s="522">
        <v>84937819</v>
      </c>
      <c r="U9" s="522" t="s">
        <v>750</v>
      </c>
      <c r="V9" s="522" t="s">
        <v>751</v>
      </c>
      <c r="W9" s="523"/>
    </row>
    <row r="10" spans="1:23" ht="15.75">
      <c r="A10" s="546" t="s">
        <v>728</v>
      </c>
      <c r="B10" s="545" t="s">
        <v>729</v>
      </c>
      <c r="D10" s="545" t="s">
        <v>729</v>
      </c>
      <c r="E10" s="545" t="s">
        <v>718</v>
      </c>
      <c r="F10" s="546" t="s">
        <v>728</v>
      </c>
      <c r="G10" s="545" t="s">
        <v>38</v>
      </c>
      <c r="H10" s="545" t="s">
        <v>6</v>
      </c>
      <c r="I10" s="545" t="s">
        <v>35</v>
      </c>
      <c r="J10" s="545" t="s">
        <v>3</v>
      </c>
      <c r="K10" s="545" t="s">
        <v>10</v>
      </c>
      <c r="L10" s="1" t="str">
        <f t="shared" si="0"/>
        <v>2-01-08</v>
      </c>
      <c r="M10" s="6"/>
      <c r="N10" s="6"/>
      <c r="O10" s="6"/>
      <c r="P10" s="522" t="s">
        <v>41</v>
      </c>
      <c r="Q10" s="522" t="s">
        <v>830</v>
      </c>
      <c r="R10" s="522" t="s">
        <v>1338</v>
      </c>
      <c r="S10" s="522">
        <v>24392566</v>
      </c>
      <c r="T10" s="522">
        <v>24392566</v>
      </c>
      <c r="U10" s="522" t="s">
        <v>752</v>
      </c>
      <c r="V10" s="522" t="s">
        <v>753</v>
      </c>
      <c r="W10" s="523"/>
    </row>
  </sheetData>
  <sheetProtection algorithmName="SHA-512" hashValue="cyboPDq8lM/ByXs9UCptsvnc8rgodPkJ61G+FJ8GxRHKGQ5xWcPpkoc0WqkAnLsTO0/bxg7yq+43jT2WXFScXA==" saltValue="4c81Ygd+oBF1w/TV0m+p2w==" spinCount="100000" sheet="1" objects="1" scenarios="1"/>
  <autoFilter ref="A2:W10"/>
  <sortState ref="A3:B10">
    <sortCondition ref="A3:A1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3366FF"/>
  </sheetPr>
  <dimension ref="A1:L17"/>
  <sheetViews>
    <sheetView zoomScale="90" zoomScaleNormal="90" workbookViewId="0">
      <pane ySplit="2" topLeftCell="A3" activePane="bottomLeft" state="frozen"/>
      <selection activeCell="C35" sqref="C35:D35"/>
      <selection pane="bottomLeft" activeCell="B12" sqref="B12:B13"/>
    </sheetView>
  </sheetViews>
  <sheetFormatPr baseColWidth="10" defaultRowHeight="15"/>
  <cols>
    <col min="1" max="1" width="8.140625" style="8" bestFit="1" customWidth="1"/>
    <col min="2" max="2" width="41" style="8" bestFit="1" customWidth="1"/>
    <col min="3" max="3" width="7.85546875" style="8" bestFit="1" customWidth="1"/>
    <col min="4" max="4" width="4.140625" style="2" customWidth="1"/>
    <col min="5" max="6" width="9.85546875" style="2" customWidth="1"/>
    <col min="7" max="7" width="36.28515625" style="2" customWidth="1"/>
    <col min="8" max="16384" width="11.42578125" style="2"/>
  </cols>
  <sheetData>
    <row r="1" spans="1:12">
      <c r="A1" s="3">
        <v>2</v>
      </c>
      <c r="B1" s="3">
        <v>3</v>
      </c>
      <c r="C1" s="3">
        <v>1</v>
      </c>
    </row>
    <row r="2" spans="1:12" s="5" customFormat="1">
      <c r="A2" s="4" t="s">
        <v>16</v>
      </c>
      <c r="B2" s="4" t="s">
        <v>17</v>
      </c>
      <c r="C2" s="4" t="s">
        <v>15</v>
      </c>
      <c r="H2" s="5" t="s">
        <v>1326</v>
      </c>
    </row>
    <row r="3" spans="1:12">
      <c r="A3" s="6" t="s">
        <v>715</v>
      </c>
      <c r="B3" s="541" t="s">
        <v>722</v>
      </c>
      <c r="C3" s="6" t="s">
        <v>723</v>
      </c>
      <c r="E3" s="1" t="s">
        <v>715</v>
      </c>
      <c r="F3" s="1" t="s">
        <v>723</v>
      </c>
      <c r="G3" s="1" t="s">
        <v>722</v>
      </c>
      <c r="H3" s="10" t="str">
        <f t="shared" ref="H3:H7" si="0">IF(C3=F3,"","xx")</f>
        <v/>
      </c>
      <c r="I3" s="9"/>
      <c r="J3" s="9" t="str">
        <f>CONCATENATE("_",L3)</f>
        <v>_6246</v>
      </c>
      <c r="K3" s="9"/>
      <c r="L3" s="6" t="str">
        <f>+A4</f>
        <v>6246</v>
      </c>
    </row>
    <row r="4" spans="1:12">
      <c r="A4" s="10" t="s">
        <v>715</v>
      </c>
      <c r="B4" s="540" t="s">
        <v>724</v>
      </c>
      <c r="C4" s="10" t="s">
        <v>725</v>
      </c>
      <c r="E4" s="1" t="s">
        <v>715</v>
      </c>
      <c r="F4" s="1" t="s">
        <v>725</v>
      </c>
      <c r="G4" s="1" t="s">
        <v>724</v>
      </c>
      <c r="H4" s="10" t="str">
        <f t="shared" si="0"/>
        <v/>
      </c>
      <c r="I4" s="9"/>
      <c r="J4" s="9" t="str">
        <f t="shared" ref="J4:J6" si="1">CONCATENATE("_",L4)</f>
        <v>_6249</v>
      </c>
      <c r="K4" s="9"/>
      <c r="L4" s="6" t="str">
        <f>+A6</f>
        <v>6249</v>
      </c>
    </row>
    <row r="5" spans="1:12">
      <c r="A5" s="7" t="s">
        <v>715</v>
      </c>
      <c r="B5" s="542" t="s">
        <v>720</v>
      </c>
      <c r="C5" s="7" t="s">
        <v>721</v>
      </c>
      <c r="E5" s="1" t="s">
        <v>715</v>
      </c>
      <c r="F5" s="1" t="s">
        <v>721</v>
      </c>
      <c r="G5" s="1" t="s">
        <v>720</v>
      </c>
      <c r="H5" s="10" t="str">
        <f t="shared" si="0"/>
        <v/>
      </c>
      <c r="I5" s="9"/>
      <c r="J5" s="9" t="str">
        <f t="shared" si="1"/>
        <v>_6251</v>
      </c>
      <c r="K5" s="9"/>
      <c r="L5" s="6" t="str">
        <f>+A8</f>
        <v>6251</v>
      </c>
    </row>
    <row r="6" spans="1:12">
      <c r="A6" s="10" t="s">
        <v>718</v>
      </c>
      <c r="B6" s="540" t="s">
        <v>726</v>
      </c>
      <c r="C6" s="10" t="s">
        <v>727</v>
      </c>
      <c r="E6" s="1" t="s">
        <v>718</v>
      </c>
      <c r="F6" s="1" t="s">
        <v>727</v>
      </c>
      <c r="G6" s="1" t="s">
        <v>726</v>
      </c>
      <c r="H6" s="10" t="str">
        <f t="shared" si="0"/>
        <v/>
      </c>
      <c r="I6" s="9"/>
      <c r="J6" s="9" t="str">
        <f t="shared" si="1"/>
        <v>_6802</v>
      </c>
      <c r="K6" s="9"/>
      <c r="L6" s="544" t="str">
        <f>+A10</f>
        <v>6802</v>
      </c>
    </row>
    <row r="7" spans="1:12">
      <c r="A7" s="7" t="s">
        <v>718</v>
      </c>
      <c r="B7" s="542" t="s">
        <v>728</v>
      </c>
      <c r="C7" s="7" t="s">
        <v>729</v>
      </c>
      <c r="E7" s="1" t="s">
        <v>718</v>
      </c>
      <c r="F7" s="1" t="s">
        <v>729</v>
      </c>
      <c r="G7" s="1" t="s">
        <v>728</v>
      </c>
      <c r="H7" s="10" t="str">
        <f t="shared" si="0"/>
        <v/>
      </c>
      <c r="J7" s="9"/>
      <c r="L7" s="11"/>
    </row>
    <row r="8" spans="1:12">
      <c r="A8" s="12" t="s">
        <v>719</v>
      </c>
      <c r="B8" s="543" t="s">
        <v>730</v>
      </c>
      <c r="C8" s="12" t="s">
        <v>731</v>
      </c>
      <c r="E8" s="1" t="s">
        <v>719</v>
      </c>
      <c r="F8" s="1" t="s">
        <v>731</v>
      </c>
      <c r="G8" s="1" t="s">
        <v>730</v>
      </c>
      <c r="H8" s="10" t="str">
        <f t="shared" ref="H8:H17" si="2">IF(C8=F8,"","xx")</f>
        <v/>
      </c>
      <c r="L8"/>
    </row>
    <row r="9" spans="1:12">
      <c r="A9" s="10" t="s">
        <v>719</v>
      </c>
      <c r="B9" s="540" t="s">
        <v>732</v>
      </c>
      <c r="C9" s="10" t="s">
        <v>733</v>
      </c>
      <c r="E9" s="1" t="s">
        <v>719</v>
      </c>
      <c r="F9" s="1" t="s">
        <v>733</v>
      </c>
      <c r="G9" s="1" t="s">
        <v>732</v>
      </c>
      <c r="H9" s="10" t="str">
        <f t="shared" si="2"/>
        <v/>
      </c>
      <c r="L9"/>
    </row>
    <row r="10" spans="1:12">
      <c r="A10" s="13" t="s">
        <v>799</v>
      </c>
      <c r="B10" s="543" t="s">
        <v>716</v>
      </c>
      <c r="C10" s="12" t="s">
        <v>717</v>
      </c>
      <c r="E10" s="1" t="s">
        <v>799</v>
      </c>
      <c r="F10" s="1" t="s">
        <v>717</v>
      </c>
      <c r="G10" s="1" t="s">
        <v>716</v>
      </c>
      <c r="H10" s="10" t="str">
        <f t="shared" si="2"/>
        <v/>
      </c>
      <c r="L10"/>
    </row>
    <row r="11" spans="1:12">
      <c r="A11" s="6"/>
      <c r="B11" s="6"/>
      <c r="C11" s="6"/>
      <c r="E11" s="1"/>
      <c r="F11" s="1"/>
      <c r="G11" s="1"/>
      <c r="H11" s="10"/>
      <c r="L11"/>
    </row>
    <row r="12" spans="1:12">
      <c r="E12" s="1"/>
      <c r="F12" s="1"/>
      <c r="G12" s="1"/>
      <c r="H12" s="10"/>
    </row>
    <row r="13" spans="1:12">
      <c r="H13" s="10"/>
    </row>
    <row r="14" spans="1:12">
      <c r="H14" s="10" t="str">
        <f t="shared" si="2"/>
        <v/>
      </c>
    </row>
    <row r="15" spans="1:12">
      <c r="H15" s="10" t="str">
        <f t="shared" si="2"/>
        <v/>
      </c>
    </row>
    <row r="16" spans="1:12">
      <c r="H16" s="10" t="str">
        <f t="shared" si="2"/>
        <v/>
      </c>
    </row>
    <row r="17" spans="8:8">
      <c r="H17" s="10" t="str">
        <f t="shared" si="2"/>
        <v/>
      </c>
    </row>
  </sheetData>
  <sheetProtection algorithmName="SHA-512" hashValue="38Xcf63J2S7yeSkDKIibXM9qe4yiDqFZfcOgMLTc0Ed7VVqFK+GBO10VnWZ41CqG7Do05bl7x4hRyJjOnDRiGg==" saltValue="QrXmoNbD+/dI1Btlp/gxew==" spinCount="100000" sheet="1" objects="1" scenarios="1"/>
  <autoFilter ref="A2:L10"/>
  <sortState ref="E3:G79">
    <sortCondition ref="E3:E79"/>
    <sortCondition ref="G3:G7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42"/>
  <sheetViews>
    <sheetView showGridLines="0" tabSelected="1" showRuler="0" zoomScale="90" zoomScaleNormal="90" workbookViewId="0">
      <selection activeCell="A2" sqref="A2"/>
    </sheetView>
  </sheetViews>
  <sheetFormatPr baseColWidth="10" defaultRowHeight="14.25"/>
  <cols>
    <col min="1" max="1" width="5.5703125" style="23" customWidth="1"/>
    <col min="2" max="2" width="24" style="23" customWidth="1"/>
    <col min="3" max="3" width="26.85546875" style="23" customWidth="1"/>
    <col min="4" max="4" width="6" style="23" customWidth="1"/>
    <col min="5" max="5" width="11.85546875" style="23" customWidth="1"/>
    <col min="6" max="6" width="2" style="23" customWidth="1"/>
    <col min="7" max="7" width="22.140625" style="23" customWidth="1"/>
    <col min="8" max="8" width="13.42578125" style="23" customWidth="1"/>
    <col min="9" max="9" width="2" style="23" customWidth="1"/>
    <col min="10" max="11" width="6" style="23" customWidth="1"/>
    <col min="12" max="12" width="5.85546875" style="23" customWidth="1"/>
    <col min="13" max="13" width="0.5703125" style="23" customWidth="1"/>
    <col min="14" max="14" width="16.42578125" style="23" customWidth="1"/>
    <col min="15" max="15" width="1.42578125" style="23" customWidth="1"/>
    <col min="16" max="25" width="11.42578125" style="23"/>
    <col min="26" max="26" width="11.42578125" style="30"/>
    <col min="27" max="16384" width="11.42578125" style="23"/>
  </cols>
  <sheetData>
    <row r="1" spans="2:26" ht="9" customHeight="1"/>
    <row r="2" spans="2:26" ht="18" customHeight="1">
      <c r="B2" s="22" t="s">
        <v>152</v>
      </c>
      <c r="H2" s="593" t="s">
        <v>1</v>
      </c>
      <c r="I2" s="593"/>
      <c r="J2" s="593"/>
      <c r="K2" s="594"/>
      <c r="L2" s="595" t="str">
        <f>IFERROR(VLOOKUP(F11,codigo,2,0),"")</f>
        <v/>
      </c>
      <c r="M2" s="596"/>
      <c r="N2" s="597"/>
      <c r="Z2" s="23"/>
    </row>
    <row r="3" spans="2:26">
      <c r="B3" s="23" t="s">
        <v>153</v>
      </c>
      <c r="H3" s="593"/>
      <c r="I3" s="593"/>
      <c r="J3" s="593"/>
      <c r="K3" s="594"/>
      <c r="L3" s="598"/>
      <c r="M3" s="599"/>
      <c r="N3" s="600"/>
      <c r="Z3" s="23"/>
    </row>
    <row r="4" spans="2:26">
      <c r="B4" s="23" t="s">
        <v>154</v>
      </c>
      <c r="L4" s="24" t="s">
        <v>2</v>
      </c>
      <c r="M4" s="24"/>
      <c r="N4" s="25"/>
      <c r="Z4" s="23"/>
    </row>
    <row r="5" spans="2:26" ht="15.75">
      <c r="M5" s="26"/>
      <c r="N5" s="27" t="str">
        <f>IF(L2="","XX","")</f>
        <v>XX</v>
      </c>
      <c r="Z5" s="23"/>
    </row>
    <row r="6" spans="2:26" s="28" customFormat="1" ht="34.5">
      <c r="B6" s="601" t="s">
        <v>1333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Y6" s="29"/>
    </row>
    <row r="7" spans="2:26" ht="18.75" customHeight="1">
      <c r="B7" s="602" t="s">
        <v>712</v>
      </c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</row>
    <row r="8" spans="2:26" ht="18.75" customHeight="1"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</row>
    <row r="9" spans="2:26">
      <c r="B9" s="31"/>
      <c r="C9" s="31"/>
      <c r="D9" s="31"/>
      <c r="E9" s="31"/>
      <c r="F9" s="31"/>
      <c r="G9" s="31"/>
      <c r="H9" s="31"/>
      <c r="I9" s="31"/>
      <c r="J9" s="31"/>
      <c r="K9" s="31"/>
      <c r="L9" s="24"/>
      <c r="M9" s="24"/>
      <c r="N9" s="25"/>
    </row>
    <row r="10" spans="2:26" ht="6" customHeight="1"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2:26" ht="27">
      <c r="B11" s="33" t="s">
        <v>49</v>
      </c>
      <c r="C11" s="34"/>
      <c r="D11" s="31"/>
      <c r="E11" s="33" t="s">
        <v>801</v>
      </c>
      <c r="F11" s="603"/>
      <c r="G11" s="604"/>
      <c r="H11" s="604"/>
      <c r="I11" s="604"/>
      <c r="J11" s="604"/>
      <c r="K11" s="604"/>
      <c r="L11" s="604"/>
      <c r="M11" s="604"/>
      <c r="N11" s="605"/>
    </row>
    <row r="12" spans="2:26" ht="8.25" customHeight="1">
      <c r="B12" s="35"/>
      <c r="C12" s="36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8"/>
    </row>
    <row r="13" spans="2:26" s="38" customFormat="1" ht="17.25" customHeight="1">
      <c r="B13" s="39" t="s">
        <v>1328</v>
      </c>
      <c r="C13" s="40" t="str">
        <f>IFERROR(VLOOKUP(L2,datos,16,0),"")</f>
        <v/>
      </c>
      <c r="D13" s="37"/>
      <c r="E13" s="39" t="s">
        <v>1329</v>
      </c>
      <c r="F13" s="591" t="str">
        <f>IFERROR(VLOOKUP(L2,datos,17,0),"")</f>
        <v/>
      </c>
      <c r="G13" s="592"/>
      <c r="H13" s="37"/>
      <c r="M13" s="41"/>
      <c r="N13" s="31"/>
      <c r="O13" s="23"/>
      <c r="Z13" s="42"/>
    </row>
    <row r="14" spans="2:26" ht="8.25" customHeight="1">
      <c r="B14" s="3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26" ht="32.25" customHeight="1">
      <c r="B15" s="43" t="s">
        <v>127</v>
      </c>
      <c r="C15" s="571" t="str">
        <f>IFERROR(VLOOKUP(L2,datos,18,0),"")</f>
        <v/>
      </c>
      <c r="D15" s="572"/>
      <c r="E15" s="572"/>
      <c r="F15" s="572"/>
      <c r="G15" s="572"/>
      <c r="H15" s="573"/>
      <c r="I15" s="31"/>
      <c r="K15" s="33" t="s">
        <v>713</v>
      </c>
      <c r="L15" s="565" t="str">
        <f>IFERROR(VLOOKUP(L2,datos,14,0),"")</f>
        <v/>
      </c>
      <c r="M15" s="566"/>
      <c r="N15" s="567"/>
    </row>
    <row r="16" spans="2:26" ht="7.5" customHeight="1">
      <c r="B16" s="3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26" ht="17.25" customHeight="1">
      <c r="B17" s="35" t="s">
        <v>155</v>
      </c>
      <c r="C17" s="574" t="str">
        <f>IFERROR(VLOOKUP(J17,PROV,2,0),"")</f>
        <v/>
      </c>
      <c r="D17" s="575"/>
      <c r="E17" s="575"/>
      <c r="F17" s="575"/>
      <c r="G17" s="576"/>
      <c r="H17" s="44" t="str">
        <f>IFERROR(VLOOKUP(C17,ubicac,2,0),"")</f>
        <v/>
      </c>
      <c r="J17" s="45" t="str">
        <f>IFERROR(VLOOKUP(L2,datos,9,0),"")</f>
        <v/>
      </c>
      <c r="K17" s="46"/>
      <c r="L17" s="46"/>
      <c r="Y17" s="30"/>
      <c r="Z17" s="23"/>
    </row>
    <row r="18" spans="1:26" s="47" customFormat="1" ht="8.25" customHeight="1">
      <c r="B18" s="35"/>
      <c r="C18" s="48"/>
      <c r="D18" s="48"/>
      <c r="E18" s="49"/>
      <c r="F18" s="50"/>
      <c r="G18" s="50"/>
      <c r="H18" s="49"/>
      <c r="I18" s="49"/>
      <c r="J18" s="49"/>
      <c r="K18" s="49"/>
      <c r="L18" s="50"/>
      <c r="M18" s="50"/>
      <c r="N18" s="50"/>
      <c r="Z18" s="51"/>
    </row>
    <row r="19" spans="1:26" s="47" customFormat="1" ht="17.25" customHeight="1">
      <c r="B19" s="35" t="s">
        <v>46</v>
      </c>
      <c r="C19" s="577" t="str">
        <f>IFERROR(VLOOKUP(L2,datos,13,0),"")</f>
        <v/>
      </c>
      <c r="D19" s="578"/>
      <c r="E19" s="579" t="s">
        <v>47</v>
      </c>
      <c r="F19" s="579"/>
      <c r="G19" s="580" t="str">
        <f>IFERROR(VLOOKUP(L2,datos,19,0),"")</f>
        <v/>
      </c>
      <c r="H19" s="581"/>
      <c r="I19" s="581"/>
      <c r="J19" s="581"/>
      <c r="K19" s="581"/>
      <c r="L19" s="581"/>
      <c r="M19" s="581"/>
      <c r="N19" s="582"/>
      <c r="Z19" s="51"/>
    </row>
    <row r="20" spans="1:26" s="47" customFormat="1">
      <c r="B20" s="35"/>
      <c r="C20" s="48"/>
      <c r="D20" s="48"/>
      <c r="E20" s="579"/>
      <c r="F20" s="579"/>
      <c r="G20" s="583"/>
      <c r="H20" s="584"/>
      <c r="I20" s="584"/>
      <c r="J20" s="584"/>
      <c r="K20" s="584"/>
      <c r="L20" s="584"/>
      <c r="M20" s="584"/>
      <c r="N20" s="585"/>
      <c r="Z20" s="51"/>
    </row>
    <row r="21" spans="1:26" s="47" customFormat="1" ht="8.25" customHeight="1">
      <c r="B21" s="35"/>
      <c r="C21" s="48"/>
      <c r="D21" s="48"/>
      <c r="E21" s="49"/>
      <c r="F21" s="50"/>
      <c r="G21" s="50"/>
      <c r="H21" s="49"/>
      <c r="I21" s="49"/>
      <c r="J21" s="49"/>
      <c r="K21" s="49"/>
      <c r="L21" s="50"/>
      <c r="M21" s="50"/>
      <c r="N21" s="50"/>
      <c r="Z21" s="51"/>
    </row>
    <row r="22" spans="1:26" s="47" customFormat="1" ht="17.25" customHeight="1">
      <c r="B22" s="33" t="s">
        <v>48</v>
      </c>
      <c r="C22" s="565" t="str">
        <f>IFERROR(VLOOKUP(L2,datos,4,0),"")</f>
        <v/>
      </c>
      <c r="D22" s="566"/>
      <c r="E22" s="567"/>
      <c r="F22" s="31"/>
      <c r="G22" s="39" t="s">
        <v>12</v>
      </c>
      <c r="H22" s="565" t="str">
        <f>IFERROR(VLOOKUP(L2,datos,5,0),"")</f>
        <v/>
      </c>
      <c r="I22" s="567"/>
      <c r="J22" s="49"/>
      <c r="K22" s="49"/>
      <c r="L22" s="50"/>
      <c r="M22" s="50"/>
      <c r="N22" s="50"/>
      <c r="Z22" s="51"/>
    </row>
    <row r="23" spans="1:26" s="47" customFormat="1" ht="8.25" customHeight="1">
      <c r="B23" s="52"/>
      <c r="C23" s="52"/>
      <c r="D23" s="52"/>
      <c r="E23" s="52"/>
      <c r="F23" s="52"/>
      <c r="G23" s="52"/>
      <c r="H23" s="52"/>
      <c r="I23" s="52"/>
      <c r="J23" s="53"/>
      <c r="K23" s="53"/>
      <c r="L23" s="54"/>
      <c r="M23" s="54"/>
      <c r="N23" s="54"/>
      <c r="Z23" s="51"/>
    </row>
    <row r="24" spans="1:26" s="47" customFormat="1" ht="8.25" customHeight="1">
      <c r="B24" s="55"/>
      <c r="C24" s="55"/>
      <c r="D24" s="55"/>
      <c r="E24" s="55"/>
      <c r="F24" s="55"/>
      <c r="G24" s="55"/>
      <c r="H24" s="56"/>
      <c r="I24" s="55"/>
      <c r="J24" s="57"/>
      <c r="K24" s="57"/>
      <c r="L24" s="50"/>
      <c r="M24" s="50"/>
      <c r="N24" s="58"/>
      <c r="Z24" s="51"/>
    </row>
    <row r="25" spans="1:26" s="47" customFormat="1" ht="18" customHeight="1">
      <c r="C25" s="586" t="s">
        <v>714</v>
      </c>
      <c r="D25" s="586"/>
      <c r="E25" s="586"/>
      <c r="F25" s="586"/>
      <c r="G25" s="587"/>
      <c r="H25" s="588"/>
      <c r="I25" s="589" t="str">
        <f>IF(H25="Sí","Complete el Cuadro 7 (Parte 1, 2 y 3) de este formulario.","")</f>
        <v/>
      </c>
      <c r="J25" s="590"/>
      <c r="K25" s="590"/>
      <c r="L25" s="590"/>
      <c r="M25" s="590"/>
      <c r="N25" s="590"/>
      <c r="Z25" s="51"/>
    </row>
    <row r="26" spans="1:26" s="47" customFormat="1" ht="18" customHeight="1">
      <c r="C26" s="586"/>
      <c r="D26" s="586"/>
      <c r="E26" s="586"/>
      <c r="F26" s="586"/>
      <c r="G26" s="587"/>
      <c r="H26" s="588"/>
      <c r="I26" s="589"/>
      <c r="J26" s="590"/>
      <c r="K26" s="590"/>
      <c r="L26" s="590"/>
      <c r="M26" s="590"/>
      <c r="N26" s="590"/>
      <c r="Z26" s="51"/>
    </row>
    <row r="27" spans="1:26" s="59" customFormat="1" ht="8.25" customHeight="1">
      <c r="B27" s="60"/>
      <c r="C27" s="61"/>
      <c r="D27" s="60"/>
      <c r="E27" s="60"/>
      <c r="F27" s="62"/>
      <c r="G27" s="63"/>
      <c r="H27" s="63"/>
      <c r="I27" s="64"/>
      <c r="J27" s="64"/>
      <c r="K27" s="64"/>
      <c r="L27" s="64"/>
      <c r="M27" s="64"/>
      <c r="N27" s="64"/>
      <c r="V27" s="65"/>
    </row>
    <row r="28" spans="1:26" s="47" customFormat="1" ht="18.75" customHeight="1">
      <c r="B28" s="66" t="s">
        <v>833</v>
      </c>
      <c r="C28" s="67"/>
      <c r="D28" s="48"/>
      <c r="E28" s="37"/>
      <c r="F28" s="50"/>
      <c r="G28" s="66" t="s">
        <v>832</v>
      </c>
      <c r="H28" s="68"/>
      <c r="I28" s="69"/>
      <c r="J28" s="69"/>
      <c r="K28" s="69"/>
      <c r="L28" s="70"/>
      <c r="M28" s="70"/>
      <c r="N28" s="70"/>
      <c r="O28" s="71"/>
      <c r="P28" s="72"/>
      <c r="W28" s="51"/>
    </row>
    <row r="29" spans="1:26" ht="17.25" customHeight="1">
      <c r="B29" s="39" t="s">
        <v>700</v>
      </c>
      <c r="C29" s="565" t="str">
        <f>IFERROR(VLOOKUP(L2,datos,15,0),"")</f>
        <v/>
      </c>
      <c r="D29" s="566"/>
      <c r="E29" s="567"/>
      <c r="F29" s="37"/>
      <c r="G29" s="39" t="s">
        <v>700</v>
      </c>
      <c r="H29" s="568"/>
      <c r="I29" s="569"/>
      <c r="J29" s="569"/>
      <c r="K29" s="569"/>
      <c r="L29" s="569"/>
      <c r="M29" s="569"/>
      <c r="N29" s="570"/>
      <c r="Y29" s="30"/>
      <c r="Z29" s="23"/>
    </row>
    <row r="30" spans="1:26" ht="8.25" customHeight="1">
      <c r="B30" s="73"/>
      <c r="C30" s="31"/>
      <c r="D30" s="31"/>
      <c r="E30" s="31"/>
      <c r="F30" s="31"/>
      <c r="G30" s="73"/>
      <c r="H30" s="31"/>
      <c r="I30" s="31"/>
      <c r="J30" s="31"/>
      <c r="K30" s="31"/>
      <c r="L30" s="31"/>
      <c r="M30" s="31"/>
      <c r="N30" s="31"/>
      <c r="Y30" s="30"/>
      <c r="Z30" s="23"/>
    </row>
    <row r="31" spans="1:26" ht="20.25" customHeight="1">
      <c r="A31" s="74" t="s">
        <v>149</v>
      </c>
      <c r="B31" s="39" t="s">
        <v>701</v>
      </c>
      <c r="C31" s="551"/>
      <c r="D31" s="552"/>
      <c r="E31" s="553"/>
      <c r="G31" s="39" t="s">
        <v>701</v>
      </c>
      <c r="H31" s="551"/>
      <c r="I31" s="552"/>
      <c r="J31" s="552"/>
      <c r="K31" s="552"/>
      <c r="L31" s="552"/>
      <c r="M31" s="552"/>
      <c r="N31" s="553"/>
      <c r="Y31" s="30"/>
      <c r="Z31" s="23"/>
    </row>
    <row r="32" spans="1:26" s="47" customFormat="1" ht="8.25" customHeight="1">
      <c r="A32" s="74" t="s">
        <v>150</v>
      </c>
      <c r="B32" s="49"/>
      <c r="D32" s="75"/>
      <c r="E32" s="75"/>
      <c r="F32" s="75"/>
      <c r="G32" s="49"/>
      <c r="H32" s="76"/>
      <c r="I32" s="76"/>
      <c r="J32" s="76"/>
      <c r="K32" s="76"/>
      <c r="L32" s="75"/>
      <c r="M32" s="75"/>
      <c r="N32" s="75"/>
      <c r="Y32" s="51"/>
    </row>
    <row r="33" spans="2:26" ht="17.25" customHeight="1">
      <c r="B33" s="39" t="s">
        <v>757</v>
      </c>
      <c r="C33" s="77"/>
      <c r="E33" s="78"/>
      <c r="G33" s="39" t="s">
        <v>757</v>
      </c>
      <c r="H33" s="554"/>
      <c r="I33" s="555"/>
      <c r="J33" s="556"/>
      <c r="N33" s="31"/>
      <c r="Y33" s="30"/>
      <c r="Z33" s="23"/>
    </row>
    <row r="34" spans="2:26" ht="8.25" customHeight="1">
      <c r="C34" s="7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Y34" s="30"/>
      <c r="Z34" s="23"/>
    </row>
    <row r="35" spans="2:26" ht="17.25" customHeight="1">
      <c r="B35" s="35"/>
      <c r="C35" s="557"/>
      <c r="D35" s="557"/>
      <c r="E35" s="31"/>
      <c r="F35" s="80"/>
      <c r="G35" s="81"/>
      <c r="H35" s="81"/>
      <c r="I35" s="81"/>
      <c r="J35" s="81"/>
      <c r="K35" s="81"/>
      <c r="L35" s="81"/>
      <c r="M35" s="81"/>
      <c r="N35" s="81"/>
      <c r="Y35" s="30"/>
      <c r="Z35" s="23"/>
    </row>
    <row r="36" spans="2:26" ht="18.75" customHeight="1">
      <c r="B36" s="38"/>
      <c r="C36" s="38"/>
      <c r="D36" s="38"/>
      <c r="E36" s="31"/>
      <c r="F36" s="558" t="s">
        <v>804</v>
      </c>
      <c r="G36" s="559"/>
      <c r="H36" s="559"/>
      <c r="I36" s="559"/>
      <c r="J36" s="559"/>
      <c r="K36" s="559"/>
      <c r="L36" s="559"/>
      <c r="M36" s="559"/>
      <c r="N36" s="560"/>
      <c r="Y36" s="30"/>
      <c r="Z36" s="23"/>
    </row>
    <row r="37" spans="2:26" ht="18.75" customHeight="1">
      <c r="E37" s="82"/>
      <c r="F37" s="558"/>
      <c r="G37" s="559"/>
      <c r="H37" s="559"/>
      <c r="I37" s="559"/>
      <c r="J37" s="559"/>
      <c r="K37" s="559"/>
      <c r="L37" s="559"/>
      <c r="M37" s="559"/>
      <c r="N37" s="560"/>
      <c r="Y37" s="30"/>
      <c r="Z37" s="23"/>
    </row>
    <row r="38" spans="2:26" ht="18.75" customHeight="1">
      <c r="E38" s="82"/>
      <c r="F38" s="558"/>
      <c r="G38" s="559"/>
      <c r="H38" s="559"/>
      <c r="I38" s="559"/>
      <c r="J38" s="559"/>
      <c r="K38" s="559"/>
      <c r="L38" s="559"/>
      <c r="M38" s="559"/>
      <c r="N38" s="560"/>
      <c r="Y38" s="30"/>
      <c r="Z38" s="23"/>
    </row>
    <row r="39" spans="2:26" ht="18.75" customHeight="1">
      <c r="F39" s="558"/>
      <c r="G39" s="559"/>
      <c r="H39" s="559"/>
      <c r="I39" s="559"/>
      <c r="J39" s="559"/>
      <c r="K39" s="559"/>
      <c r="L39" s="559"/>
      <c r="M39" s="559"/>
      <c r="N39" s="560"/>
      <c r="Y39" s="30"/>
      <c r="Z39" s="23"/>
    </row>
    <row r="40" spans="2:26" ht="18.75" customHeight="1">
      <c r="C40" s="564" t="s">
        <v>156</v>
      </c>
      <c r="D40" s="564"/>
      <c r="F40" s="561"/>
      <c r="G40" s="562"/>
      <c r="H40" s="562"/>
      <c r="I40" s="562"/>
      <c r="J40" s="562"/>
      <c r="K40" s="562"/>
      <c r="L40" s="562"/>
      <c r="M40" s="562"/>
      <c r="N40" s="563"/>
      <c r="Y40" s="30"/>
      <c r="Z40" s="23"/>
    </row>
    <row r="41" spans="2:26" ht="14.25" customHeight="1"/>
    <row r="42" spans="2:26" ht="15" customHeight="1"/>
  </sheetData>
  <sheetProtection algorithmName="SHA-512" hashValue="vhCblMFTMjCy+Xqd+Dxjs2bTpQAFz6fYMPcJ3wnJnrkmBkysQT8hOdvtO3WsoH9dtMxP0D7Yh/l8GuE5eyTEAw==" saltValue="AKRbxNfw9Rp+xPiXS5n7oQ==" spinCount="100000" sheet="1" objects="1" scenarios="1"/>
  <mergeCells count="25">
    <mergeCell ref="F13:G13"/>
    <mergeCell ref="H2:K3"/>
    <mergeCell ref="L2:N3"/>
    <mergeCell ref="B6:N6"/>
    <mergeCell ref="B7:N8"/>
    <mergeCell ref="F11:N11"/>
    <mergeCell ref="C29:E29"/>
    <mergeCell ref="H29:N29"/>
    <mergeCell ref="C15:H15"/>
    <mergeCell ref="L15:N15"/>
    <mergeCell ref="C17:G17"/>
    <mergeCell ref="C19:D19"/>
    <mergeCell ref="E19:F20"/>
    <mergeCell ref="G19:N20"/>
    <mergeCell ref="C22:E22"/>
    <mergeCell ref="H22:I22"/>
    <mergeCell ref="C25:G26"/>
    <mergeCell ref="H25:H26"/>
    <mergeCell ref="I25:N26"/>
    <mergeCell ref="C31:E31"/>
    <mergeCell ref="H31:N31"/>
    <mergeCell ref="H33:J33"/>
    <mergeCell ref="C35:D35"/>
    <mergeCell ref="F36:N40"/>
    <mergeCell ref="C40:D40"/>
  </mergeCells>
  <conditionalFormatting sqref="H22:I22 C13 L15:M15 C15:H15 C19:D19 C22:E22 F11:N11 M13 F13:G13">
    <cfRule type="cellIs" dxfId="227" priority="8" operator="equal">
      <formula>#N/A</formula>
    </cfRule>
  </conditionalFormatting>
  <conditionalFormatting sqref="N24">
    <cfRule type="notContainsBlanks" dxfId="226" priority="7">
      <formula>LEN(TRIM(N24))&gt;0</formula>
    </cfRule>
  </conditionalFormatting>
  <conditionalFormatting sqref="O26">
    <cfRule type="cellIs" dxfId="225" priority="6" operator="equal">
      <formula>"x"</formula>
    </cfRule>
  </conditionalFormatting>
  <conditionalFormatting sqref="O26">
    <cfRule type="cellIs" dxfId="224" priority="5" operator="equal">
      <formula>"NO"</formula>
    </cfRule>
  </conditionalFormatting>
  <conditionalFormatting sqref="J17">
    <cfRule type="cellIs" dxfId="223" priority="4" operator="equal">
      <formula>#N/A</formula>
    </cfRule>
  </conditionalFormatting>
  <conditionalFormatting sqref="C17">
    <cfRule type="cellIs" dxfId="222" priority="3" operator="equal">
      <formula>#N/A</formula>
    </cfRule>
  </conditionalFormatting>
  <conditionalFormatting sqref="H17">
    <cfRule type="cellIs" dxfId="221" priority="2" operator="equal">
      <formula>#N/A</formula>
    </cfRule>
  </conditionalFormatting>
  <conditionalFormatting sqref="H25:H26">
    <cfRule type="containsBlanks" dxfId="220" priority="1">
      <formula>LEN(TRIM(H25))=0</formula>
    </cfRule>
  </conditionalFormatting>
  <dataValidations count="5">
    <dataValidation type="list" allowBlank="1" showInputMessage="1" showErrorMessage="1" promptTitle="Seleccione la Sede" prompt=" " sqref="F11:N11">
      <formula1>INDIRECT($C$11)</formula1>
    </dataValidation>
    <dataValidation type="list" allowBlank="1" showInputMessage="1" showErrorMessage="1" sqref="C17:G17">
      <formula1>ubic</formula1>
    </dataValidation>
    <dataValidation type="list" allowBlank="1" showInputMessage="1" showErrorMessage="1" sqref="F18">
      <formula1>Canton</formula1>
    </dataValidation>
    <dataValidation type="list" allowBlank="1" showInputMessage="1" showErrorMessage="1" promptTitle="Seleccione el Código Presupuest." prompt=" " sqref="C11">
      <formula1>LISTA</formula1>
    </dataValidation>
    <dataValidation type="list" allowBlank="1" showInputMessage="1" showErrorMessage="1" sqref="H25 F27">
      <formula1>sino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91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M21"/>
  <sheetViews>
    <sheetView showGridLines="0" showRuler="0" zoomScale="90" zoomScaleNormal="90" workbookViewId="0">
      <selection activeCell="H1" sqref="H1:I1"/>
    </sheetView>
  </sheetViews>
  <sheetFormatPr baseColWidth="10" defaultRowHeight="14.25"/>
  <cols>
    <col min="1" max="1" width="6.42578125" style="86" customWidth="1"/>
    <col min="2" max="2" width="32.28515625" style="86" customWidth="1"/>
    <col min="3" max="8" width="11.42578125" style="86" customWidth="1"/>
    <col min="9" max="9" width="12.85546875" style="86" customWidth="1"/>
    <col min="10" max="10" width="32.140625" style="86" customWidth="1"/>
    <col min="11" max="11" width="14.5703125" style="86" customWidth="1"/>
    <col min="12" max="16384" width="11.42578125" style="86"/>
  </cols>
  <sheetData>
    <row r="1" spans="2:13" ht="18">
      <c r="B1" s="173" t="s">
        <v>635</v>
      </c>
      <c r="C1" s="242"/>
      <c r="D1" s="242"/>
      <c r="F1" s="547"/>
      <c r="G1" s="547"/>
      <c r="H1" s="606" t="str">
        <f>+Portada!$L$2</f>
        <v/>
      </c>
      <c r="I1" s="607"/>
      <c r="J1" s="480"/>
      <c r="K1" s="480"/>
      <c r="L1" s="480"/>
      <c r="M1" s="480"/>
    </row>
    <row r="2" spans="2:13" ht="38.25" customHeight="1" thickBot="1">
      <c r="B2" s="619" t="s">
        <v>786</v>
      </c>
      <c r="C2" s="619"/>
      <c r="D2" s="619"/>
      <c r="E2" s="619"/>
      <c r="F2" s="619"/>
      <c r="G2" s="619"/>
      <c r="H2" s="619"/>
      <c r="I2" s="619"/>
      <c r="L2" s="480"/>
      <c r="M2" s="480"/>
    </row>
    <row r="3" spans="2:13" ht="29.25" customHeight="1" thickTop="1">
      <c r="B3" s="620" t="s">
        <v>768</v>
      </c>
      <c r="C3" s="622" t="s">
        <v>636</v>
      </c>
      <c r="D3" s="623"/>
      <c r="E3" s="623"/>
      <c r="F3" s="624" t="s">
        <v>767</v>
      </c>
      <c r="G3" s="623"/>
      <c r="H3" s="623"/>
      <c r="I3" s="625" t="s">
        <v>702</v>
      </c>
    </row>
    <row r="4" spans="2:13" ht="26.25" customHeight="1" thickBot="1">
      <c r="B4" s="621"/>
      <c r="C4" s="481" t="s">
        <v>0</v>
      </c>
      <c r="D4" s="482" t="s">
        <v>50</v>
      </c>
      <c r="E4" s="275" t="s">
        <v>51</v>
      </c>
      <c r="F4" s="274" t="s">
        <v>0</v>
      </c>
      <c r="G4" s="482" t="s">
        <v>50</v>
      </c>
      <c r="H4" s="275" t="s">
        <v>51</v>
      </c>
      <c r="I4" s="626"/>
    </row>
    <row r="5" spans="2:13" ht="28.5" customHeight="1" thickTop="1" thickBot="1">
      <c r="B5" s="483" t="s">
        <v>754</v>
      </c>
      <c r="C5" s="484">
        <f>+D5+E5</f>
        <v>0</v>
      </c>
      <c r="D5" s="485">
        <f>SUM(D6:D10)</f>
        <v>0</v>
      </c>
      <c r="E5" s="486">
        <f>SUM(E6:E10)</f>
        <v>0</v>
      </c>
      <c r="F5" s="441">
        <f>+G5+H5</f>
        <v>0</v>
      </c>
      <c r="G5" s="485">
        <f>SUM(G6:G10)</f>
        <v>0</v>
      </c>
      <c r="H5" s="486">
        <f>SUM(H6:H10)</f>
        <v>0</v>
      </c>
      <c r="I5" s="487">
        <f>SUM(I6:I10)</f>
        <v>0</v>
      </c>
    </row>
    <row r="6" spans="2:13" ht="28.5" customHeight="1">
      <c r="B6" s="488" t="s">
        <v>693</v>
      </c>
      <c r="C6" s="489">
        <f>+D6+E6</f>
        <v>0</v>
      </c>
      <c r="D6" s="490"/>
      <c r="E6" s="491"/>
      <c r="F6" s="492">
        <f>+G6+H6</f>
        <v>0</v>
      </c>
      <c r="G6" s="490"/>
      <c r="H6" s="493"/>
      <c r="I6" s="494"/>
      <c r="J6" s="495" t="str">
        <f>IF(AND(OR(C6&gt;0),AND(I6=0)),"Digite el número de secciones",IF(AND(OR(C6=0),AND(I6&gt;C6)),"No hay matrícula digitada",IF(AND(OR(C6&gt;0),AND(I6&gt;C6)),"Hay más secciones que matrícula","")))</f>
        <v/>
      </c>
    </row>
    <row r="7" spans="2:13" ht="28.5" customHeight="1">
      <c r="B7" s="496" t="s">
        <v>694</v>
      </c>
      <c r="C7" s="100">
        <f t="shared" ref="C7:C10" si="0">+D7+E7</f>
        <v>0</v>
      </c>
      <c r="D7" s="497"/>
      <c r="E7" s="148"/>
      <c r="F7" s="312">
        <f t="shared" ref="F7:F10" si="1">+G7+H7</f>
        <v>0</v>
      </c>
      <c r="G7" s="498"/>
      <c r="H7" s="499"/>
      <c r="I7" s="500"/>
      <c r="J7" s="495" t="str">
        <f t="shared" ref="J7:J10" si="2">IF(AND(OR(C7&gt;0),AND(I7=0)),"Digite el número de secciones",IF(AND(OR(C7=0),AND(I7&gt;C7)),"No hay matrícula digitada",IF(AND(OR(C7&gt;0),AND(I7&gt;C7)),"Hay más secciones que matrícula","")))</f>
        <v/>
      </c>
    </row>
    <row r="8" spans="2:13" ht="28.5" customHeight="1">
      <c r="B8" s="496" t="s">
        <v>695</v>
      </c>
      <c r="C8" s="100">
        <f t="shared" si="0"/>
        <v>0</v>
      </c>
      <c r="D8" s="497"/>
      <c r="E8" s="148"/>
      <c r="F8" s="312">
        <f t="shared" si="1"/>
        <v>0</v>
      </c>
      <c r="G8" s="498"/>
      <c r="H8" s="499"/>
      <c r="I8" s="500"/>
      <c r="J8" s="495" t="str">
        <f t="shared" si="2"/>
        <v/>
      </c>
    </row>
    <row r="9" spans="2:13" ht="28.5" customHeight="1">
      <c r="B9" s="496" t="s">
        <v>675</v>
      </c>
      <c r="C9" s="100">
        <f t="shared" si="0"/>
        <v>0</v>
      </c>
      <c r="D9" s="497"/>
      <c r="E9" s="148"/>
      <c r="F9" s="312">
        <f t="shared" si="1"/>
        <v>0</v>
      </c>
      <c r="G9" s="498"/>
      <c r="H9" s="499"/>
      <c r="I9" s="500"/>
      <c r="J9" s="495" t="str">
        <f t="shared" si="2"/>
        <v/>
      </c>
    </row>
    <row r="10" spans="2:13" ht="28.5" customHeight="1" thickBot="1">
      <c r="B10" s="501" t="s">
        <v>696</v>
      </c>
      <c r="C10" s="116">
        <f t="shared" si="0"/>
        <v>0</v>
      </c>
      <c r="D10" s="502"/>
      <c r="E10" s="168"/>
      <c r="F10" s="503">
        <f t="shared" si="1"/>
        <v>0</v>
      </c>
      <c r="G10" s="498"/>
      <c r="H10" s="499"/>
      <c r="I10" s="504"/>
      <c r="J10" s="495" t="str">
        <f t="shared" si="2"/>
        <v/>
      </c>
    </row>
    <row r="11" spans="2:13" ht="24" customHeight="1" thickTop="1">
      <c r="B11" s="336"/>
      <c r="C11" s="505"/>
      <c r="D11" s="505"/>
      <c r="E11" s="505"/>
      <c r="F11" s="608" t="str">
        <f>IF(OR(G6&gt;D6,G7&gt;D7,G8&gt;D8,G9&gt;D9,G10&gt;D10,H6&gt;E6,H7&gt;E7,H8&gt;E8,H9&gt;E9,H10&gt;E10),"El dato de repitentes no puede ser mayor a la matrícula, en hombres o en mujeres. VERIFICAR!!","")</f>
        <v/>
      </c>
      <c r="G11" s="608"/>
      <c r="H11" s="608"/>
      <c r="I11" s="608"/>
      <c r="J11" s="506"/>
      <c r="K11" s="336"/>
    </row>
    <row r="12" spans="2:13" s="336" customFormat="1" ht="24" customHeight="1">
      <c r="C12" s="507"/>
      <c r="D12" s="507"/>
      <c r="E12" s="507"/>
      <c r="F12" s="609"/>
      <c r="G12" s="609"/>
      <c r="H12" s="609"/>
      <c r="I12" s="609"/>
      <c r="J12" s="506"/>
    </row>
    <row r="13" spans="2:13" s="336" customFormat="1" ht="16.5" customHeight="1">
      <c r="C13" s="86"/>
      <c r="D13" s="86"/>
      <c r="E13" s="86"/>
      <c r="F13" s="609"/>
      <c r="G13" s="609"/>
      <c r="H13" s="609"/>
      <c r="I13" s="609"/>
      <c r="J13" s="86"/>
      <c r="K13" s="86"/>
    </row>
    <row r="14" spans="2:13" ht="20.25" customHeight="1">
      <c r="F14" s="627" t="str">
        <f>IF(AND('CUADRO 1'!F5&gt;0,'CUADRO 3'!C14=0),"Debe indicar datos en el Cuadro 3",IF(AND('CUADRO 1'!F5=0,'CUADRO 3'!C14&gt;0),"Indicó datos en el Cuadro 3, debe indicar datos en este Cuadro",""))</f>
        <v/>
      </c>
      <c r="G14" s="627"/>
      <c r="H14" s="627"/>
      <c r="I14" s="627"/>
    </row>
    <row r="15" spans="2:13" ht="20.25" customHeight="1">
      <c r="F15" s="627"/>
      <c r="G15" s="627"/>
      <c r="H15" s="627"/>
      <c r="I15" s="627"/>
    </row>
    <row r="16" spans="2:13" ht="15.75">
      <c r="B16" s="126" t="s">
        <v>131</v>
      </c>
    </row>
    <row r="17" spans="2:9" ht="17.25" customHeight="1">
      <c r="B17" s="610"/>
      <c r="C17" s="611"/>
      <c r="D17" s="611"/>
      <c r="E17" s="611"/>
      <c r="F17" s="611"/>
      <c r="G17" s="611"/>
      <c r="H17" s="611"/>
      <c r="I17" s="612"/>
    </row>
    <row r="18" spans="2:9" ht="17.25" customHeight="1">
      <c r="B18" s="613"/>
      <c r="C18" s="614"/>
      <c r="D18" s="614"/>
      <c r="E18" s="614"/>
      <c r="F18" s="614"/>
      <c r="G18" s="614"/>
      <c r="H18" s="614"/>
      <c r="I18" s="615"/>
    </row>
    <row r="19" spans="2:9" ht="17.25" customHeight="1">
      <c r="B19" s="613"/>
      <c r="C19" s="614"/>
      <c r="D19" s="614"/>
      <c r="E19" s="614"/>
      <c r="F19" s="614"/>
      <c r="G19" s="614"/>
      <c r="H19" s="614"/>
      <c r="I19" s="615"/>
    </row>
    <row r="20" spans="2:9" ht="17.25" customHeight="1">
      <c r="B20" s="613"/>
      <c r="C20" s="614"/>
      <c r="D20" s="614"/>
      <c r="E20" s="614"/>
      <c r="F20" s="614"/>
      <c r="G20" s="614"/>
      <c r="H20" s="614"/>
      <c r="I20" s="615"/>
    </row>
    <row r="21" spans="2:9" ht="17.25" customHeight="1">
      <c r="B21" s="616"/>
      <c r="C21" s="617"/>
      <c r="D21" s="617"/>
      <c r="E21" s="617"/>
      <c r="F21" s="617"/>
      <c r="G21" s="617"/>
      <c r="H21" s="617"/>
      <c r="I21" s="618"/>
    </row>
  </sheetData>
  <sheetProtection algorithmName="SHA-512" hashValue="Tbc8OQZH9SnlrkiGKMOGxxtJxv0UmaI6FGMuiye7upv1Sm8dl9nsDP7u/H8ae7U4MvQH+RNZpGMCPz5bErCr2Q==" saltValue="BdZCydaYnBRcdsn1Z9MhLg==" spinCount="100000" sheet="1" objects="1" scenarios="1"/>
  <mergeCells count="9">
    <mergeCell ref="H1:I1"/>
    <mergeCell ref="F11:I13"/>
    <mergeCell ref="B17:I21"/>
    <mergeCell ref="B2:I2"/>
    <mergeCell ref="B3:B4"/>
    <mergeCell ref="C3:E3"/>
    <mergeCell ref="F3:H3"/>
    <mergeCell ref="I3:I4"/>
    <mergeCell ref="F14:I15"/>
  </mergeCells>
  <conditionalFormatting sqref="I5 C5:C10 F11:F12">
    <cfRule type="cellIs" dxfId="219" priority="9" operator="equal">
      <formula>0</formula>
    </cfRule>
  </conditionalFormatting>
  <conditionalFormatting sqref="C5:E5">
    <cfRule type="cellIs" dxfId="218" priority="8" operator="equal">
      <formula>0</formula>
    </cfRule>
  </conditionalFormatting>
  <conditionalFormatting sqref="F5:F10">
    <cfRule type="cellIs" dxfId="217" priority="7" operator="equal">
      <formula>0</formula>
    </cfRule>
  </conditionalFormatting>
  <conditionalFormatting sqref="F5:H5">
    <cfRule type="cellIs" dxfId="216" priority="6" operator="equal">
      <formula>0</formula>
    </cfRule>
  </conditionalFormatting>
  <conditionalFormatting sqref="G6">
    <cfRule type="expression" dxfId="215" priority="5">
      <formula>G6&gt;D6</formula>
    </cfRule>
  </conditionalFormatting>
  <conditionalFormatting sqref="G7:G10">
    <cfRule type="expression" dxfId="214" priority="4">
      <formula>G7&gt;D7</formula>
    </cfRule>
  </conditionalFormatting>
  <conditionalFormatting sqref="H6">
    <cfRule type="expression" dxfId="213" priority="3">
      <formula>H6&gt;E6</formula>
    </cfRule>
  </conditionalFormatting>
  <conditionalFormatting sqref="H7:H10">
    <cfRule type="expression" dxfId="212" priority="2">
      <formula>H7&gt;E7</formula>
    </cfRule>
  </conditionalFormatting>
  <conditionalFormatting sqref="F14:I15">
    <cfRule type="notContainsBlanks" dxfId="211" priority="1">
      <formula>LEN(TRIM(F14))&gt;0</formula>
    </cfRule>
  </conditionalFormatting>
  <dataValidations count="1">
    <dataValidation type="whole" operator="greaterThanOrEqual" allowBlank="1" showInputMessage="1" showErrorMessage="1" sqref="C5:I10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4" orientation="landscape" r:id="rId1"/>
  <headerFooter scaleWithDoc="0">
    <oddFooter>&amp;R&amp;"Goudy,Negrita Cursiva"Colegio Nacional Virtual M.T.S.&amp;"Goudy,Cursiva", página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24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2.85546875" style="86" customWidth="1"/>
    <col min="2" max="2" width="40.28515625" style="86" customWidth="1"/>
    <col min="3" max="20" width="8.140625" style="86" customWidth="1"/>
    <col min="21" max="16384" width="11.42578125" style="86"/>
  </cols>
  <sheetData>
    <row r="1" spans="1:20" s="336" customFormat="1" ht="18">
      <c r="B1" s="173" t="s">
        <v>709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O1" s="547"/>
      <c r="P1" s="547"/>
      <c r="Q1" s="547"/>
      <c r="R1" s="547"/>
      <c r="S1" s="606" t="str">
        <f>+Portada!$L$2</f>
        <v/>
      </c>
      <c r="T1" s="607"/>
    </row>
    <row r="2" spans="1:20" ht="18.75" thickBot="1">
      <c r="B2" s="508" t="s">
        <v>783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20" ht="21" customHeight="1" thickTop="1" thickBot="1">
      <c r="B3" s="630" t="s">
        <v>132</v>
      </c>
      <c r="C3" s="633" t="s">
        <v>0</v>
      </c>
      <c r="D3" s="620"/>
      <c r="E3" s="634"/>
      <c r="F3" s="637" t="s">
        <v>768</v>
      </c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1:20" ht="18" customHeight="1">
      <c r="B4" s="631"/>
      <c r="C4" s="635"/>
      <c r="D4" s="629"/>
      <c r="E4" s="636"/>
      <c r="F4" s="628" t="s">
        <v>693</v>
      </c>
      <c r="G4" s="629"/>
      <c r="H4" s="629"/>
      <c r="I4" s="628" t="s">
        <v>694</v>
      </c>
      <c r="J4" s="629"/>
      <c r="K4" s="629"/>
      <c r="L4" s="628" t="s">
        <v>695</v>
      </c>
      <c r="M4" s="629"/>
      <c r="N4" s="629"/>
      <c r="O4" s="628" t="s">
        <v>675</v>
      </c>
      <c r="P4" s="629"/>
      <c r="Q4" s="629"/>
      <c r="R4" s="628" t="s">
        <v>696</v>
      </c>
      <c r="S4" s="629"/>
      <c r="T4" s="629"/>
    </row>
    <row r="5" spans="1:20" ht="27.75" customHeight="1" thickBot="1">
      <c r="B5" s="632"/>
      <c r="C5" s="452" t="s">
        <v>0</v>
      </c>
      <c r="D5" s="438" t="s">
        <v>14</v>
      </c>
      <c r="E5" s="453" t="s">
        <v>13</v>
      </c>
      <c r="F5" s="437" t="s">
        <v>0</v>
      </c>
      <c r="G5" s="438" t="s">
        <v>14</v>
      </c>
      <c r="H5" s="439" t="s">
        <v>13</v>
      </c>
      <c r="I5" s="437" t="s">
        <v>0</v>
      </c>
      <c r="J5" s="438" t="s">
        <v>14</v>
      </c>
      <c r="K5" s="439" t="s">
        <v>13</v>
      </c>
      <c r="L5" s="437" t="s">
        <v>0</v>
      </c>
      <c r="M5" s="438" t="s">
        <v>14</v>
      </c>
      <c r="N5" s="439" t="s">
        <v>13</v>
      </c>
      <c r="O5" s="437" t="s">
        <v>0</v>
      </c>
      <c r="P5" s="438" t="s">
        <v>14</v>
      </c>
      <c r="Q5" s="439" t="s">
        <v>13</v>
      </c>
      <c r="R5" s="437" t="s">
        <v>0</v>
      </c>
      <c r="S5" s="438" t="s">
        <v>14</v>
      </c>
      <c r="T5" s="453" t="s">
        <v>13</v>
      </c>
    </row>
    <row r="6" spans="1:20" ht="27.75" customHeight="1" thickTop="1">
      <c r="B6" s="454" t="s">
        <v>135</v>
      </c>
      <c r="C6" s="455">
        <f t="shared" ref="C6:C12" si="0">+D6+E6</f>
        <v>0</v>
      </c>
      <c r="D6" s="468">
        <f t="shared" ref="D6:D12" si="1">+G6+J6+M6+P6+S6</f>
        <v>0</v>
      </c>
      <c r="E6" s="468">
        <f t="shared" ref="E6:E12" si="2">+H6+K6+N6+Q6+T6</f>
        <v>0</v>
      </c>
      <c r="F6" s="441">
        <f t="shared" ref="F6" si="3">+G6+H6</f>
        <v>0</v>
      </c>
      <c r="G6" s="442"/>
      <c r="H6" s="442"/>
      <c r="I6" s="441">
        <f t="shared" ref="I6" si="4">+J6+K6</f>
        <v>0</v>
      </c>
      <c r="J6" s="442"/>
      <c r="K6" s="442"/>
      <c r="L6" s="441">
        <f t="shared" ref="L6" si="5">+M6+N6</f>
        <v>0</v>
      </c>
      <c r="M6" s="442"/>
      <c r="N6" s="442"/>
      <c r="O6" s="441">
        <f t="shared" ref="O6" si="6">+P6+Q6</f>
        <v>0</v>
      </c>
      <c r="P6" s="442"/>
      <c r="Q6" s="442"/>
      <c r="R6" s="441">
        <f t="shared" ref="R6" si="7">+S6+T6</f>
        <v>0</v>
      </c>
      <c r="S6" s="442"/>
      <c r="T6" s="444"/>
    </row>
    <row r="7" spans="1:20" ht="27.75" customHeight="1">
      <c r="B7" s="458" t="s">
        <v>136</v>
      </c>
      <c r="C7" s="186">
        <f t="shared" si="0"/>
        <v>0</v>
      </c>
      <c r="D7" s="459">
        <f t="shared" si="1"/>
        <v>0</v>
      </c>
      <c r="E7" s="469">
        <f t="shared" si="2"/>
        <v>0</v>
      </c>
      <c r="F7" s="295">
        <f t="shared" ref="F7:F12" si="8">+G7+H7</f>
        <v>0</v>
      </c>
      <c r="G7" s="187"/>
      <c r="H7" s="187"/>
      <c r="I7" s="295">
        <f t="shared" ref="I7:I12" si="9">+J7+K7</f>
        <v>0</v>
      </c>
      <c r="J7" s="187"/>
      <c r="K7" s="187"/>
      <c r="L7" s="295">
        <f t="shared" ref="L7:L12" si="10">+M7+N7</f>
        <v>0</v>
      </c>
      <c r="M7" s="187"/>
      <c r="N7" s="187"/>
      <c r="O7" s="295">
        <f t="shared" ref="O7:O12" si="11">+P7+Q7</f>
        <v>0</v>
      </c>
      <c r="P7" s="187"/>
      <c r="Q7" s="187"/>
      <c r="R7" s="295">
        <f t="shared" ref="R7:R12" si="12">+S7+T7</f>
        <v>0</v>
      </c>
      <c r="S7" s="187"/>
      <c r="T7" s="299"/>
    </row>
    <row r="8" spans="1:20" ht="27.75" customHeight="1">
      <c r="B8" s="458" t="s">
        <v>137</v>
      </c>
      <c r="C8" s="186">
        <f t="shared" si="0"/>
        <v>0</v>
      </c>
      <c r="D8" s="459">
        <f t="shared" si="1"/>
        <v>0</v>
      </c>
      <c r="E8" s="469">
        <f t="shared" si="2"/>
        <v>0</v>
      </c>
      <c r="F8" s="295">
        <f t="shared" si="8"/>
        <v>0</v>
      </c>
      <c r="G8" s="187"/>
      <c r="H8" s="187"/>
      <c r="I8" s="295">
        <f t="shared" si="9"/>
        <v>0</v>
      </c>
      <c r="J8" s="187"/>
      <c r="K8" s="187"/>
      <c r="L8" s="295">
        <f t="shared" si="10"/>
        <v>0</v>
      </c>
      <c r="M8" s="187"/>
      <c r="N8" s="187"/>
      <c r="O8" s="295">
        <f t="shared" si="11"/>
        <v>0</v>
      </c>
      <c r="P8" s="187"/>
      <c r="Q8" s="187"/>
      <c r="R8" s="295">
        <f t="shared" si="12"/>
        <v>0</v>
      </c>
      <c r="S8" s="187"/>
      <c r="T8" s="299"/>
    </row>
    <row r="9" spans="1:20" ht="27.75" customHeight="1">
      <c r="B9" s="458" t="s">
        <v>756</v>
      </c>
      <c r="C9" s="186">
        <f t="shared" si="0"/>
        <v>0</v>
      </c>
      <c r="D9" s="459">
        <f t="shared" si="1"/>
        <v>0</v>
      </c>
      <c r="E9" s="469">
        <f t="shared" si="2"/>
        <v>0</v>
      </c>
      <c r="F9" s="295">
        <f t="shared" si="8"/>
        <v>0</v>
      </c>
      <c r="G9" s="187"/>
      <c r="H9" s="187"/>
      <c r="I9" s="295">
        <f t="shared" si="9"/>
        <v>0</v>
      </c>
      <c r="J9" s="187"/>
      <c r="K9" s="187"/>
      <c r="L9" s="295">
        <f t="shared" si="10"/>
        <v>0</v>
      </c>
      <c r="M9" s="187"/>
      <c r="N9" s="187"/>
      <c r="O9" s="295">
        <f t="shared" ref="O9" si="13">+P9+Q9</f>
        <v>0</v>
      </c>
      <c r="P9" s="187"/>
      <c r="Q9" s="187"/>
      <c r="R9" s="295">
        <f t="shared" ref="R9" si="14">+S9+T9</f>
        <v>0</v>
      </c>
      <c r="S9" s="187"/>
      <c r="T9" s="299"/>
    </row>
    <row r="10" spans="1:20" ht="27.75" customHeight="1">
      <c r="B10" s="458" t="s">
        <v>672</v>
      </c>
      <c r="C10" s="186">
        <f t="shared" si="0"/>
        <v>0</v>
      </c>
      <c r="D10" s="459">
        <f t="shared" si="1"/>
        <v>0</v>
      </c>
      <c r="E10" s="469">
        <f t="shared" si="2"/>
        <v>0</v>
      </c>
      <c r="F10" s="295">
        <f t="shared" si="8"/>
        <v>0</v>
      </c>
      <c r="G10" s="187"/>
      <c r="H10" s="187"/>
      <c r="I10" s="295">
        <f t="shared" si="9"/>
        <v>0</v>
      </c>
      <c r="J10" s="187"/>
      <c r="K10" s="187"/>
      <c r="L10" s="295">
        <f t="shared" si="10"/>
        <v>0</v>
      </c>
      <c r="M10" s="187"/>
      <c r="N10" s="187"/>
      <c r="O10" s="295">
        <f t="shared" si="11"/>
        <v>0</v>
      </c>
      <c r="P10" s="187"/>
      <c r="Q10" s="187"/>
      <c r="R10" s="295">
        <f t="shared" si="12"/>
        <v>0</v>
      </c>
      <c r="S10" s="187"/>
      <c r="T10" s="299"/>
    </row>
    <row r="11" spans="1:20" ht="27.75" customHeight="1">
      <c r="B11" s="458" t="s">
        <v>55</v>
      </c>
      <c r="C11" s="186">
        <f t="shared" si="0"/>
        <v>0</v>
      </c>
      <c r="D11" s="459">
        <f t="shared" si="1"/>
        <v>0</v>
      </c>
      <c r="E11" s="469">
        <f t="shared" si="2"/>
        <v>0</v>
      </c>
      <c r="F11" s="295">
        <f t="shared" si="8"/>
        <v>0</v>
      </c>
      <c r="G11" s="187"/>
      <c r="H11" s="187"/>
      <c r="I11" s="295">
        <f t="shared" si="9"/>
        <v>0</v>
      </c>
      <c r="J11" s="187"/>
      <c r="K11" s="187"/>
      <c r="L11" s="295">
        <f t="shared" si="10"/>
        <v>0</v>
      </c>
      <c r="M11" s="187"/>
      <c r="N11" s="187"/>
      <c r="O11" s="295">
        <f t="shared" si="11"/>
        <v>0</v>
      </c>
      <c r="P11" s="187"/>
      <c r="Q11" s="187"/>
      <c r="R11" s="295">
        <f t="shared" si="12"/>
        <v>0</v>
      </c>
      <c r="S11" s="187"/>
      <c r="T11" s="299"/>
    </row>
    <row r="12" spans="1:20" ht="27.75" customHeight="1">
      <c r="B12" s="458" t="s">
        <v>673</v>
      </c>
      <c r="C12" s="186">
        <f t="shared" si="0"/>
        <v>0</v>
      </c>
      <c r="D12" s="459">
        <f t="shared" si="1"/>
        <v>0</v>
      </c>
      <c r="E12" s="469">
        <f t="shared" si="2"/>
        <v>0</v>
      </c>
      <c r="F12" s="295">
        <f t="shared" si="8"/>
        <v>0</v>
      </c>
      <c r="G12" s="187"/>
      <c r="H12" s="187"/>
      <c r="I12" s="295">
        <f t="shared" si="9"/>
        <v>0</v>
      </c>
      <c r="J12" s="187"/>
      <c r="K12" s="187"/>
      <c r="L12" s="295">
        <f t="shared" si="10"/>
        <v>0</v>
      </c>
      <c r="M12" s="187"/>
      <c r="N12" s="187"/>
      <c r="O12" s="295">
        <f t="shared" si="11"/>
        <v>0</v>
      </c>
      <c r="P12" s="187"/>
      <c r="Q12" s="187"/>
      <c r="R12" s="295">
        <f t="shared" si="12"/>
        <v>0</v>
      </c>
      <c r="S12" s="187"/>
      <c r="T12" s="299"/>
    </row>
    <row r="13" spans="1:20" ht="27.75" customHeight="1">
      <c r="B13" s="470" t="s">
        <v>708</v>
      </c>
      <c r="C13" s="471">
        <f t="shared" ref="C13" si="15">+D13+E13</f>
        <v>0</v>
      </c>
      <c r="D13" s="308">
        <f t="shared" ref="D13" si="16">+G13+J13+M13+P13+S13</f>
        <v>0</v>
      </c>
      <c r="E13" s="472">
        <f t="shared" ref="E13" si="17">+H13+K13+N13+Q13+T13</f>
        <v>0</v>
      </c>
      <c r="F13" s="309">
        <f t="shared" ref="F13" si="18">+G13+H13</f>
        <v>0</v>
      </c>
      <c r="G13" s="460"/>
      <c r="H13" s="460"/>
      <c r="I13" s="309">
        <f t="shared" ref="I13" si="19">+J13+K13</f>
        <v>0</v>
      </c>
      <c r="J13" s="460"/>
      <c r="K13" s="460"/>
      <c r="L13" s="309">
        <f t="shared" ref="L13" si="20">+M13+N13</f>
        <v>0</v>
      </c>
      <c r="M13" s="460"/>
      <c r="N13" s="460"/>
      <c r="O13" s="309">
        <f t="shared" ref="O13" si="21">+P13+Q13</f>
        <v>0</v>
      </c>
      <c r="P13" s="460"/>
      <c r="Q13" s="460"/>
      <c r="R13" s="309">
        <f t="shared" ref="R13" si="22">+S13+T13</f>
        <v>0</v>
      </c>
      <c r="S13" s="460"/>
      <c r="T13" s="462"/>
    </row>
    <row r="14" spans="1:20" ht="27.75" customHeight="1" thickBot="1">
      <c r="B14" s="463" t="s">
        <v>763</v>
      </c>
      <c r="C14" s="464">
        <f t="shared" ref="C14" si="23">+D14+E14</f>
        <v>0</v>
      </c>
      <c r="D14" s="465">
        <f t="shared" ref="D14" si="24">+G14+J14+M14+P14+S14</f>
        <v>0</v>
      </c>
      <c r="E14" s="466">
        <f t="shared" ref="E14" si="25">+H14+K14+N14+Q14+T14</f>
        <v>0</v>
      </c>
      <c r="F14" s="343">
        <f t="shared" ref="F14" si="26">+G14+H14</f>
        <v>0</v>
      </c>
      <c r="G14" s="342"/>
      <c r="H14" s="342"/>
      <c r="I14" s="343">
        <f t="shared" ref="I14" si="27">+J14+K14</f>
        <v>0</v>
      </c>
      <c r="J14" s="342"/>
      <c r="K14" s="342"/>
      <c r="L14" s="343">
        <f t="shared" ref="L14" si="28">+M14+N14</f>
        <v>0</v>
      </c>
      <c r="M14" s="342"/>
      <c r="N14" s="342"/>
      <c r="O14" s="343">
        <f t="shared" ref="O14" si="29">+P14+Q14</f>
        <v>0</v>
      </c>
      <c r="P14" s="342"/>
      <c r="Q14" s="342"/>
      <c r="R14" s="343">
        <f t="shared" ref="R14" si="30">+S14+T14</f>
        <v>0</v>
      </c>
      <c r="S14" s="342"/>
      <c r="T14" s="344"/>
    </row>
    <row r="15" spans="1:20" s="477" customFormat="1" ht="18.75" customHeight="1" thickTop="1">
      <c r="A15" s="473"/>
      <c r="B15" s="473"/>
      <c r="C15" s="474"/>
      <c r="D15" s="475" t="str">
        <f>IF(OR(D6&gt;'CUADRO 1'!$D5,D7&gt;'CUADRO 1'!$D5,D8&gt;'CUADRO 1'!$D5,D9&gt;'CUADRO 1'!$D5,D10&gt;'CUADRO 1'!$D5,D11&gt;'CUADRO 1'!$D5,D12&gt;'CUADRO 1'!$D5,D13&gt;'CUADRO 1'!$D5,D14&gt;'CUADRO 1'!$D5),"XX","")</f>
        <v/>
      </c>
      <c r="E15" s="475" t="str">
        <f>IF(OR(E6&gt;'CUADRO 1'!$E5,E7&gt;'CUADRO 1'!$E5,E8&gt;'CUADRO 1'!$E5,E9&gt;'CUADRO 1'!$E5,E10&gt;'CUADRO 1'!$E5,E11&gt;'CUADRO 1'!$E5,E12&gt;'CUADRO 1'!$E5,E13&gt;'CUADRO 1'!$E5,E14&gt;'CUADRO 1'!$E5),"XX","")</f>
        <v/>
      </c>
      <c r="F15" s="476"/>
      <c r="G15" s="400" t="str">
        <f>IF(OR(G6&gt;'CUADRO 1'!D6,G7&gt;'CUADRO 1'!D6,G8&gt;'CUADRO 1'!D6,G9&gt;'CUADRO 1'!D6,G10&gt;'CUADRO 1'!D6,G11&gt;'CUADRO 1'!D6,G12&gt;'CUADRO 1'!D6,G13&gt;'CUADRO 1'!D6,G14&gt;'CUADRO 1'!D6),"XX","")</f>
        <v/>
      </c>
      <c r="H15" s="400" t="str">
        <f>IF(OR(H6&gt;'CUADRO 1'!E6,H7&gt;'CUADRO 1'!E6,H8&gt;'CUADRO 1'!E6,H9&gt;'CUADRO 1'!E6,H10&gt;'CUADRO 1'!E6,H11&gt;'CUADRO 1'!E6,H12&gt;'CUADRO 1'!E6,H13&gt;'CUADRO 1'!E6,H14&gt;'CUADRO 1'!E6),"XX","")</f>
        <v/>
      </c>
      <c r="I15" s="400"/>
      <c r="J15" s="400" t="str">
        <f>IF(OR(J6&gt;('CUADRO 1'!D7+'CUADRO 1'!D6),J7&gt;('CUADRO 1'!D7+'CUADRO 1'!D6),J8&gt;('CUADRO 1'!D7+'CUADRO 1'!D6),J9&gt;('CUADRO 1'!D7+'CUADRO 1'!D6),J10&gt;('CUADRO 1'!D7+'CUADRO 1'!D6),J11&gt;('CUADRO 1'!D7+'CUADRO 1'!D6),J12&gt;('CUADRO 1'!D7+'CUADRO 1'!D6),J13&gt;('CUADRO 1'!D7+'CUADRO 1'!D6),J14&gt;('CUADRO 1'!D7+'CUADRO 1'!D6)),"XX","")</f>
        <v/>
      </c>
      <c r="K15" s="400" t="str">
        <f>IF(OR(K6&gt;('CUADRO 1'!E7+'CUADRO 1'!E6),K7&gt;('CUADRO 1'!E7+'CUADRO 1'!E6),K8&gt;('CUADRO 1'!E7+'CUADRO 1'!E6),K9&gt;('CUADRO 1'!E7+'CUADRO 1'!E6),K10&gt;('CUADRO 1'!E7+'CUADRO 1'!E6),K11&gt;('CUADRO 1'!E7+'CUADRO 1'!E6),K12&gt;('CUADRO 1'!E7+'CUADRO 1'!E6),K13&gt;('CUADRO 1'!E7+'CUADRO 1'!E6),K14&gt;('CUADRO 1'!E7+'CUADRO 1'!E6)),"XX","")</f>
        <v/>
      </c>
      <c r="L15" s="400"/>
      <c r="M15" s="400" t="str">
        <f>IF(OR(M6&gt;('CUADRO 1'!D6+'CUADRO 1'!D7+'CUADRO 1'!D8),M7&gt;('CUADRO 1'!D6+'CUADRO 1'!D7+'CUADRO 1'!D8),M8&gt;('CUADRO 1'!D6+'CUADRO 1'!D7+'CUADRO 1'!D8),M9&gt;('CUADRO 1'!D6+'CUADRO 1'!D7+'CUADRO 1'!D8),M10&gt;('CUADRO 1'!D6+'CUADRO 1'!D7+'CUADRO 1'!D8),M11&gt;('CUADRO 1'!D6+'CUADRO 1'!D7+'CUADRO 1'!D8),M12&gt;('CUADRO 1'!D6+'CUADRO 1'!D7+'CUADRO 1'!D8),M13&gt;('CUADRO 1'!D6+'CUADRO 1'!D7+'CUADRO 1'!D8),M14&gt;('CUADRO 1'!D6+'CUADRO 1'!D7+'CUADRO 1'!D8)),"XX","")</f>
        <v/>
      </c>
      <c r="N15" s="400" t="str">
        <f>IF(OR(N6&gt;('CUADRO 1'!E6+'CUADRO 1'!E7+'CUADRO 1'!E8),N7&gt;('CUADRO 1'!E6+'CUADRO 1'!E7+'CUADRO 1'!E8),N8&gt;('CUADRO 1'!E6+'CUADRO 1'!E7+'CUADRO 1'!E8),N9&gt;('CUADRO 1'!E6+'CUADRO 1'!E7+'CUADRO 1'!E8),N10&gt;('CUADRO 1'!E6+'CUADRO 1'!E7+'CUADRO 1'!E8),N11&gt;('CUADRO 1'!E6+'CUADRO 1'!E7+'CUADRO 1'!E8),N12&gt;('CUADRO 1'!E6+'CUADRO 1'!E7+'CUADRO 1'!E8),N13&gt;('CUADRO 1'!E6+'CUADRO 1'!E7+'CUADRO 1'!E8),N14&gt;('CUADRO 1'!E6+'CUADRO 1'!E7+'CUADRO 1'!E8)),"XX","")</f>
        <v/>
      </c>
      <c r="O15" s="400"/>
      <c r="P15" s="400" t="str">
        <f>IF(OR(P6&gt;('CUADRO 1'!D6+'CUADRO 1'!D7+'CUADRO 1'!D8+'CUADRO 1'!D9),P7&gt;('CUADRO 1'!D6+'CUADRO 1'!D7+'CUADRO 1'!D8+'CUADRO 1'!D9),P8&gt;('CUADRO 1'!D6+'CUADRO 1'!D7+'CUADRO 1'!D8+'CUADRO 1'!D9),P9&gt;('CUADRO 1'!D6+'CUADRO 1'!D7+'CUADRO 1'!D8+'CUADRO 1'!D9),P10&gt;('CUADRO 1'!D6+'CUADRO 1'!D7+'CUADRO 1'!D8+'CUADRO 1'!D9),P11&gt;('CUADRO 1'!D6+'CUADRO 1'!D7+'CUADRO 1'!D8+'CUADRO 1'!D9),P12&gt;('CUADRO 1'!D6+'CUADRO 1'!D7+'CUADRO 1'!D8+'CUADRO 1'!D9),P13&gt;('CUADRO 1'!D6+'CUADRO 1'!D7+'CUADRO 1'!D8+'CUADRO 1'!D9),P14&gt;('CUADRO 1'!D6+'CUADRO 1'!D7+'CUADRO 1'!D8+'CUADRO 1'!D9)),"XX","")</f>
        <v/>
      </c>
      <c r="Q15" s="400" t="str">
        <f>IF(OR(Q6&gt;('CUADRO 1'!E6+'CUADRO 1'!E7+'CUADRO 1'!E8+'CUADRO 1'!E9),Q7&gt;('CUADRO 1'!E6+'CUADRO 1'!E7+'CUADRO 1'!E8+'CUADRO 1'!E9),Q8&gt;('CUADRO 1'!E6+'CUADRO 1'!E7+'CUADRO 1'!E8+'CUADRO 1'!E9),Q9&gt;('CUADRO 1'!E6+'CUADRO 1'!E7+'CUADRO 1'!E8+'CUADRO 1'!E9),Q10&gt;('CUADRO 1'!E6+'CUADRO 1'!E7+'CUADRO 1'!E8+'CUADRO 1'!E9),Q11&gt;('CUADRO 1'!E6+'CUADRO 1'!E7+'CUADRO 1'!E8+'CUADRO 1'!E9),Q12&gt;('CUADRO 1'!E6+'CUADRO 1'!E7+'CUADRO 1'!E8+'CUADRO 1'!E9),Q13&gt;('CUADRO 1'!E6+'CUADRO 1'!E7+'CUADRO 1'!E8+'CUADRO 1'!E9),Q14&gt;('CUADRO 1'!E6+'CUADRO 1'!E7+'CUADRO 1'!E8+'CUADRO 1'!E9)),"XX","")</f>
        <v/>
      </c>
      <c r="R15" s="400"/>
      <c r="S15" s="400" t="str">
        <f>IF(OR(S6&gt;('CUADRO 1'!D6+'CUADRO 1'!D7+'CUADRO 1'!D8+'CUADRO 1'!D9+'CUADRO 1'!D10),S7&gt;('CUADRO 1'!D6+'CUADRO 1'!D7+'CUADRO 1'!D8+'CUADRO 1'!D9+'CUADRO 1'!D10),S8&gt;('CUADRO 1'!D6+'CUADRO 1'!D7+'CUADRO 1'!D8+'CUADRO 1'!D9+'CUADRO 1'!D10),S9&gt;('CUADRO 1'!D6+'CUADRO 1'!D7+'CUADRO 1'!D8+'CUADRO 1'!D9+'CUADRO 1'!D10),S10&gt;('CUADRO 1'!D6+'CUADRO 1'!D7+'CUADRO 1'!D8+'CUADRO 1'!D9+'CUADRO 1'!D10),S11&gt;('CUADRO 1'!D6+'CUADRO 1'!D7+'CUADRO 1'!D8+'CUADRO 1'!D9+'CUADRO 1'!D10),S12&gt;('CUADRO 1'!D6+'CUADRO 1'!D7+'CUADRO 1'!D8+'CUADRO 1'!D9+'CUADRO 1'!D10),S13&gt;('CUADRO 1'!D6+'CUADRO 1'!D7+'CUADRO 1'!D8+'CUADRO 1'!D9+'CUADRO 1'!D10),S14&gt;('CUADRO 1'!D6+'CUADRO 1'!D7+'CUADRO 1'!D8+'CUADRO 1'!D9+'CUADRO 1'!D10)),"XX","")</f>
        <v/>
      </c>
      <c r="T15" s="400" t="str">
        <f>IF(OR(T6&gt;('CUADRO 1'!E6+'CUADRO 1'!E7+'CUADRO 1'!E8+'CUADRO 1'!E9+'CUADRO 1'!E10),T7&gt;('CUADRO 1'!E6+'CUADRO 1'!E7+'CUADRO 1'!E8+'CUADRO 1'!E9+'CUADRO 1'!E10),T8&gt;('CUADRO 1'!E6+'CUADRO 1'!E7+'CUADRO 1'!E8+'CUADRO 1'!E9+'CUADRO 1'!E10),T9&gt;('CUADRO 1'!E6+'CUADRO 1'!E7+'CUADRO 1'!E8+'CUADRO 1'!E9+'CUADRO 1'!E10),T10&gt;('CUADRO 1'!E6+'CUADRO 1'!E7+'CUADRO 1'!E8+'CUADRO 1'!E9+'CUADRO 1'!E10),T11&gt;('CUADRO 1'!E6+'CUADRO 1'!E7+'CUADRO 1'!E8+'CUADRO 1'!E9+'CUADRO 1'!E10),T12&gt;('CUADRO 1'!E6+'CUADRO 1'!E7+'CUADRO 1'!E8+'CUADRO 1'!E9+'CUADRO 1'!E10),T13&gt;('CUADRO 1'!E6+'CUADRO 1'!E7+'CUADRO 1'!E8+'CUADRO 1'!E9+'CUADRO 1'!E10),T14&gt;('CUADRO 1'!E6+'CUADRO 1'!E7+'CUADRO 1'!E8+'CUADRO 1'!E9+'CUADRO 1'!E10)),"XX","")</f>
        <v/>
      </c>
    </row>
    <row r="16" spans="1:20" ht="24.75" customHeight="1">
      <c r="A16" s="125"/>
      <c r="B16" s="478" t="s">
        <v>795</v>
      </c>
      <c r="C16" s="640" t="str">
        <f>IF(OR(D15="XX",E15="XX"),"El dato indicado en alguna Asignatura es mayor a la Matrícula Total indicada en el Cuadro 1.","")</f>
        <v/>
      </c>
      <c r="D16" s="640"/>
      <c r="E16" s="640"/>
      <c r="F16" s="479"/>
      <c r="G16" s="639" t="str">
        <f>IF(OR(G15="XX",H15="XX",J15="XX",K15="XX",M15="XX",N15="XX",P15="XX",Q15="XX",S15="XX",T15="XX"),CONCATENATE(B16),"")</f>
        <v/>
      </c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</row>
    <row r="17" spans="2:20" ht="24.75" customHeight="1">
      <c r="C17" s="640"/>
      <c r="D17" s="640"/>
      <c r="E17" s="640"/>
      <c r="F17" s="47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</row>
    <row r="18" spans="2:20" ht="24.75" customHeight="1">
      <c r="C18" s="640"/>
      <c r="D18" s="640"/>
      <c r="E18" s="640"/>
      <c r="F18" s="47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</row>
    <row r="19" spans="2:20" ht="18.75" customHeight="1">
      <c r="B19" s="126" t="s">
        <v>131</v>
      </c>
      <c r="C19" s="641"/>
      <c r="D19" s="641"/>
      <c r="E19" s="641"/>
    </row>
    <row r="20" spans="2:20" ht="18.75" customHeight="1">
      <c r="B20" s="610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2"/>
    </row>
    <row r="21" spans="2:20" ht="18.75" customHeight="1">
      <c r="B21" s="613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5"/>
    </row>
    <row r="22" spans="2:20" ht="18.75" customHeight="1">
      <c r="B22" s="613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5"/>
    </row>
    <row r="23" spans="2:20" ht="18.75" customHeight="1">
      <c r="B23" s="613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5"/>
    </row>
    <row r="24" spans="2:20" ht="18.75" customHeight="1">
      <c r="B24" s="616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8"/>
    </row>
  </sheetData>
  <sheetProtection algorithmName="SHA-512" hashValue="WqTJbDLyEFn71okNo40tiku93+G2wVH6DGQJUJ8I1jBWXYHFsiv3GO0vvyx2N8Tx7DvjxgiJKlZXtX3AHFt5gQ==" saltValue="2k9sWpOlqZ5+V2MXhvkZBA==" spinCount="100000" sheet="1" objects="1" scenarios="1"/>
  <mergeCells count="12">
    <mergeCell ref="S1:T1"/>
    <mergeCell ref="B20:T24"/>
    <mergeCell ref="I4:K4"/>
    <mergeCell ref="L4:N4"/>
    <mergeCell ref="O4:Q4"/>
    <mergeCell ref="R4:T4"/>
    <mergeCell ref="B3:B5"/>
    <mergeCell ref="C3:E4"/>
    <mergeCell ref="F3:T3"/>
    <mergeCell ref="F4:H4"/>
    <mergeCell ref="G16:T18"/>
    <mergeCell ref="C16:E19"/>
  </mergeCells>
  <conditionalFormatting sqref="L6:L13 I6:I13 R6:R13 O6:O13 C6:C13 F6:F13 D13:E13">
    <cfRule type="cellIs" dxfId="210" priority="450" operator="equal">
      <formula>0</formula>
    </cfRule>
  </conditionalFormatting>
  <conditionalFormatting sqref="D6">
    <cfRule type="cellIs" dxfId="209" priority="59" operator="equal">
      <formula>0</formula>
    </cfRule>
  </conditionalFormatting>
  <conditionalFormatting sqref="D7">
    <cfRule type="cellIs" dxfId="208" priority="57" operator="equal">
      <formula>0</formula>
    </cfRule>
  </conditionalFormatting>
  <conditionalFormatting sqref="D8">
    <cfRule type="cellIs" dxfId="207" priority="55" operator="equal">
      <formula>0</formula>
    </cfRule>
  </conditionalFormatting>
  <conditionalFormatting sqref="D9">
    <cfRule type="cellIs" dxfId="206" priority="53" operator="equal">
      <formula>0</formula>
    </cfRule>
  </conditionalFormatting>
  <conditionalFormatting sqref="D10">
    <cfRule type="cellIs" dxfId="205" priority="51" operator="equal">
      <formula>0</formula>
    </cfRule>
  </conditionalFormatting>
  <conditionalFormatting sqref="D11">
    <cfRule type="cellIs" dxfId="204" priority="47" operator="equal">
      <formula>0</formula>
    </cfRule>
  </conditionalFormatting>
  <conditionalFormatting sqref="D12">
    <cfRule type="cellIs" dxfId="203" priority="45" operator="equal">
      <formula>0</formula>
    </cfRule>
  </conditionalFormatting>
  <conditionalFormatting sqref="E6">
    <cfRule type="cellIs" dxfId="202" priority="35" operator="equal">
      <formula>0</formula>
    </cfRule>
  </conditionalFormatting>
  <conditionalFormatting sqref="E7">
    <cfRule type="cellIs" dxfId="201" priority="33" operator="equal">
      <formula>0</formula>
    </cfRule>
  </conditionalFormatting>
  <conditionalFormatting sqref="E8">
    <cfRule type="cellIs" dxfId="200" priority="31" operator="equal">
      <formula>0</formula>
    </cfRule>
  </conditionalFormatting>
  <conditionalFormatting sqref="E9">
    <cfRule type="cellIs" dxfId="199" priority="29" operator="equal">
      <formula>0</formula>
    </cfRule>
  </conditionalFormatting>
  <conditionalFormatting sqref="E10">
    <cfRule type="cellIs" dxfId="198" priority="27" operator="equal">
      <formula>0</formula>
    </cfRule>
  </conditionalFormatting>
  <conditionalFormatting sqref="E11">
    <cfRule type="cellIs" dxfId="197" priority="23" operator="equal">
      <formula>0</formula>
    </cfRule>
  </conditionalFormatting>
  <conditionalFormatting sqref="E12">
    <cfRule type="cellIs" dxfId="196" priority="21" operator="equal">
      <formula>0</formula>
    </cfRule>
  </conditionalFormatting>
  <conditionalFormatting sqref="L14 I14 R14 O14 C14:F14">
    <cfRule type="cellIs" dxfId="195" priority="1" operator="equal">
      <formula>0</formula>
    </cfRule>
  </conditionalFormatting>
  <dataValidations count="1">
    <dataValidation type="whole" operator="greaterThanOrEqual" allowBlank="1" showInputMessage="1" showErrorMessage="1" sqref="C6:T14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1" orientation="landscape" r:id="rId1"/>
  <headerFooter scaleWithDoc="0">
    <oddFooter>&amp;R&amp;"Goudy,Negrita Cursiva"Colegio Nacional Virtual M.T.S.&amp;"Goudy,Cursiva", página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U23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2.85546875" style="86" customWidth="1"/>
    <col min="2" max="2" width="33" style="86" customWidth="1"/>
    <col min="3" max="20" width="8.140625" style="86" customWidth="1"/>
    <col min="21" max="16384" width="11.42578125" style="86"/>
  </cols>
  <sheetData>
    <row r="1" spans="1:21" s="336" customFormat="1" ht="18">
      <c r="B1" s="173" t="s">
        <v>710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O1" s="547"/>
      <c r="P1" s="547"/>
      <c r="Q1" s="547"/>
      <c r="R1" s="547"/>
      <c r="S1" s="606" t="str">
        <f>+Portada!$L$2</f>
        <v/>
      </c>
      <c r="T1" s="607"/>
    </row>
    <row r="2" spans="1:21" ht="18.75" thickBot="1">
      <c r="B2" s="508" t="s">
        <v>784</v>
      </c>
      <c r="C2" s="451"/>
      <c r="D2" s="451"/>
      <c r="E2" s="451"/>
      <c r="F2" s="451"/>
      <c r="G2" s="451"/>
      <c r="H2" s="451"/>
      <c r="I2" s="451"/>
      <c r="J2" s="451"/>
      <c r="S2" s="451"/>
      <c r="T2" s="451"/>
    </row>
    <row r="3" spans="1:21" ht="21" customHeight="1" thickTop="1" thickBot="1">
      <c r="B3" s="630" t="s">
        <v>132</v>
      </c>
      <c r="C3" s="633" t="s">
        <v>0</v>
      </c>
      <c r="D3" s="620"/>
      <c r="E3" s="634"/>
      <c r="F3" s="637" t="s">
        <v>768</v>
      </c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1:21" ht="18" customHeight="1">
      <c r="B4" s="631"/>
      <c r="C4" s="635"/>
      <c r="D4" s="629"/>
      <c r="E4" s="636"/>
      <c r="F4" s="628" t="s">
        <v>693</v>
      </c>
      <c r="G4" s="629"/>
      <c r="H4" s="629"/>
      <c r="I4" s="628" t="s">
        <v>694</v>
      </c>
      <c r="J4" s="629"/>
      <c r="K4" s="629"/>
      <c r="L4" s="628" t="s">
        <v>695</v>
      </c>
      <c r="M4" s="629"/>
      <c r="N4" s="629"/>
      <c r="O4" s="628" t="s">
        <v>675</v>
      </c>
      <c r="P4" s="629"/>
      <c r="Q4" s="629"/>
      <c r="R4" s="628" t="s">
        <v>696</v>
      </c>
      <c r="S4" s="629"/>
      <c r="T4" s="629"/>
    </row>
    <row r="5" spans="1:21" ht="27.75" customHeight="1" thickBot="1">
      <c r="B5" s="632"/>
      <c r="C5" s="452" t="s">
        <v>0</v>
      </c>
      <c r="D5" s="438" t="s">
        <v>14</v>
      </c>
      <c r="E5" s="453" t="s">
        <v>13</v>
      </c>
      <c r="F5" s="437" t="s">
        <v>0</v>
      </c>
      <c r="G5" s="438" t="s">
        <v>14</v>
      </c>
      <c r="H5" s="439" t="s">
        <v>13</v>
      </c>
      <c r="I5" s="437" t="s">
        <v>0</v>
      </c>
      <c r="J5" s="438" t="s">
        <v>14</v>
      </c>
      <c r="K5" s="439" t="s">
        <v>13</v>
      </c>
      <c r="L5" s="437" t="s">
        <v>0</v>
      </c>
      <c r="M5" s="438" t="s">
        <v>14</v>
      </c>
      <c r="N5" s="439" t="s">
        <v>13</v>
      </c>
      <c r="O5" s="437" t="s">
        <v>0</v>
      </c>
      <c r="P5" s="438" t="s">
        <v>14</v>
      </c>
      <c r="Q5" s="439" t="s">
        <v>13</v>
      </c>
      <c r="R5" s="437" t="s">
        <v>0</v>
      </c>
      <c r="S5" s="438" t="s">
        <v>14</v>
      </c>
      <c r="T5" s="453" t="s">
        <v>13</v>
      </c>
    </row>
    <row r="6" spans="1:21" ht="27.75" customHeight="1" thickTop="1">
      <c r="B6" s="454" t="s">
        <v>135</v>
      </c>
      <c r="C6" s="455">
        <f t="shared" ref="C6:C13" si="0">+D6+E6</f>
        <v>0</v>
      </c>
      <c r="D6" s="456">
        <f>+G6+J6+M6+P6+S6</f>
        <v>0</v>
      </c>
      <c r="E6" s="457">
        <f t="shared" ref="E6:E13" si="1">+H6+K6+N6+Q6+T6</f>
        <v>0</v>
      </c>
      <c r="F6" s="441">
        <f t="shared" ref="F6:F13" si="2">+G6+H6</f>
        <v>0</v>
      </c>
      <c r="G6" s="442"/>
      <c r="H6" s="442"/>
      <c r="I6" s="441">
        <f t="shared" ref="I6:I13" si="3">+J6+K6</f>
        <v>0</v>
      </c>
      <c r="J6" s="442"/>
      <c r="K6" s="442"/>
      <c r="L6" s="441">
        <f t="shared" ref="L6:L13" si="4">+M6+N6</f>
        <v>0</v>
      </c>
      <c r="M6" s="442"/>
      <c r="N6" s="442"/>
      <c r="O6" s="441">
        <f t="shared" ref="O6:O13" si="5">+P6+Q6</f>
        <v>0</v>
      </c>
      <c r="P6" s="442"/>
      <c r="Q6" s="442"/>
      <c r="R6" s="441">
        <f t="shared" ref="R6:R13" si="6">+S6+T6</f>
        <v>0</v>
      </c>
      <c r="S6" s="442"/>
      <c r="T6" s="444"/>
    </row>
    <row r="7" spans="1:21" ht="27.75" customHeight="1">
      <c r="B7" s="458" t="s">
        <v>136</v>
      </c>
      <c r="C7" s="186">
        <f t="shared" si="0"/>
        <v>0</v>
      </c>
      <c r="D7" s="459">
        <f t="shared" ref="D7:D13" si="7">+G7+J7+M7+P7+S7</f>
        <v>0</v>
      </c>
      <c r="E7" s="374">
        <f t="shared" si="1"/>
        <v>0</v>
      </c>
      <c r="F7" s="295">
        <f t="shared" si="2"/>
        <v>0</v>
      </c>
      <c r="G7" s="460"/>
      <c r="H7" s="461"/>
      <c r="I7" s="295">
        <f t="shared" si="3"/>
        <v>0</v>
      </c>
      <c r="J7" s="460"/>
      <c r="K7" s="461"/>
      <c r="L7" s="295">
        <f t="shared" si="4"/>
        <v>0</v>
      </c>
      <c r="M7" s="460"/>
      <c r="N7" s="461"/>
      <c r="O7" s="295">
        <f t="shared" si="5"/>
        <v>0</v>
      </c>
      <c r="P7" s="460"/>
      <c r="Q7" s="461"/>
      <c r="R7" s="295">
        <f t="shared" si="6"/>
        <v>0</v>
      </c>
      <c r="S7" s="460"/>
      <c r="T7" s="462"/>
    </row>
    <row r="8" spans="1:21" ht="27.75" customHeight="1">
      <c r="B8" s="458" t="s">
        <v>137</v>
      </c>
      <c r="C8" s="186">
        <f t="shared" si="0"/>
        <v>0</v>
      </c>
      <c r="D8" s="459">
        <f t="shared" si="7"/>
        <v>0</v>
      </c>
      <c r="E8" s="374">
        <f t="shared" si="1"/>
        <v>0</v>
      </c>
      <c r="F8" s="295">
        <f t="shared" si="2"/>
        <v>0</v>
      </c>
      <c r="G8" s="460"/>
      <c r="H8" s="461"/>
      <c r="I8" s="295">
        <f t="shared" si="3"/>
        <v>0</v>
      </c>
      <c r="J8" s="460"/>
      <c r="K8" s="461"/>
      <c r="L8" s="295">
        <f t="shared" si="4"/>
        <v>0</v>
      </c>
      <c r="M8" s="460"/>
      <c r="N8" s="461"/>
      <c r="O8" s="295">
        <f t="shared" si="5"/>
        <v>0</v>
      </c>
      <c r="P8" s="460"/>
      <c r="Q8" s="461"/>
      <c r="R8" s="295">
        <f t="shared" si="6"/>
        <v>0</v>
      </c>
      <c r="S8" s="460"/>
      <c r="T8" s="462"/>
    </row>
    <row r="9" spans="1:21" ht="27.75" customHeight="1">
      <c r="B9" s="458" t="s">
        <v>756</v>
      </c>
      <c r="C9" s="186">
        <f t="shared" si="0"/>
        <v>0</v>
      </c>
      <c r="D9" s="459">
        <f t="shared" si="7"/>
        <v>0</v>
      </c>
      <c r="E9" s="374">
        <f t="shared" si="1"/>
        <v>0</v>
      </c>
      <c r="F9" s="295">
        <f t="shared" si="2"/>
        <v>0</v>
      </c>
      <c r="G9" s="460"/>
      <c r="H9" s="461"/>
      <c r="I9" s="295">
        <f t="shared" si="3"/>
        <v>0</v>
      </c>
      <c r="J9" s="460"/>
      <c r="K9" s="461"/>
      <c r="L9" s="295">
        <f t="shared" si="4"/>
        <v>0</v>
      </c>
      <c r="M9" s="460"/>
      <c r="N9" s="461"/>
      <c r="O9" s="295">
        <f t="shared" ref="O9" si="8">+P9+Q9</f>
        <v>0</v>
      </c>
      <c r="P9" s="460"/>
      <c r="Q9" s="461"/>
      <c r="R9" s="295">
        <f t="shared" ref="R9" si="9">+S9+T9</f>
        <v>0</v>
      </c>
      <c r="S9" s="460"/>
      <c r="T9" s="462"/>
    </row>
    <row r="10" spans="1:21" ht="27.75" customHeight="1">
      <c r="B10" s="458" t="s">
        <v>672</v>
      </c>
      <c r="C10" s="186">
        <f t="shared" si="0"/>
        <v>0</v>
      </c>
      <c r="D10" s="459">
        <f t="shared" si="7"/>
        <v>0</v>
      </c>
      <c r="E10" s="374">
        <f t="shared" si="1"/>
        <v>0</v>
      </c>
      <c r="F10" s="295">
        <f t="shared" si="2"/>
        <v>0</v>
      </c>
      <c r="G10" s="460"/>
      <c r="H10" s="461"/>
      <c r="I10" s="295">
        <f t="shared" si="3"/>
        <v>0</v>
      </c>
      <c r="J10" s="460"/>
      <c r="K10" s="461"/>
      <c r="L10" s="295">
        <f t="shared" si="4"/>
        <v>0</v>
      </c>
      <c r="M10" s="460"/>
      <c r="N10" s="461"/>
      <c r="O10" s="295">
        <f t="shared" si="5"/>
        <v>0</v>
      </c>
      <c r="P10" s="460"/>
      <c r="Q10" s="461"/>
      <c r="R10" s="295">
        <f t="shared" si="6"/>
        <v>0</v>
      </c>
      <c r="S10" s="460"/>
      <c r="T10" s="462"/>
    </row>
    <row r="11" spans="1:21" ht="27.75" customHeight="1">
      <c r="B11" s="458" t="s">
        <v>55</v>
      </c>
      <c r="C11" s="186">
        <f t="shared" si="0"/>
        <v>0</v>
      </c>
      <c r="D11" s="459">
        <f t="shared" si="7"/>
        <v>0</v>
      </c>
      <c r="E11" s="374">
        <f t="shared" si="1"/>
        <v>0</v>
      </c>
      <c r="F11" s="295">
        <f t="shared" si="2"/>
        <v>0</v>
      </c>
      <c r="G11" s="460"/>
      <c r="H11" s="461"/>
      <c r="I11" s="295">
        <f t="shared" si="3"/>
        <v>0</v>
      </c>
      <c r="J11" s="460"/>
      <c r="K11" s="461"/>
      <c r="L11" s="295">
        <f t="shared" si="4"/>
        <v>0</v>
      </c>
      <c r="M11" s="460"/>
      <c r="N11" s="461"/>
      <c r="O11" s="295">
        <f t="shared" si="5"/>
        <v>0</v>
      </c>
      <c r="P11" s="460"/>
      <c r="Q11" s="461"/>
      <c r="R11" s="295">
        <f t="shared" si="6"/>
        <v>0</v>
      </c>
      <c r="S11" s="460"/>
      <c r="T11" s="462"/>
    </row>
    <row r="12" spans="1:21" ht="27.75" customHeight="1">
      <c r="B12" s="458" t="s">
        <v>673</v>
      </c>
      <c r="C12" s="186">
        <f t="shared" si="0"/>
        <v>0</v>
      </c>
      <c r="D12" s="459">
        <f t="shared" si="7"/>
        <v>0</v>
      </c>
      <c r="E12" s="374">
        <f t="shared" si="1"/>
        <v>0</v>
      </c>
      <c r="F12" s="295">
        <f t="shared" si="2"/>
        <v>0</v>
      </c>
      <c r="G12" s="460"/>
      <c r="H12" s="461"/>
      <c r="I12" s="295">
        <f t="shared" si="3"/>
        <v>0</v>
      </c>
      <c r="J12" s="460"/>
      <c r="K12" s="461"/>
      <c r="L12" s="295">
        <f t="shared" si="4"/>
        <v>0</v>
      </c>
      <c r="M12" s="460"/>
      <c r="N12" s="461"/>
      <c r="O12" s="295">
        <f t="shared" si="5"/>
        <v>0</v>
      </c>
      <c r="P12" s="460"/>
      <c r="Q12" s="461"/>
      <c r="R12" s="295">
        <f t="shared" si="6"/>
        <v>0</v>
      </c>
      <c r="S12" s="460"/>
      <c r="T12" s="462"/>
    </row>
    <row r="13" spans="1:21" ht="27.75" customHeight="1" thickBot="1">
      <c r="B13" s="463" t="s">
        <v>708</v>
      </c>
      <c r="C13" s="464">
        <f t="shared" si="0"/>
        <v>0</v>
      </c>
      <c r="D13" s="465">
        <f t="shared" si="7"/>
        <v>0</v>
      </c>
      <c r="E13" s="466">
        <f t="shared" si="1"/>
        <v>0</v>
      </c>
      <c r="F13" s="343">
        <f t="shared" si="2"/>
        <v>0</v>
      </c>
      <c r="G13" s="342"/>
      <c r="H13" s="342"/>
      <c r="I13" s="343">
        <f t="shared" si="3"/>
        <v>0</v>
      </c>
      <c r="J13" s="342"/>
      <c r="K13" s="342"/>
      <c r="L13" s="343">
        <f t="shared" si="4"/>
        <v>0</v>
      </c>
      <c r="M13" s="342"/>
      <c r="N13" s="342"/>
      <c r="O13" s="343">
        <f t="shared" si="5"/>
        <v>0</v>
      </c>
      <c r="P13" s="342"/>
      <c r="Q13" s="342"/>
      <c r="R13" s="343">
        <f t="shared" si="6"/>
        <v>0</v>
      </c>
      <c r="S13" s="342"/>
      <c r="T13" s="344"/>
    </row>
    <row r="14" spans="1:21" s="450" customFormat="1" ht="17.25" customHeight="1" thickTop="1">
      <c r="A14" s="448"/>
      <c r="B14" s="448"/>
      <c r="C14" s="527">
        <f>SUM(C6:C13)</f>
        <v>0</v>
      </c>
      <c r="D14" s="449"/>
      <c r="E14" s="449"/>
      <c r="F14" s="449"/>
      <c r="G14" s="449" t="str">
        <f>IF(OR(G6&gt;'CUADRO 2'!G6,G7&gt;'CUADRO 2'!G7,G8&gt;'CUADRO 2'!G8,G9&gt;'CUADRO 2'!G9,G10&gt;'CUADRO 2'!G10,G11&gt;'CUADRO 2'!G11,G12&gt;'CUADRO 2'!G12,G13&gt;'CUADRO 2'!G13),"XX","")</f>
        <v/>
      </c>
      <c r="H14" s="449" t="str">
        <f>IF(OR(H6&gt;'CUADRO 2'!H6,H7&gt;'CUADRO 2'!H7,H8&gt;'CUADRO 2'!H8,H9&gt;'CUADRO 2'!H9,H10&gt;'CUADRO 2'!H10,H11&gt;'CUADRO 2'!H11,H12&gt;'CUADRO 2'!H12,H13&gt;'CUADRO 2'!H13),"XX","")</f>
        <v/>
      </c>
      <c r="I14" s="449"/>
      <c r="J14" s="449" t="str">
        <f>IF(OR(J6&gt;'CUADRO 2'!J6,J7&gt;'CUADRO 2'!J7,J8&gt;'CUADRO 2'!J8,J9&gt;'CUADRO 2'!J9,J10&gt;'CUADRO 2'!J10,J11&gt;'CUADRO 2'!J11,J12&gt;'CUADRO 2'!J12,J13&gt;'CUADRO 2'!J13),"XX","")</f>
        <v/>
      </c>
      <c r="K14" s="449" t="str">
        <f>IF(OR(K6&gt;'CUADRO 2'!K6,K7&gt;'CUADRO 2'!K7,K8&gt;'CUADRO 2'!K8,K9&gt;'CUADRO 2'!K9,K10&gt;'CUADRO 2'!K10,K11&gt;'CUADRO 2'!K11,K12&gt;'CUADRO 2'!K12,K13&gt;'CUADRO 2'!K13),"XX","")</f>
        <v/>
      </c>
      <c r="L14" s="449"/>
      <c r="M14" s="449" t="str">
        <f>IF(OR(M6&gt;'CUADRO 2'!M6,M7&gt;'CUADRO 2'!M7,M8&gt;'CUADRO 2'!M8,M9&gt;'CUADRO 2'!M9,M10&gt;'CUADRO 2'!M10,M11&gt;'CUADRO 2'!M11,M12&gt;'CUADRO 2'!M12,M13&gt;'CUADRO 2'!M13),"XX","")</f>
        <v/>
      </c>
      <c r="N14" s="449" t="str">
        <f>IF(OR(N6&gt;'CUADRO 2'!N6,N7&gt;'CUADRO 2'!N7,N8&gt;'CUADRO 2'!N8,N9&gt;'CUADRO 2'!N9,N10&gt;'CUADRO 2'!N10,N11&gt;'CUADRO 2'!N11,N12&gt;'CUADRO 2'!N12,N13&gt;'CUADRO 2'!N13),"XX","")</f>
        <v/>
      </c>
      <c r="O14" s="449"/>
      <c r="P14" s="449" t="str">
        <f>IF(OR(P6&gt;'CUADRO 2'!P6,P7&gt;'CUADRO 2'!P7,P8&gt;'CUADRO 2'!P8,P9&gt;'CUADRO 2'!P9,P10&gt;'CUADRO 2'!P10,P11&gt;'CUADRO 2'!P11,P12&gt;'CUADRO 2'!P12,P13&gt;'CUADRO 2'!P13),"XX","")</f>
        <v/>
      </c>
      <c r="Q14" s="449" t="str">
        <f>IF(OR(Q6&gt;'CUADRO 2'!Q6,Q7&gt;'CUADRO 2'!Q7,Q8&gt;'CUADRO 2'!Q8,Q9&gt;'CUADRO 2'!Q9,Q10&gt;'CUADRO 2'!Q10,Q11&gt;'CUADRO 2'!Q11,Q12&gt;'CUADRO 2'!Q12,Q13&gt;'CUADRO 2'!Q13),"XX","")</f>
        <v/>
      </c>
      <c r="R14" s="449"/>
      <c r="S14" s="449" t="str">
        <f>IF(OR(S6&gt;'CUADRO 2'!S6,S7&gt;'CUADRO 2'!S7,S8&gt;'CUADRO 2'!S8,S9&gt;'CUADRO 2'!S9,S10&gt;'CUADRO 2'!S10,S11&gt;'CUADRO 2'!S11,S12&gt;'CUADRO 2'!S12,S13&gt;'CUADRO 2'!S13),"XX","")</f>
        <v/>
      </c>
      <c r="T14" s="449" t="str">
        <f>IF(OR(T6&gt;'CUADRO 2'!T6,T7&gt;'CUADRO 2'!T7,T8&gt;'CUADRO 2'!T8,T9&gt;'CUADRO 2'!T9,T10&gt;'CUADRO 2'!T10,T11&gt;'CUADRO 2'!T11,T12&gt;'CUADRO 2'!T12,T13&gt;'CUADRO 2'!T13),"XX","")</f>
        <v/>
      </c>
    </row>
    <row r="15" spans="1:21" ht="27.75" customHeight="1">
      <c r="A15" s="125"/>
      <c r="B15" s="125"/>
      <c r="C15" s="125"/>
      <c r="D15" s="125"/>
      <c r="F15" s="642" t="str">
        <f>IF(OR(G14="XX",H14="XX",J14="XX",K14="XX",M14="XX",N14="XX",P14="XX",Q14="XX",S14="XX",T14="XX"),"El dato de repitentes es mayor a la cifra de matrícula reportada en el Cuadro 2.","")</f>
        <v/>
      </c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122"/>
    </row>
    <row r="17" spans="2:20" ht="27.75" customHeight="1">
      <c r="F17" s="643" t="str">
        <f>IF(AND('CUADRO 1'!F5=0,'CUADRO 3'!C14&gt;0),"Debe indicar datos en el Cuadro 1",IF(AND('CUADRO 1'!F5&gt;0,'CUADRO 3'!C14=0),"Indicó datos en el Cuadro 1, debe indicar datos en este Cuadro",""))</f>
        <v/>
      </c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</row>
    <row r="18" spans="2:20" ht="15.75">
      <c r="B18" s="401" t="s">
        <v>131</v>
      </c>
      <c r="C18" s="467"/>
      <c r="D18" s="467"/>
      <c r="E18" s="467"/>
      <c r="F18" s="467"/>
      <c r="G18" s="467"/>
      <c r="H18" s="467"/>
    </row>
    <row r="19" spans="2:20" ht="19.5" customHeight="1">
      <c r="B19" s="610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2"/>
    </row>
    <row r="20" spans="2:20" ht="19.5" customHeight="1"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5"/>
    </row>
    <row r="21" spans="2:20" ht="19.5" customHeight="1">
      <c r="B21" s="613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5"/>
    </row>
    <row r="22" spans="2:20" ht="19.5" customHeight="1">
      <c r="B22" s="613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5"/>
    </row>
    <row r="23" spans="2:20" ht="19.5" customHeight="1">
      <c r="B23" s="616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8"/>
    </row>
  </sheetData>
  <sheetProtection algorithmName="SHA-512" hashValue="sQcy6eleGYRhup1HKpMrXzMnVjayZdUHMZQqUnM2DquKHCdgeWFkLGBiYVHlc5Zhw/luuRY+kGfWwFBFypAAUA==" saltValue="ao6qeCXy9X5T0xXxCt7leA==" spinCount="100000" sheet="1" objects="1" scenarios="1"/>
  <mergeCells count="12">
    <mergeCell ref="S1:T1"/>
    <mergeCell ref="F15:T15"/>
    <mergeCell ref="B19:T23"/>
    <mergeCell ref="B3:B5"/>
    <mergeCell ref="C3:E4"/>
    <mergeCell ref="F3:T3"/>
    <mergeCell ref="F4:H4"/>
    <mergeCell ref="I4:K4"/>
    <mergeCell ref="L4:N4"/>
    <mergeCell ref="O4:Q4"/>
    <mergeCell ref="R4:T4"/>
    <mergeCell ref="F17:T17"/>
  </mergeCells>
  <conditionalFormatting sqref="L6:L12 I6:I12 C6:F12 R6:R12 O6:O12">
    <cfRule type="cellIs" dxfId="194" priority="210" operator="equal">
      <formula>0</formula>
    </cfRule>
  </conditionalFormatting>
  <conditionalFormatting sqref="F15">
    <cfRule type="notContainsBlanks" dxfId="193" priority="5">
      <formula>LEN(TRIM(F15))&gt;0</formula>
    </cfRule>
  </conditionalFormatting>
  <conditionalFormatting sqref="L13 I13 R13 O13 C13 F13">
    <cfRule type="cellIs" dxfId="192" priority="4" operator="equal">
      <formula>0</formula>
    </cfRule>
  </conditionalFormatting>
  <conditionalFormatting sqref="D13">
    <cfRule type="cellIs" dxfId="191" priority="3" operator="equal">
      <formula>0</formula>
    </cfRule>
  </conditionalFormatting>
  <conditionalFormatting sqref="E13">
    <cfRule type="cellIs" dxfId="190" priority="2" operator="equal">
      <formula>0</formula>
    </cfRule>
  </conditionalFormatting>
  <conditionalFormatting sqref="F17">
    <cfRule type="notContainsBlanks" dxfId="189" priority="1">
      <formula>LEN(TRIM(F17))&gt;0</formula>
    </cfRule>
  </conditionalFormatting>
  <dataValidations count="1">
    <dataValidation type="whole" operator="greaterThanOrEqual" allowBlank="1" showInputMessage="1" showErrorMessage="1" sqref="C6:T13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5" orientation="landscape" r:id="rId1"/>
  <headerFooter scaleWithDoc="0">
    <oddFooter>&amp;R&amp;"Goudy,Negrita Cursiva"Colegio Nacional Virtual M.T.S.&amp;"Goudy,Cursiva", página 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3" id="{A7E77AD3-A7CA-4108-A438-C0DE41E8B78C}">
            <xm:f>G6&gt;'CUADRO 2'!G6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M6:N13 P6:Q13 S6:T13 J6:K13 G6:H13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O18"/>
  <sheetViews>
    <sheetView showGridLines="0" zoomScale="90" zoomScaleNormal="90" workbookViewId="0">
      <selection activeCell="M1" sqref="M1:N1"/>
    </sheetView>
  </sheetViews>
  <sheetFormatPr baseColWidth="10" defaultRowHeight="14.25"/>
  <cols>
    <col min="1" max="1" width="5.85546875" style="86" customWidth="1"/>
    <col min="2" max="2" width="24.28515625" style="86" customWidth="1"/>
    <col min="3" max="14" width="8.140625" style="86" customWidth="1"/>
    <col min="15" max="16384" width="11.42578125" style="86"/>
  </cols>
  <sheetData>
    <row r="1" spans="1:15" ht="18">
      <c r="C1" s="436"/>
      <c r="D1" s="436"/>
      <c r="E1" s="436"/>
      <c r="F1" s="436"/>
      <c r="G1" s="436"/>
      <c r="H1" s="436"/>
      <c r="I1" s="547"/>
      <c r="J1" s="547"/>
      <c r="K1" s="547"/>
      <c r="L1" s="547"/>
      <c r="M1" s="606" t="str">
        <f>+Portada!$L$2</f>
        <v/>
      </c>
      <c r="N1" s="607"/>
    </row>
    <row r="2" spans="1:15" ht="18">
      <c r="B2" s="173" t="s">
        <v>637</v>
      </c>
      <c r="C2" s="436"/>
      <c r="D2" s="436"/>
      <c r="E2" s="436"/>
      <c r="F2" s="436"/>
      <c r="G2" s="436"/>
      <c r="H2" s="436"/>
      <c r="I2" s="526"/>
      <c r="J2" s="526"/>
      <c r="K2" s="526"/>
      <c r="L2" s="526"/>
      <c r="M2" s="526"/>
      <c r="N2" s="526"/>
      <c r="O2" s="336"/>
    </row>
    <row r="3" spans="1:15" ht="18.75" thickBot="1">
      <c r="B3" s="644" t="s">
        <v>785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</row>
    <row r="4" spans="1:15" ht="21" customHeight="1" thickTop="1" thickBot="1">
      <c r="B4" s="630" t="s">
        <v>774</v>
      </c>
      <c r="C4" s="659" t="s">
        <v>697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5" ht="18" customHeight="1">
      <c r="B5" s="631"/>
      <c r="C5" s="628" t="s">
        <v>694</v>
      </c>
      <c r="D5" s="629"/>
      <c r="E5" s="629"/>
      <c r="F5" s="628" t="s">
        <v>695</v>
      </c>
      <c r="G5" s="629"/>
      <c r="H5" s="629"/>
      <c r="I5" s="628" t="s">
        <v>675</v>
      </c>
      <c r="J5" s="629"/>
      <c r="K5" s="629"/>
      <c r="L5" s="628" t="s">
        <v>696</v>
      </c>
      <c r="M5" s="629"/>
      <c r="N5" s="629"/>
    </row>
    <row r="6" spans="1:15" ht="27.75" customHeight="1" thickBot="1">
      <c r="B6" s="632"/>
      <c r="C6" s="437" t="s">
        <v>0</v>
      </c>
      <c r="D6" s="438" t="s">
        <v>14</v>
      </c>
      <c r="E6" s="439" t="s">
        <v>13</v>
      </c>
      <c r="F6" s="437" t="s">
        <v>0</v>
      </c>
      <c r="G6" s="438" t="s">
        <v>14</v>
      </c>
      <c r="H6" s="439" t="s">
        <v>13</v>
      </c>
      <c r="I6" s="437" t="s">
        <v>0</v>
      </c>
      <c r="J6" s="438" t="s">
        <v>14</v>
      </c>
      <c r="K6" s="439" t="s">
        <v>13</v>
      </c>
      <c r="L6" s="437" t="s">
        <v>0</v>
      </c>
      <c r="M6" s="438" t="s">
        <v>14</v>
      </c>
      <c r="N6" s="440" t="s">
        <v>13</v>
      </c>
    </row>
    <row r="7" spans="1:15" ht="25.5" customHeight="1" thickTop="1">
      <c r="B7" s="270" t="s">
        <v>693</v>
      </c>
      <c r="C7" s="441">
        <f t="shared" ref="C7" si="0">+D7+E7</f>
        <v>0</v>
      </c>
      <c r="D7" s="442"/>
      <c r="E7" s="442"/>
      <c r="F7" s="441">
        <f t="shared" ref="F7:F8" si="1">+G7+H7</f>
        <v>0</v>
      </c>
      <c r="G7" s="442"/>
      <c r="H7" s="443"/>
      <c r="I7" s="441">
        <f t="shared" ref="I7:I9" si="2">+J7+K7</f>
        <v>0</v>
      </c>
      <c r="J7" s="442"/>
      <c r="K7" s="443"/>
      <c r="L7" s="441">
        <f t="shared" ref="L7:L10" si="3">+M7+N7</f>
        <v>0</v>
      </c>
      <c r="M7" s="442"/>
      <c r="N7" s="444"/>
    </row>
    <row r="8" spans="1:15" ht="25.5" customHeight="1">
      <c r="B8" s="445" t="s">
        <v>694</v>
      </c>
      <c r="C8" s="645"/>
      <c r="D8" s="646"/>
      <c r="E8" s="647"/>
      <c r="F8" s="295">
        <f t="shared" si="1"/>
        <v>0</v>
      </c>
      <c r="G8" s="187"/>
      <c r="H8" s="446"/>
      <c r="I8" s="295">
        <f t="shared" si="2"/>
        <v>0</v>
      </c>
      <c r="J8" s="187"/>
      <c r="K8" s="446"/>
      <c r="L8" s="295">
        <f t="shared" si="3"/>
        <v>0</v>
      </c>
      <c r="M8" s="187"/>
      <c r="N8" s="299"/>
    </row>
    <row r="9" spans="1:15" ht="25.5" customHeight="1">
      <c r="B9" s="445" t="s">
        <v>695</v>
      </c>
      <c r="C9" s="648"/>
      <c r="D9" s="649"/>
      <c r="E9" s="650"/>
      <c r="F9" s="654"/>
      <c r="G9" s="646"/>
      <c r="H9" s="647"/>
      <c r="I9" s="295">
        <f t="shared" si="2"/>
        <v>0</v>
      </c>
      <c r="J9" s="187"/>
      <c r="K9" s="446"/>
      <c r="L9" s="295">
        <f t="shared" si="3"/>
        <v>0</v>
      </c>
      <c r="M9" s="187"/>
      <c r="N9" s="299"/>
    </row>
    <row r="10" spans="1:15" ht="25.5" customHeight="1" thickBot="1">
      <c r="B10" s="447" t="s">
        <v>675</v>
      </c>
      <c r="C10" s="651"/>
      <c r="D10" s="652"/>
      <c r="E10" s="653"/>
      <c r="F10" s="655"/>
      <c r="G10" s="652"/>
      <c r="H10" s="653"/>
      <c r="I10" s="656"/>
      <c r="J10" s="657"/>
      <c r="K10" s="658"/>
      <c r="L10" s="343">
        <f t="shared" si="3"/>
        <v>0</v>
      </c>
      <c r="M10" s="342"/>
      <c r="N10" s="344"/>
    </row>
    <row r="11" spans="1:15" s="450" customFormat="1" ht="18.75" customHeight="1" thickTop="1">
      <c r="A11" s="448"/>
      <c r="B11" s="448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5" ht="19.5" customHeight="1"/>
    <row r="13" spans="1:15" ht="18.75" customHeight="1">
      <c r="B13" s="126" t="s">
        <v>131</v>
      </c>
    </row>
    <row r="14" spans="1:15" ht="18.75" customHeight="1">
      <c r="B14" s="610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2"/>
    </row>
    <row r="15" spans="1:15" ht="18.75" customHeight="1"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5"/>
    </row>
    <row r="16" spans="1:15" ht="18.75" customHeight="1">
      <c r="B16" s="613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5"/>
    </row>
    <row r="17" spans="2:14" ht="18.75" customHeight="1">
      <c r="B17" s="613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5"/>
    </row>
    <row r="18" spans="2:14" ht="18.75" customHeight="1">
      <c r="B18" s="616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8"/>
    </row>
  </sheetData>
  <sheetProtection algorithmName="SHA-512" hashValue="vPpDWcc1lJyCQDFCbsAn6dLRidB8sKurKUwCBz0zBlsPuOSWOmVZ+VnKyovX/nqKhMpCxDSOAKchnV0P8gBeeg==" saltValue="atsVrFecyITjXUH98rch4w==" spinCount="100000" sheet="1" objects="1" scenarios="1"/>
  <mergeCells count="12">
    <mergeCell ref="B14:N18"/>
    <mergeCell ref="B4:B6"/>
    <mergeCell ref="C4:N4"/>
    <mergeCell ref="C5:E5"/>
    <mergeCell ref="F5:H5"/>
    <mergeCell ref="I5:K5"/>
    <mergeCell ref="L5:N5"/>
    <mergeCell ref="B3:N3"/>
    <mergeCell ref="M1:N1"/>
    <mergeCell ref="C8:E10"/>
    <mergeCell ref="F9:H10"/>
    <mergeCell ref="I10:K10"/>
  </mergeCells>
  <conditionalFormatting sqref="C7:C8 F7:F9 I7:I10 L7:L10">
    <cfRule type="cellIs" dxfId="187" priority="1" operator="equal">
      <formula>0</formula>
    </cfRule>
  </conditionalFormatting>
  <dataValidations count="1">
    <dataValidation type="whole" operator="greaterThanOrEqual" allowBlank="1" showInputMessage="1" showErrorMessage="1" sqref="C7:N10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orientation="landscape" r:id="rId1"/>
  <headerFooter scaleWithDoc="0">
    <oddFooter>&amp;R&amp;"Goudy,Negrita Cursiva"Colegio Nacional Virtual M.T.S.&amp;"Goudy,Cursiva", 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H39"/>
  <sheetViews>
    <sheetView showGridLines="0" zoomScale="90" zoomScaleNormal="90" workbookViewId="0">
      <selection activeCell="B10" sqref="B10"/>
    </sheetView>
  </sheetViews>
  <sheetFormatPr baseColWidth="10" defaultRowHeight="14.25"/>
  <cols>
    <col min="1" max="1" width="6.5703125" style="404" customWidth="1"/>
    <col min="2" max="2" width="83.28515625" style="404" customWidth="1"/>
    <col min="3" max="3" width="8.28515625" style="404" customWidth="1"/>
    <col min="4" max="4" width="4.28515625" style="404" customWidth="1"/>
    <col min="5" max="5" width="5.85546875" style="413" customWidth="1"/>
    <col min="6" max="6" width="14" style="404" customWidth="1"/>
    <col min="7" max="8" width="15.85546875" style="404" customWidth="1"/>
    <col min="9" max="16384" width="11.42578125" style="404"/>
  </cols>
  <sheetData>
    <row r="1" spans="2:8" ht="18">
      <c r="B1" s="513" t="s">
        <v>639</v>
      </c>
      <c r="E1" s="606" t="str">
        <f>+Portada!$L$2</f>
        <v/>
      </c>
      <c r="F1" s="607"/>
      <c r="G1" s="548"/>
      <c r="H1" s="548"/>
    </row>
    <row r="2" spans="2:8" ht="18">
      <c r="B2" s="358" t="s">
        <v>764</v>
      </c>
      <c r="C2" s="405"/>
      <c r="D2" s="405"/>
      <c r="E2" s="406"/>
      <c r="F2" s="405"/>
      <c r="G2" s="86"/>
      <c r="H2" s="86"/>
    </row>
    <row r="3" spans="2:8" ht="18.75" thickBot="1">
      <c r="B3" s="358" t="s">
        <v>1340</v>
      </c>
      <c r="C3" s="174"/>
      <c r="D3" s="174"/>
      <c r="E3" s="407"/>
      <c r="F3" s="174"/>
      <c r="G3" s="86"/>
      <c r="H3" s="86"/>
    </row>
    <row r="4" spans="2:8" ht="19.5" customHeight="1" thickTop="1">
      <c r="B4" s="620" t="s">
        <v>638</v>
      </c>
      <c r="C4" s="620"/>
      <c r="D4" s="530"/>
      <c r="E4" s="408"/>
      <c r="F4" s="662" t="s">
        <v>636</v>
      </c>
      <c r="G4" s="86"/>
      <c r="H4" s="86"/>
    </row>
    <row r="5" spans="2:8" s="411" customFormat="1" ht="20.25" customHeight="1" thickBot="1">
      <c r="B5" s="621"/>
      <c r="C5" s="621"/>
      <c r="D5" s="531"/>
      <c r="E5" s="409"/>
      <c r="F5" s="663"/>
      <c r="G5" s="410"/>
      <c r="H5" s="410"/>
    </row>
    <row r="6" spans="2:8" s="413" customFormat="1" ht="22.5" customHeight="1" thickTop="1">
      <c r="B6" s="664" t="s">
        <v>58</v>
      </c>
      <c r="C6" s="664"/>
      <c r="D6" s="664"/>
      <c r="E6" s="665"/>
      <c r="F6" s="412">
        <f>SUM(F7:F32)</f>
        <v>0</v>
      </c>
      <c r="G6" s="643" t="str">
        <f>IF($F$6='CUADRO 1'!C5,"","¡VERIFICAR!.  El total no coincide con el total del Cuadro 1.")</f>
        <v/>
      </c>
      <c r="H6" s="643"/>
    </row>
    <row r="7" spans="2:8" s="413" customFormat="1" ht="16.5" customHeight="1">
      <c r="B7" s="414"/>
      <c r="C7" s="415" t="str">
        <f>IFERROR(VLOOKUP(B7,ubicac,2,0),"")</f>
        <v/>
      </c>
      <c r="D7" s="534"/>
      <c r="E7" s="416" t="str">
        <f t="shared" ref="E7:E12" si="0">IF(AND(OR(F7&gt;0),(B7="")),"*",IF(AND(B7&lt;&gt;"",(F7=0)),"***",""))</f>
        <v/>
      </c>
      <c r="F7" s="417"/>
      <c r="G7" s="643"/>
      <c r="H7" s="643"/>
    </row>
    <row r="8" spans="2:8" s="413" customFormat="1" ht="16.5" customHeight="1">
      <c r="B8" s="418"/>
      <c r="C8" s="419" t="str">
        <f t="shared" ref="C8:C32" si="1">IFERROR(VLOOKUP(B8,ubicac,2,0),"")</f>
        <v/>
      </c>
      <c r="D8" s="373" t="str">
        <f>IF(C8="","",IF(OR(C8=C7),"R",""))</f>
        <v/>
      </c>
      <c r="E8" s="420" t="str">
        <f t="shared" si="0"/>
        <v/>
      </c>
      <c r="F8" s="421"/>
      <c r="G8" s="643"/>
      <c r="H8" s="643"/>
    </row>
    <row r="9" spans="2:8" s="413" customFormat="1" ht="16.5" customHeight="1">
      <c r="B9" s="418"/>
      <c r="C9" s="419" t="str">
        <f t="shared" si="1"/>
        <v/>
      </c>
      <c r="D9" s="373" t="str">
        <f>IF(C9="","",IF(OR(C9=C8,C9=C7),"R",""))</f>
        <v/>
      </c>
      <c r="E9" s="420" t="str">
        <f t="shared" si="0"/>
        <v/>
      </c>
      <c r="F9" s="421"/>
      <c r="G9" s="422"/>
      <c r="H9" s="422"/>
    </row>
    <row r="10" spans="2:8" s="413" customFormat="1" ht="16.5" customHeight="1">
      <c r="B10" s="418"/>
      <c r="C10" s="419" t="str">
        <f t="shared" si="1"/>
        <v/>
      </c>
      <c r="D10" s="373" t="str">
        <f>IF(C10="","",IF(OR(C10=C9,C10=C8,C10=C7),"R",""))</f>
        <v/>
      </c>
      <c r="E10" s="420" t="str">
        <f t="shared" si="0"/>
        <v/>
      </c>
      <c r="F10" s="421"/>
      <c r="G10" s="661" t="str">
        <f>IF(OR(E7="*",E8="*",E9="*",E10="*",E11="*",E12="*",E13="*",E14="*",E15="*",E16="*",E17="*",E18="*",E19="*",E20="*",E21="*",E22="*",E23="*",E24="*",E25="*",E26="*",E27="*",E28="*",E29="*",E30="*",E31="*",E32="*"),"* No ha seleccionado Provincia/Cantón/Distrito","")</f>
        <v/>
      </c>
      <c r="H10" s="661"/>
    </row>
    <row r="11" spans="2:8" s="413" customFormat="1" ht="16.5" customHeight="1">
      <c r="B11" s="418"/>
      <c r="C11" s="419" t="str">
        <f t="shared" si="1"/>
        <v/>
      </c>
      <c r="D11" s="373" t="str">
        <f>IF(C11="","",IF(OR(C11=C10,C11=C9,C11=C8,C11=C7),"R",""))</f>
        <v/>
      </c>
      <c r="E11" s="420" t="str">
        <f t="shared" si="0"/>
        <v/>
      </c>
      <c r="F11" s="421"/>
      <c r="G11" s="661"/>
      <c r="H11" s="661"/>
    </row>
    <row r="12" spans="2:8" s="413" customFormat="1" ht="16.5" customHeight="1">
      <c r="B12" s="418"/>
      <c r="C12" s="419" t="str">
        <f t="shared" si="1"/>
        <v/>
      </c>
      <c r="D12" s="373" t="str">
        <f>IF(C12="","",IF(OR(C12=C11,C12=C10,C12=C9,C12=C8,C12=C7),"R",""))</f>
        <v/>
      </c>
      <c r="E12" s="420" t="str">
        <f t="shared" si="0"/>
        <v/>
      </c>
      <c r="F12" s="421"/>
      <c r="G12" s="661"/>
      <c r="H12" s="661"/>
    </row>
    <row r="13" spans="2:8" s="413" customFormat="1" ht="16.5" customHeight="1">
      <c r="B13" s="418"/>
      <c r="C13" s="419" t="str">
        <f t="shared" si="1"/>
        <v/>
      </c>
      <c r="D13" s="373" t="str">
        <f>IF(C13="","",IF(OR(C13=C12,C13=C11,C13=C10,C13=C9,C13=C8,C13=C7),"R",""))</f>
        <v/>
      </c>
      <c r="E13" s="420" t="str">
        <f>IF(AND(OR(F13&gt;0),(B13="")),"*",IF(AND(B13&lt;&gt;"",(F13=0)),"***",""))</f>
        <v/>
      </c>
      <c r="F13" s="421"/>
      <c r="H13" s="514"/>
    </row>
    <row r="14" spans="2:8" s="413" customFormat="1" ht="16.5" customHeight="1">
      <c r="B14" s="418"/>
      <c r="C14" s="419" t="str">
        <f t="shared" si="1"/>
        <v/>
      </c>
      <c r="D14" s="373" t="str">
        <f>IF(C14="","",IF(OR(C14=C13,C14=C12,C14=C11,C14=C10,C14=C9,C14=C8,C14=C7),"R",""))</f>
        <v/>
      </c>
      <c r="E14" s="420" t="str">
        <f t="shared" ref="E14:E32" si="2">IF(AND(OR(F14&gt;0),(B14="")),"*",IF(AND(B14&lt;&gt;"",(F14=0)),"***",""))</f>
        <v/>
      </c>
      <c r="F14" s="421"/>
      <c r="G14" s="660" t="str">
        <f>IF(OR(E7="***",E8="***",E9="***",E10="***",E11="***",E12="***",E13="***",E14="***",E15="***",E16="***",E17="***",E18="***",E19="***",E20="***",E21="***",E22="***",E23="***",E24="***",E25="***",E26="***",E27="***",E28="***",E29="***",E30="***",E31="***",E32="***"),"*** Digite la matrícula","")</f>
        <v/>
      </c>
      <c r="H14" s="660"/>
    </row>
    <row r="15" spans="2:8" s="413" customFormat="1" ht="16.5" customHeight="1">
      <c r="B15" s="418"/>
      <c r="C15" s="419" t="str">
        <f t="shared" si="1"/>
        <v/>
      </c>
      <c r="D15" s="373" t="str">
        <f>IF(C15="","",IF(OR(C15=C14,C15=C13,C15=C12,C15=C11,C15=C10,C15=C9,C15=C8,C15=C7),"R",""))</f>
        <v/>
      </c>
      <c r="E15" s="420" t="str">
        <f t="shared" si="2"/>
        <v/>
      </c>
      <c r="F15" s="421"/>
      <c r="G15" s="660"/>
      <c r="H15" s="660"/>
    </row>
    <row r="16" spans="2:8" s="413" customFormat="1" ht="16.5" customHeight="1">
      <c r="B16" s="418"/>
      <c r="C16" s="419" t="str">
        <f t="shared" si="1"/>
        <v/>
      </c>
      <c r="D16" s="373" t="str">
        <f>IF(C16="","",IF(OR(C16=C15,C16=C14,C16=C13,C16=C12,C16=C11,C16=C10,C16=C9,C16=C8,C16=C7),"R",""))</f>
        <v/>
      </c>
      <c r="E16" s="420" t="str">
        <f t="shared" si="2"/>
        <v/>
      </c>
      <c r="F16" s="421"/>
      <c r="G16" s="423"/>
      <c r="H16" s="423"/>
    </row>
    <row r="17" spans="2:8" s="413" customFormat="1" ht="16.5" customHeight="1">
      <c r="B17" s="418"/>
      <c r="C17" s="419" t="str">
        <f t="shared" si="1"/>
        <v/>
      </c>
      <c r="D17" s="373" t="str">
        <f>IF(C17="","",IF(OR(C17=C16,C17=C15,C17=C14,C17=C13,C17=C12,C17=C11,C17=C10,C17=C9,C17=C8,C17=C7),"R",""))</f>
        <v/>
      </c>
      <c r="E17" s="420" t="str">
        <f t="shared" si="2"/>
        <v/>
      </c>
      <c r="F17" s="421"/>
      <c r="G17" s="660" t="str">
        <f>IF(OR(D7="R",D8="R",D9="R",D10="R",D11="R",D12="R",D13="R",D14="R",D15="R",D16="R",D17="R",D18="R",D19="R",D20="R",D21="R",D22="R",D23="R",D24="R",D25="R",D26="R",D27="R",D28="R",D29="R",D30="R",D31="R",D32="R"),"R = Líneas repetidas","")</f>
        <v/>
      </c>
      <c r="H17" s="660"/>
    </row>
    <row r="18" spans="2:8" s="413" customFormat="1" ht="16.5" customHeight="1">
      <c r="B18" s="418"/>
      <c r="C18" s="419" t="str">
        <f t="shared" si="1"/>
        <v/>
      </c>
      <c r="D18" s="373" t="str">
        <f>IF(C18="","",IF(OR(C18=C17,C18=C16,C18=C15,C18=C14,C18=C13,C18=C12,C18=C11,C18=C10,C18=C9,C18=C8,C18=C7),"R",""))</f>
        <v/>
      </c>
      <c r="E18" s="420" t="str">
        <f t="shared" si="2"/>
        <v/>
      </c>
      <c r="F18" s="421"/>
      <c r="G18" s="660"/>
      <c r="H18" s="660"/>
    </row>
    <row r="19" spans="2:8" s="413" customFormat="1" ht="16.5" customHeight="1">
      <c r="B19" s="418"/>
      <c r="C19" s="419" t="str">
        <f t="shared" si="1"/>
        <v/>
      </c>
      <c r="D19" s="373" t="str">
        <f>IF(C19="","",IF(OR(C19=C18,C19=C17,C19=C16,C19=C15,C19=C14,C19=C13,C19=C12,C19=C11,C19=C10,C19=C9,C19=C8,C19=C7),"R",""))</f>
        <v/>
      </c>
      <c r="E19" s="420" t="str">
        <f t="shared" si="2"/>
        <v/>
      </c>
      <c r="F19" s="421"/>
    </row>
    <row r="20" spans="2:8" s="413" customFormat="1" ht="16.5" customHeight="1">
      <c r="B20" s="418"/>
      <c r="C20" s="419" t="str">
        <f t="shared" si="1"/>
        <v/>
      </c>
      <c r="D20" s="373" t="str">
        <f>IF(C20="","",IF(OR(C20=C19,C20=C18,C20=C17,C20=C16,C20=C15,C20=C14,C20=C13,C20=C12,C20=C11,C20=C10,C20=C9,C20=C8,C20=C7),"R",""))</f>
        <v/>
      </c>
      <c r="E20" s="420" t="str">
        <f t="shared" si="2"/>
        <v/>
      </c>
      <c r="F20" s="421"/>
      <c r="G20" s="424"/>
      <c r="H20" s="424"/>
    </row>
    <row r="21" spans="2:8" s="413" customFormat="1" ht="16.5" customHeight="1">
      <c r="B21" s="418"/>
      <c r="C21" s="419" t="str">
        <f t="shared" si="1"/>
        <v/>
      </c>
      <c r="D21" s="373" t="str">
        <f>IF(C21="","",IF(OR(C21=C20,C21=C19,C21=C18,C21=C17,C21=C16,C21=C15,C21=C14,C21=C13,C21=C12,C21=C11,C21=C10,C21=C9,C21=C8,C21=C7),"R",""))</f>
        <v/>
      </c>
      <c r="E21" s="420" t="str">
        <f t="shared" si="2"/>
        <v/>
      </c>
      <c r="F21" s="421"/>
    </row>
    <row r="22" spans="2:8" s="413" customFormat="1" ht="16.5" customHeight="1">
      <c r="B22" s="418"/>
      <c r="C22" s="419" t="str">
        <f t="shared" si="1"/>
        <v/>
      </c>
      <c r="D22" s="373" t="str">
        <f>IF(C22="","",IF(OR(C22=C21,C22=C20,C22=C19,C22=C18,C22=C17,C22=C16,C22=C15,C22=C14,C22=C13,C22=C12,C22=C11,C22=C10,C22=C9,C22=C8,C22=C7),"R",""))</f>
        <v/>
      </c>
      <c r="E22" s="420" t="str">
        <f t="shared" si="2"/>
        <v/>
      </c>
      <c r="F22" s="421"/>
    </row>
    <row r="23" spans="2:8" s="413" customFormat="1" ht="16.5" customHeight="1">
      <c r="B23" s="418"/>
      <c r="C23" s="419" t="str">
        <f t="shared" si="1"/>
        <v/>
      </c>
      <c r="D23" s="373" t="str">
        <f>IF(C23="","",IF(OR(C23=C22,C23=C21,C23=C20,C23=C19,C23=C18,C23=C17,C23=C16,C23=C15,C23=C14,C23=C13,C23=C12,C23=C11,C23=C10,C23=C9,C23=C8,C23=C7),"R",""))</f>
        <v/>
      </c>
      <c r="E23" s="420" t="str">
        <f t="shared" si="2"/>
        <v/>
      </c>
      <c r="F23" s="421"/>
    </row>
    <row r="24" spans="2:8" s="413" customFormat="1" ht="16.5" customHeight="1">
      <c r="B24" s="418"/>
      <c r="C24" s="419" t="str">
        <f t="shared" si="1"/>
        <v/>
      </c>
      <c r="D24" s="373" t="str">
        <f>IF(C24="","",IF(OR(C24=C23,C24=C22,C24=C21,C24=C20,C24=C19,C24=C18,C24=C17,C24=C16,C24=C15,C24=C14,C24=C13,C24=C12,C24=C11,C24=C10,C24=C9,C24=C8,C24=C7),"R",""))</f>
        <v/>
      </c>
      <c r="E24" s="420" t="str">
        <f t="shared" si="2"/>
        <v/>
      </c>
      <c r="F24" s="421"/>
    </row>
    <row r="25" spans="2:8" s="413" customFormat="1" ht="16.5" customHeight="1">
      <c r="B25" s="418"/>
      <c r="C25" s="419" t="str">
        <f t="shared" si="1"/>
        <v/>
      </c>
      <c r="D25" s="373" t="str">
        <f>IF(C25="","",IF(OR(C25=C24,C25=C23,C25=C22,C25=C21,C25=C20,C25=C19,C25=C18,C25=C17,C25=C16,C25=C15,C25=C14,C25=C13,C25=C12,C25=C11,C25=C10,C25=C9,C25=C8,C25=C7),"R",""))</f>
        <v/>
      </c>
      <c r="E25" s="420" t="str">
        <f t="shared" si="2"/>
        <v/>
      </c>
      <c r="F25" s="421"/>
    </row>
    <row r="26" spans="2:8" s="413" customFormat="1" ht="16.5" customHeight="1">
      <c r="B26" s="418"/>
      <c r="C26" s="419" t="str">
        <f t="shared" si="1"/>
        <v/>
      </c>
      <c r="D26" s="373" t="str">
        <f>IF(C26="","",IF(OR(C26=C25,C26=C24,C26=C23,C26=C22,C26=C21,C26=C20,C26=C19,C26=C18,C26=C17,C26=C16,C26=C15,C26=C14,C26=C13,C26=C12,C26=C11,C26=C10,C26=C9,C26=C8,C26=C7),"R",""))</f>
        <v/>
      </c>
      <c r="E26" s="420" t="str">
        <f t="shared" si="2"/>
        <v/>
      </c>
      <c r="F26" s="421"/>
    </row>
    <row r="27" spans="2:8" s="413" customFormat="1" ht="16.5" customHeight="1">
      <c r="B27" s="418"/>
      <c r="C27" s="419" t="str">
        <f t="shared" si="1"/>
        <v/>
      </c>
      <c r="D27" s="373" t="str">
        <f>IF(C27="","",IF(OR(C27=C26,C27=C25,C27=C24,C27=C23,C27=C22,C27=C21,C27=C20,C27=C19,C27=C18,C27=C17,C27=C16,C27=C15,C27=C14,C27=C13,C27=C12,C27=C11,C27=C10,C27=C9,C27=C8,C27=C7),"R",""))</f>
        <v/>
      </c>
      <c r="E27" s="420" t="str">
        <f t="shared" si="2"/>
        <v/>
      </c>
      <c r="F27" s="421"/>
    </row>
    <row r="28" spans="2:8" s="413" customFormat="1" ht="16.5" customHeight="1">
      <c r="B28" s="418"/>
      <c r="C28" s="419" t="str">
        <f t="shared" si="1"/>
        <v/>
      </c>
      <c r="D28" s="373" t="str">
        <f>IF(C28="","",IF(OR(C28=C27,C28=C26,C28=C25,C28=C24,C28=C23,C28=C22,C28=C21,C28=C20,C28=C19,C28=C18,C28=C17,C28=C16,C28=C15,C28=C14,C28=C13,C28=C12,C28=C11,C28=C10,C28=C9,C28=C8,C28=C7),"R",""))</f>
        <v/>
      </c>
      <c r="E28" s="420" t="str">
        <f t="shared" si="2"/>
        <v/>
      </c>
      <c r="F28" s="421"/>
    </row>
    <row r="29" spans="2:8" ht="16.5" customHeight="1">
      <c r="B29" s="418"/>
      <c r="C29" s="419" t="str">
        <f t="shared" si="1"/>
        <v/>
      </c>
      <c r="D29" s="373" t="str">
        <f>IF(C29="","",IF(OR(C29=C28,C29=C27,C29=C26,C29=C25,C29=C24,C29=C23,C29=C22,C29=C21,C29=C20,C29=C19,C29=C18,C29=C17,C29=C16,C29=C15,C29=C14,C29=C13,C29=C12,C29=C11,C29=C10,C29=C9,C29=C8,C29=C7),"R",""))</f>
        <v/>
      </c>
      <c r="E29" s="420" t="str">
        <f t="shared" si="2"/>
        <v/>
      </c>
      <c r="F29" s="425"/>
      <c r="G29" s="426"/>
    </row>
    <row r="30" spans="2:8" ht="16.5" customHeight="1">
      <c r="B30" s="418"/>
      <c r="C30" s="419" t="str">
        <f t="shared" si="1"/>
        <v/>
      </c>
      <c r="D30" s="373" t="str">
        <f>IF(C30="","",IF(OR(C30=C29,C30=C28,C30=C27,C30=C26,C30=C25,C30=C24,C30=C23,C30=C22,C30=C21,C30=C20,C30=C19,C30=C18,C30=C17,C30=C16,C30=C15,C30=C14,C30=C13,C30=C12,C30=C11,C30=C10,C30=C9,C30=C8,C30=C7),"R",""))</f>
        <v/>
      </c>
      <c r="E30" s="420" t="str">
        <f t="shared" si="2"/>
        <v/>
      </c>
      <c r="F30" s="425"/>
    </row>
    <row r="31" spans="2:8" ht="16.5" customHeight="1">
      <c r="B31" s="418"/>
      <c r="C31" s="419" t="str">
        <f t="shared" si="1"/>
        <v/>
      </c>
      <c r="D31" s="373" t="str">
        <f>IF(C31="","",IF(OR(C31=C30,C31=C29,C31=C28,C31=C27,C31=C26,C31=C25,C31=C24,C31=C23,C31=C22,C31=C21,C31=C20,C31=C19,C31=C18,C31=C17,C31=C16,C31=C15,C31=C14,C31=C13,C31=C12,C31=C11,C31=C10,C31=C9,C31=C8,C31=C7),"R",""))</f>
        <v/>
      </c>
      <c r="E31" s="420" t="str">
        <f t="shared" si="2"/>
        <v/>
      </c>
      <c r="F31" s="425"/>
    </row>
    <row r="32" spans="2:8" ht="16.5" customHeight="1" thickBot="1">
      <c r="B32" s="427"/>
      <c r="C32" s="428" t="str">
        <f t="shared" si="1"/>
        <v/>
      </c>
      <c r="D32" s="535" t="str">
        <f>IF(C32="","",IF(OR(C32=C31,C32=C30,C32=C29,C32=C28,C32=C27,C32=C26,C32=C25,C32=C24,C32=C23,C32=C22,C32=C21,C32=C20,C32=C19,C32=C18,C32=C17,C32=C16,C32=C15,C32=C14,C32=C13,C32=C12,C32=C11,C32=C10,C32=C9,C32=C8,C32=C7),"R",""))</f>
        <v/>
      </c>
      <c r="E32" s="429" t="str">
        <f t="shared" si="2"/>
        <v/>
      </c>
      <c r="F32" s="430"/>
    </row>
    <row r="33" spans="2:6" s="433" customFormat="1" ht="16.5" customHeight="1" thickTop="1">
      <c r="B33" s="121" t="s">
        <v>699</v>
      </c>
      <c r="C33" s="431"/>
      <c r="D33" s="431"/>
      <c r="E33" s="432"/>
      <c r="F33" s="432"/>
    </row>
    <row r="34" spans="2:6" s="433" customFormat="1" ht="16.5" customHeight="1">
      <c r="B34" s="434"/>
      <c r="C34" s="431"/>
      <c r="D34" s="431"/>
      <c r="E34" s="432"/>
      <c r="F34" s="432"/>
    </row>
    <row r="35" spans="2:6" ht="15.75">
      <c r="B35" s="401" t="s">
        <v>131</v>
      </c>
      <c r="C35" s="86"/>
      <c r="D35" s="86"/>
      <c r="E35" s="435"/>
      <c r="F35" s="86"/>
    </row>
    <row r="36" spans="2:6" ht="15" customHeight="1">
      <c r="B36" s="610"/>
      <c r="C36" s="611"/>
      <c r="D36" s="611"/>
      <c r="E36" s="611"/>
      <c r="F36" s="612"/>
    </row>
    <row r="37" spans="2:6" ht="15" customHeight="1">
      <c r="B37" s="613"/>
      <c r="C37" s="614"/>
      <c r="D37" s="614"/>
      <c r="E37" s="614"/>
      <c r="F37" s="615"/>
    </row>
    <row r="38" spans="2:6" ht="15" customHeight="1">
      <c r="B38" s="613"/>
      <c r="C38" s="614"/>
      <c r="D38" s="614"/>
      <c r="E38" s="614"/>
      <c r="F38" s="615"/>
    </row>
    <row r="39" spans="2:6" ht="18" customHeight="1">
      <c r="B39" s="616"/>
      <c r="C39" s="617"/>
      <c r="D39" s="617"/>
      <c r="E39" s="617"/>
      <c r="F39" s="618"/>
    </row>
  </sheetData>
  <sheetProtection sheet="1" objects="1" scenarios="1" insertRows="0" deleteRows="0"/>
  <mergeCells count="9">
    <mergeCell ref="E1:F1"/>
    <mergeCell ref="G14:H15"/>
    <mergeCell ref="G10:H12"/>
    <mergeCell ref="B36:F39"/>
    <mergeCell ref="B4:C5"/>
    <mergeCell ref="F4:F5"/>
    <mergeCell ref="B6:E6"/>
    <mergeCell ref="G6:H8"/>
    <mergeCell ref="G17:H18"/>
  </mergeCells>
  <conditionalFormatting sqref="F6">
    <cfRule type="cellIs" dxfId="186" priority="4" operator="equal">
      <formula>0</formula>
    </cfRule>
  </conditionalFormatting>
  <conditionalFormatting sqref="E7:E32">
    <cfRule type="cellIs" dxfId="185" priority="3" operator="equal">
      <formula>"Error!"</formula>
    </cfRule>
  </conditionalFormatting>
  <conditionalFormatting sqref="G14:H15 G10:H12 G6:H8">
    <cfRule type="notContainsBlanks" dxfId="184" priority="2">
      <formula>LEN(TRIM(G6))&gt;0</formula>
    </cfRule>
  </conditionalFormatting>
  <conditionalFormatting sqref="G17:H18">
    <cfRule type="notContainsBlanks" dxfId="183" priority="1">
      <formula>LEN(TRIM(G17))&gt;0</formula>
    </cfRule>
  </conditionalFormatting>
  <dataValidations count="2">
    <dataValidation type="list" allowBlank="1" showInputMessage="1" showErrorMessage="1" sqref="B7:B32">
      <formula1>ubic</formula1>
    </dataValidation>
    <dataValidation type="whole" operator="greaterThanOrEqual" allowBlank="1" showInputMessage="1" showErrorMessage="1" sqref="F6:F32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8" orientation="landscape" r:id="rId1"/>
  <headerFooter scaleWithDoc="0">
    <oddFooter>&amp;R&amp;"Goudy,Negrita Cursiva"Colegio Nacional Virtual M.T.S.&amp;"Goudy,Cursiva", página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26</vt:i4>
      </vt:variant>
    </vt:vector>
  </HeadingPairs>
  <TitlesOfParts>
    <vt:vector size="43" baseType="lpstr">
      <vt:lpstr>ubicacion</vt:lpstr>
      <vt:lpstr>Códigos Portada</vt:lpstr>
      <vt:lpstr>Códigos Portada (2)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RenCT</vt:lpstr>
      <vt:lpstr>CUADRO 8</vt:lpstr>
      <vt:lpstr>CUADRO 9</vt:lpstr>
      <vt:lpstr>CUADRO 10</vt:lpstr>
      <vt:lpstr>CUADRO 11</vt:lpstr>
      <vt:lpstr>CUADRO 12</vt:lpstr>
      <vt:lpstr>_6246</vt:lpstr>
      <vt:lpstr>_6249</vt:lpstr>
      <vt:lpstr>_6251</vt:lpstr>
      <vt:lpstr>_6802</vt:lpstr>
      <vt:lpstr>aplazados</vt:lpstr>
      <vt:lpstr>'CUADRO 1'!Área_de_impresión</vt:lpstr>
      <vt:lpstr>'CUADRO 10'!Área_de_impresión</vt:lpstr>
      <vt:lpstr>'CUADRO 11'!Área_de_impresión</vt:lpstr>
      <vt:lpstr>'CUADRO 12'!Área_de_impresión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codigo</vt:lpstr>
      <vt:lpstr>datos</vt:lpstr>
      <vt:lpstr>LISTA</vt:lpstr>
      <vt:lpstr>PROV</vt:lpstr>
      <vt:lpstr>sino</vt:lpstr>
      <vt:lpstr>'CUADRO 5'!Títulos_a_imprimir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2022-03-15T00:40:11Z</cp:lastPrinted>
  <dcterms:created xsi:type="dcterms:W3CDTF">2011-05-27T17:11:21Z</dcterms:created>
  <dcterms:modified xsi:type="dcterms:W3CDTF">2023-03-31T19:59:58Z</dcterms:modified>
</cp:coreProperties>
</file>