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.DEBV\2023 debv\Censo Escolar 2023--Informe FINAL\FORMULARIOS\Colegios\"/>
    </mc:Choice>
  </mc:AlternateContent>
  <xr:revisionPtr revIDLastSave="0" documentId="13_ncr:1_{8B470883-22AE-40B1-BDAE-ED053AA9930F}" xr6:coauthVersionLast="47" xr6:coauthVersionMax="47" xr10:uidLastSave="{00000000-0000-0000-0000-000000000000}"/>
  <workbookProtection workbookAlgorithmName="SHA-512" workbookHashValue="L9Te1qsGX82qRTFzgqWWyOW1fPurQUAfLNmElhcSfqgr/ql4UNgzMyNEJu91Bl27OvebhBBWD4+n/NWp2tEEIA==" workbookSaltValue="w4iwxfQzdQRvKLlVJhFPlQ==" workbookSpinCount="100000" lockStructure="1"/>
  <bookViews>
    <workbookView xWindow="-108" yWindow="-108" windowWidth="23256" windowHeight="12456" tabRatio="854" firstSheet="3" activeTab="3" xr2:uid="{00000000-000D-0000-FFFF-FFFF00000000}"/>
  </bookViews>
  <sheets>
    <sheet name="ubicacion (2)" sheetId="66" state="hidden" r:id="rId1"/>
    <sheet name="sin codigo" sheetId="68" state="hidden" r:id="rId2"/>
    <sheet name="Códigos Portada" sheetId="27" state="hidden" r:id="rId3"/>
    <sheet name="Portada 1-con Código Presup." sheetId="54" r:id="rId4"/>
    <sheet name="Portada 2-SIN Código Presup" sheetId="67" r:id="rId5"/>
    <sheet name="CUADRO 1" sheetId="40" r:id="rId6"/>
    <sheet name="CUADRO 2" sheetId="72" r:id="rId7"/>
    <sheet name="CUADRO 3" sheetId="41" r:id="rId8"/>
    <sheet name="CUADRO 4" sheetId="42" r:id="rId9"/>
    <sheet name="CUADRO 5" sheetId="60" r:id="rId10"/>
    <sheet name="CUADRO 6" sheetId="45" r:id="rId11"/>
    <sheet name="CUADRO 7" sheetId="46" r:id="rId12"/>
    <sheet name="CUADRO 8" sheetId="48" r:id="rId13"/>
    <sheet name="CUADRO 9" sheetId="77" r:id="rId14"/>
    <sheet name="CUADRO 10" sheetId="69" r:id="rId15"/>
    <sheet name="CUADRO 11-1" sheetId="78" r:id="rId16"/>
    <sheet name="CUADRO 11-2" sheetId="79" r:id="rId17"/>
    <sheet name="CUADRO 11-3" sheetId="80" r:id="rId18"/>
    <sheet name="CUADRO 12" sheetId="74" r:id="rId19"/>
    <sheet name="CUADRO 13" sheetId="75" r:id="rId20"/>
    <sheet name="CUADRO 14" sheetId="76" r:id="rId21"/>
    <sheet name="CUADRO 15" sheetId="64" r:id="rId22"/>
  </sheets>
  <definedNames>
    <definedName name="_xlnm._FilterDatabase" localSheetId="2" hidden="1">'Códigos Portada'!$A$2:$S$469</definedName>
    <definedName name="_xlnm._FilterDatabase" localSheetId="1" hidden="1">'sin codigo'!$A$2:$V$239</definedName>
    <definedName name="_xlnm._FilterDatabase" localSheetId="0" hidden="1">'ubicacion (2)'!$A$1:$F$1</definedName>
    <definedName name="_xlnm.Print_Area" localSheetId="5">'CUADRO 1'!$B$1:$W$30</definedName>
    <definedName name="_xlnm.Print_Area" localSheetId="14">'CUADRO 10'!$B$1:$I$32</definedName>
    <definedName name="_xlnm.Print_Area" localSheetId="15">'CUADRO 11-1'!$B$1:$G$36</definedName>
    <definedName name="_xlnm.Print_Area" localSheetId="16">'CUADRO 11-2'!$B$1:$H$35</definedName>
    <definedName name="_xlnm.Print_Area" localSheetId="17">'CUADRO 11-3'!$B$1:$H$40</definedName>
    <definedName name="_xlnm.Print_Area" localSheetId="20">'CUADRO 14'!$B$1:$G$30</definedName>
    <definedName name="_xlnm.Print_Area" localSheetId="21">'CUADRO 15'!$B$1:$T$26</definedName>
    <definedName name="_xlnm.Print_Area" localSheetId="6">'CUADRO 2'!$B$1:$N$25</definedName>
    <definedName name="_xlnm.Print_Area" localSheetId="7">'CUADRO 3'!$B$1:$W$35</definedName>
    <definedName name="_xlnm.Print_Area" localSheetId="8">'CUADRO 4'!$B$1:$W$34</definedName>
    <definedName name="_xlnm.Print_Area" localSheetId="9">'CUADRO 5'!$B$1:$W$13</definedName>
    <definedName name="_xlnm.Print_Area" localSheetId="10">'CUADRO 6'!$B$1:$W$18</definedName>
    <definedName name="_xlnm.Print_Area" localSheetId="11">'CUADRO 7'!$B$1:$X$27</definedName>
    <definedName name="_xlnm.Print_Area" localSheetId="12">'CUADRO 8'!$B$1:$Q$24</definedName>
    <definedName name="_xlnm.Print_Area" localSheetId="13">'CUADRO 9'!$B$1:$V$19</definedName>
    <definedName name="_xlnm.Print_Area" localSheetId="3">'Portada 1-con Código Presup.'!$B$1:$O$31</definedName>
    <definedName name="_xlnm.Print_Area" localSheetId="4">'Portada 2-SIN Código Presup'!$B$1:$O$32</definedName>
    <definedName name="_xlnm.Database" localSheetId="1">'sin codigo'!$A$2:$V$239</definedName>
    <definedName name="datos">'Códigos Portada'!$A$3:$S$469</definedName>
    <definedName name="Final" localSheetId="14">('CUADRO 10'!A1048566+'CUADRO 10'!A1048567+'CUADRO 10'!A1048569)-('CUADRO 10'!A1048571+'CUADRO 10'!A1048573+'CUADRO 10'!A1048575)</definedName>
    <definedName name="lista">'sin codigo'!$B$3:$B$239</definedName>
    <definedName name="OLE_LINK2" localSheetId="14">'CUADRO 10'!$A$3</definedName>
    <definedName name="privadas">'sin codigo'!$E$3:$V$239</definedName>
    <definedName name="prov">'ubicacion (2)'!$A$2:$B$492</definedName>
    <definedName name="prov1">'ubicacion (2)'!$E$2:$F$492</definedName>
    <definedName name="secuenc">'sin codigo'!$B$3:$C$239</definedName>
    <definedName name="sino">'CUADRO 11-1'!$F$1:$F$2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45" l="1"/>
  <c r="C12" i="45" s="1"/>
  <c r="E12" i="45"/>
  <c r="F12" i="45"/>
  <c r="I12" i="45"/>
  <c r="L12" i="45"/>
  <c r="O12" i="45"/>
  <c r="R12" i="45"/>
  <c r="U12" i="45"/>
  <c r="U10" i="45" l="1"/>
  <c r="R10" i="45"/>
  <c r="O10" i="45"/>
  <c r="L10" i="45"/>
  <c r="I10" i="45"/>
  <c r="F10" i="45"/>
  <c r="E10" i="45"/>
  <c r="D10" i="45"/>
  <c r="C10" i="45" s="1"/>
  <c r="H28" i="80" l="1"/>
  <c r="G28" i="80"/>
  <c r="G7" i="80" s="1"/>
  <c r="F28" i="80"/>
  <c r="F7" i="80" s="1"/>
  <c r="E28" i="80"/>
  <c r="E7" i="80" s="1"/>
  <c r="D28" i="80"/>
  <c r="D7" i="80" s="1"/>
  <c r="H7" i="80"/>
  <c r="F24" i="79"/>
  <c r="I24" i="79" s="1"/>
  <c r="J23" i="79"/>
  <c r="I23" i="79"/>
  <c r="F23" i="79"/>
  <c r="F22" i="79"/>
  <c r="J22" i="79" s="1"/>
  <c r="F21" i="79"/>
  <c r="I21" i="79" s="1"/>
  <c r="I20" i="79"/>
  <c r="F20" i="79"/>
  <c r="J20" i="79" s="1"/>
  <c r="J19" i="79"/>
  <c r="I19" i="79"/>
  <c r="F19" i="79"/>
  <c r="F18" i="79"/>
  <c r="J18" i="79" s="1"/>
  <c r="F17" i="79"/>
  <c r="J17" i="79" s="1"/>
  <c r="F16" i="79"/>
  <c r="J16" i="79" s="1"/>
  <c r="J15" i="79"/>
  <c r="I15" i="79"/>
  <c r="F15" i="79"/>
  <c r="F14" i="79"/>
  <c r="J14" i="79" s="1"/>
  <c r="F13" i="79"/>
  <c r="I13" i="79" s="1"/>
  <c r="F12" i="79"/>
  <c r="J12" i="79" s="1"/>
  <c r="J11" i="79"/>
  <c r="I11" i="79"/>
  <c r="F11" i="79"/>
  <c r="F10" i="79"/>
  <c r="J10" i="79" s="1"/>
  <c r="D30" i="78"/>
  <c r="D29" i="78"/>
  <c r="F28" i="78"/>
  <c r="E28" i="78"/>
  <c r="D28" i="78"/>
  <c r="D19" i="78"/>
  <c r="D18" i="78"/>
  <c r="D17" i="78"/>
  <c r="D16" i="78"/>
  <c r="C11" i="78"/>
  <c r="F10" i="78"/>
  <c r="E10" i="78"/>
  <c r="D10" i="78"/>
  <c r="D11" i="78" s="1"/>
  <c r="G11" i="78" s="1"/>
  <c r="E8" i="78"/>
  <c r="C8" i="78"/>
  <c r="E16" i="48"/>
  <c r="J24" i="79" l="1"/>
  <c r="J13" i="79"/>
  <c r="D30" i="79" s="1"/>
  <c r="J21" i="79"/>
  <c r="I10" i="79"/>
  <c r="I14" i="79"/>
  <c r="I18" i="79"/>
  <c r="I22" i="79"/>
  <c r="I12" i="79"/>
  <c r="I16" i="79"/>
  <c r="I17" i="79"/>
  <c r="D28" i="79" l="1"/>
  <c r="D29" i="79"/>
  <c r="I18" i="69"/>
  <c r="H18" i="69"/>
  <c r="G18" i="69"/>
  <c r="F18" i="69"/>
  <c r="E18" i="69"/>
  <c r="D18" i="69"/>
  <c r="C20" i="69"/>
  <c r="C19" i="69"/>
  <c r="C21" i="69"/>
  <c r="D13" i="77" l="1"/>
  <c r="C13" i="77"/>
  <c r="D12" i="77"/>
  <c r="C12" i="77"/>
  <c r="S12" i="77" s="1"/>
  <c r="D11" i="77"/>
  <c r="C11" i="77"/>
  <c r="S11" i="77" s="1"/>
  <c r="D10" i="77"/>
  <c r="C10" i="77"/>
  <c r="D9" i="77"/>
  <c r="C9" i="77"/>
  <c r="D8" i="77"/>
  <c r="C8" i="77"/>
  <c r="S8" i="77" s="1"/>
  <c r="D7" i="77"/>
  <c r="C7" i="77"/>
  <c r="S7" i="77" s="1"/>
  <c r="D6" i="77"/>
  <c r="C6" i="77"/>
  <c r="S6" i="77" s="1"/>
  <c r="R5" i="77"/>
  <c r="Q5" i="77"/>
  <c r="P5" i="77"/>
  <c r="O5" i="77"/>
  <c r="N5" i="77"/>
  <c r="M5" i="77"/>
  <c r="L5" i="77"/>
  <c r="K5" i="77"/>
  <c r="J5" i="77"/>
  <c r="I5" i="77"/>
  <c r="H5" i="77"/>
  <c r="G5" i="77"/>
  <c r="F5" i="77"/>
  <c r="E5" i="77"/>
  <c r="S13" i="77" l="1"/>
  <c r="S9" i="77"/>
  <c r="E15" i="77" s="1"/>
  <c r="S10" i="77"/>
  <c r="C5" i="77"/>
  <c r="D5" i="77"/>
  <c r="E14" i="77" l="1"/>
  <c r="H20" i="76"/>
  <c r="E20" i="76"/>
  <c r="H19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7" i="76"/>
  <c r="E6" i="76"/>
  <c r="U8" i="75"/>
  <c r="R8" i="75"/>
  <c r="O8" i="75"/>
  <c r="L8" i="75"/>
  <c r="I8" i="75"/>
  <c r="F8" i="75"/>
  <c r="E8" i="75"/>
  <c r="D8" i="75"/>
  <c r="U7" i="75"/>
  <c r="R7" i="75"/>
  <c r="O7" i="75"/>
  <c r="L7" i="75"/>
  <c r="I7" i="75"/>
  <c r="F7" i="75"/>
  <c r="E7" i="75"/>
  <c r="D7" i="75"/>
  <c r="I6" i="75"/>
  <c r="F6" i="75"/>
  <c r="E6" i="75"/>
  <c r="D6" i="75"/>
  <c r="W5" i="75"/>
  <c r="V5" i="75"/>
  <c r="T5" i="75"/>
  <c r="S5" i="75"/>
  <c r="Q5" i="75"/>
  <c r="P5" i="75"/>
  <c r="N5" i="75"/>
  <c r="M5" i="75"/>
  <c r="K5" i="75"/>
  <c r="J5" i="75"/>
  <c r="H5" i="75"/>
  <c r="G5" i="75"/>
  <c r="U8" i="74"/>
  <c r="R8" i="74"/>
  <c r="O8" i="74"/>
  <c r="L8" i="74"/>
  <c r="I8" i="74"/>
  <c r="F8" i="74"/>
  <c r="E8" i="74"/>
  <c r="D8" i="74"/>
  <c r="U7" i="74"/>
  <c r="R7" i="74"/>
  <c r="O7" i="74"/>
  <c r="L7" i="74"/>
  <c r="I7" i="74"/>
  <c r="F7" i="74"/>
  <c r="E7" i="74"/>
  <c r="D7" i="74"/>
  <c r="I6" i="74"/>
  <c r="F6" i="74"/>
  <c r="E6" i="74"/>
  <c r="D6" i="74"/>
  <c r="W5" i="74"/>
  <c r="W9" i="74" s="1"/>
  <c r="V5" i="74"/>
  <c r="V9" i="74" s="1"/>
  <c r="T5" i="74"/>
  <c r="T9" i="74" s="1"/>
  <c r="S5" i="74"/>
  <c r="S9" i="74" s="1"/>
  <c r="Q5" i="74"/>
  <c r="Q9" i="74" s="1"/>
  <c r="P5" i="74"/>
  <c r="P9" i="74" s="1"/>
  <c r="N5" i="74"/>
  <c r="N9" i="74" s="1"/>
  <c r="M5" i="74"/>
  <c r="M9" i="74" s="1"/>
  <c r="K5" i="74"/>
  <c r="K9" i="74" s="1"/>
  <c r="J5" i="74"/>
  <c r="J9" i="74" s="1"/>
  <c r="H5" i="74"/>
  <c r="H9" i="74" s="1"/>
  <c r="G5" i="74"/>
  <c r="C6" i="74" l="1"/>
  <c r="C8" i="74"/>
  <c r="F5" i="74"/>
  <c r="G9" i="74"/>
  <c r="F5" i="75"/>
  <c r="I10" i="74"/>
  <c r="E5" i="74"/>
  <c r="C6" i="75"/>
  <c r="R5" i="75"/>
  <c r="C8" i="75"/>
  <c r="E5" i="75"/>
  <c r="B22" i="76" s="1"/>
  <c r="G21" i="76" s="1"/>
  <c r="C7" i="75"/>
  <c r="L5" i="74"/>
  <c r="C7" i="74"/>
  <c r="O5" i="74"/>
  <c r="R5" i="74"/>
  <c r="I5" i="75"/>
  <c r="U5" i="75"/>
  <c r="D5" i="74"/>
  <c r="U5" i="74"/>
  <c r="L5" i="75"/>
  <c r="I5" i="74"/>
  <c r="O5" i="75"/>
  <c r="D5" i="75"/>
  <c r="B21" i="76" s="1"/>
  <c r="C5" i="74" l="1"/>
  <c r="D20" i="76"/>
  <c r="D13" i="76"/>
  <c r="D15" i="76"/>
  <c r="D12" i="76"/>
  <c r="D19" i="76"/>
  <c r="D8" i="76"/>
  <c r="D17" i="76"/>
  <c r="D16" i="76"/>
  <c r="D18" i="76"/>
  <c r="D9" i="76"/>
  <c r="D7" i="76"/>
  <c r="D11" i="76"/>
  <c r="D6" i="76"/>
  <c r="D10" i="76"/>
  <c r="D14" i="76"/>
  <c r="C19" i="76"/>
  <c r="C15" i="76"/>
  <c r="C11" i="76"/>
  <c r="C7" i="76"/>
  <c r="C5" i="75"/>
  <c r="C18" i="76"/>
  <c r="C14" i="76"/>
  <c r="C10" i="76"/>
  <c r="C6" i="76"/>
  <c r="C8" i="76"/>
  <c r="F21" i="76"/>
  <c r="E22" i="76" s="1"/>
  <c r="C16" i="76"/>
  <c r="C17" i="76"/>
  <c r="C13" i="76"/>
  <c r="C9" i="76"/>
  <c r="C12" i="76"/>
  <c r="C20" i="76"/>
  <c r="B23" i="76" l="1"/>
  <c r="B24" i="76"/>
  <c r="U24" i="42" l="1"/>
  <c r="R24" i="42"/>
  <c r="O24" i="42"/>
  <c r="C26" i="69" l="1"/>
  <c r="C25" i="69"/>
  <c r="C24" i="69" s="1"/>
  <c r="I24" i="69"/>
  <c r="H24" i="69"/>
  <c r="G24" i="69"/>
  <c r="F24" i="69"/>
  <c r="E24" i="69"/>
  <c r="D24" i="69"/>
  <c r="C23" i="69"/>
  <c r="C22" i="69"/>
  <c r="C18" i="69" s="1"/>
  <c r="C17" i="69"/>
  <c r="C16" i="69"/>
  <c r="C15" i="69"/>
  <c r="I14" i="69"/>
  <c r="I8" i="69" s="1"/>
  <c r="H14" i="69"/>
  <c r="H8" i="69" s="1"/>
  <c r="G14" i="69"/>
  <c r="G8" i="69" s="1"/>
  <c r="F14" i="69"/>
  <c r="F8" i="69" s="1"/>
  <c r="E14" i="69"/>
  <c r="E8" i="69" s="1"/>
  <c r="D14" i="69"/>
  <c r="D8" i="69" s="1"/>
  <c r="C13" i="69"/>
  <c r="C12" i="69"/>
  <c r="C11" i="69"/>
  <c r="C10" i="69"/>
  <c r="C9" i="69"/>
  <c r="C7" i="69"/>
  <c r="C6" i="69"/>
  <c r="C5" i="69"/>
  <c r="I4" i="69"/>
  <c r="H4" i="69"/>
  <c r="G4" i="69"/>
  <c r="F4" i="69"/>
  <c r="E4" i="69"/>
  <c r="D4" i="69"/>
  <c r="C4" i="69" l="1"/>
  <c r="C14" i="69"/>
  <c r="C8" i="69" s="1"/>
  <c r="D22" i="41"/>
  <c r="D23" i="41"/>
  <c r="D24" i="41"/>
  <c r="V19" i="46" l="1"/>
  <c r="S19" i="46"/>
  <c r="P19" i="46"/>
  <c r="M19" i="46"/>
  <c r="J19" i="46"/>
  <c r="G19" i="46"/>
  <c r="F19" i="46"/>
  <c r="E19" i="46"/>
  <c r="D19" i="46" s="1"/>
  <c r="E14" i="72" l="1"/>
  <c r="E12" i="72"/>
  <c r="E10" i="72"/>
  <c r="E8" i="72"/>
  <c r="E6" i="72"/>
  <c r="E5" i="72"/>
  <c r="D5" i="72"/>
  <c r="D14" i="72"/>
  <c r="D12" i="72"/>
  <c r="D10" i="72"/>
  <c r="D8" i="72"/>
  <c r="D6" i="72"/>
  <c r="N16" i="72"/>
  <c r="M16" i="72"/>
  <c r="K16" i="72"/>
  <c r="J16" i="72"/>
  <c r="H16" i="72"/>
  <c r="G16" i="72"/>
  <c r="L14" i="72"/>
  <c r="I14" i="72"/>
  <c r="F14" i="72"/>
  <c r="L12" i="72"/>
  <c r="I12" i="72"/>
  <c r="F12" i="72"/>
  <c r="L10" i="72"/>
  <c r="I10" i="72"/>
  <c r="F10" i="72"/>
  <c r="L8" i="72"/>
  <c r="I8" i="72"/>
  <c r="F8" i="72"/>
  <c r="L6" i="72"/>
  <c r="I6" i="72"/>
  <c r="F6" i="72"/>
  <c r="L5" i="72"/>
  <c r="I5" i="72"/>
  <c r="F5" i="72"/>
  <c r="C14" i="72" l="1"/>
  <c r="C12" i="72"/>
  <c r="C8" i="72"/>
  <c r="C6" i="72"/>
  <c r="C5" i="72"/>
  <c r="F16" i="72"/>
  <c r="C10" i="72"/>
  <c r="E16" i="72"/>
  <c r="L16" i="72"/>
  <c r="I16" i="72"/>
  <c r="D16" i="72"/>
  <c r="C16" i="72" l="1"/>
  <c r="E13" i="45"/>
  <c r="D13" i="45"/>
  <c r="F13" i="45"/>
  <c r="I13" i="45"/>
  <c r="L13" i="45"/>
  <c r="O13" i="45"/>
  <c r="R13" i="45"/>
  <c r="U13" i="45"/>
  <c r="C13" i="45" l="1"/>
  <c r="C13" i="48" l="1"/>
  <c r="C12" i="48"/>
  <c r="C11" i="48"/>
  <c r="C10" i="48"/>
  <c r="C9" i="48"/>
  <c r="C8" i="48"/>
  <c r="C7" i="48"/>
  <c r="C6" i="48"/>
  <c r="O5" i="48"/>
  <c r="M5" i="48"/>
  <c r="K5" i="48"/>
  <c r="I5" i="48"/>
  <c r="G5" i="48"/>
  <c r="E5" i="48"/>
  <c r="C5" i="48" l="1"/>
  <c r="U25" i="41" l="1"/>
  <c r="R25" i="41"/>
  <c r="O25" i="41"/>
  <c r="O22" i="41" l="1"/>
  <c r="O23" i="41"/>
  <c r="G15" i="46" l="1"/>
  <c r="J15" i="46"/>
  <c r="M15" i="46"/>
  <c r="P15" i="46"/>
  <c r="S15" i="46"/>
  <c r="V15" i="46"/>
  <c r="V20" i="46" l="1"/>
  <c r="S20" i="46"/>
  <c r="P20" i="46"/>
  <c r="M20" i="46"/>
  <c r="J20" i="46"/>
  <c r="G20" i="46"/>
  <c r="F20" i="46"/>
  <c r="E20" i="46"/>
  <c r="D20" i="46" s="1"/>
  <c r="V18" i="46"/>
  <c r="S18" i="46"/>
  <c r="P18" i="46"/>
  <c r="M18" i="46"/>
  <c r="J18" i="46"/>
  <c r="G18" i="46"/>
  <c r="F18" i="46"/>
  <c r="E18" i="46"/>
  <c r="D18" i="46" s="1"/>
  <c r="V17" i="46"/>
  <c r="S17" i="46"/>
  <c r="P17" i="46"/>
  <c r="M17" i="46"/>
  <c r="J17" i="46"/>
  <c r="G17" i="46"/>
  <c r="F17" i="46"/>
  <c r="E17" i="46"/>
  <c r="V16" i="46"/>
  <c r="S16" i="46"/>
  <c r="P16" i="46"/>
  <c r="M16" i="46"/>
  <c r="J16" i="46"/>
  <c r="G16" i="46"/>
  <c r="F16" i="46"/>
  <c r="E16" i="46"/>
  <c r="F15" i="46"/>
  <c r="E15" i="46"/>
  <c r="V14" i="46"/>
  <c r="S14" i="46"/>
  <c r="P14" i="46"/>
  <c r="M14" i="46"/>
  <c r="J14" i="46"/>
  <c r="G14" i="46"/>
  <c r="F14" i="46"/>
  <c r="E14" i="46"/>
  <c r="V13" i="46"/>
  <c r="S13" i="46"/>
  <c r="P13" i="46"/>
  <c r="M13" i="46"/>
  <c r="J13" i="46"/>
  <c r="G13" i="46"/>
  <c r="F13" i="46"/>
  <c r="E13" i="46"/>
  <c r="V12" i="46"/>
  <c r="S12" i="46"/>
  <c r="P12" i="46"/>
  <c r="M12" i="46"/>
  <c r="J12" i="46"/>
  <c r="G12" i="46"/>
  <c r="F12" i="46"/>
  <c r="E12" i="46"/>
  <c r="X11" i="46"/>
  <c r="W11" i="46"/>
  <c r="U11" i="46"/>
  <c r="T11" i="46"/>
  <c r="R11" i="46"/>
  <c r="Q11" i="46"/>
  <c r="O11" i="46"/>
  <c r="N11" i="46"/>
  <c r="L11" i="46"/>
  <c r="K11" i="46"/>
  <c r="I11" i="46"/>
  <c r="H11" i="46"/>
  <c r="V10" i="46"/>
  <c r="S10" i="46"/>
  <c r="P10" i="46"/>
  <c r="M10" i="46"/>
  <c r="J10" i="46"/>
  <c r="G10" i="46"/>
  <c r="F10" i="46"/>
  <c r="E10" i="46"/>
  <c r="V9" i="46"/>
  <c r="S9" i="46"/>
  <c r="P9" i="46"/>
  <c r="M9" i="46"/>
  <c r="J9" i="46"/>
  <c r="G9" i="46"/>
  <c r="F9" i="46"/>
  <c r="E9" i="46"/>
  <c r="V8" i="46"/>
  <c r="S8" i="46"/>
  <c r="P8" i="46"/>
  <c r="M8" i="46"/>
  <c r="J8" i="46"/>
  <c r="G8" i="46"/>
  <c r="F8" i="46"/>
  <c r="E8" i="46"/>
  <c r="V7" i="46"/>
  <c r="S7" i="46"/>
  <c r="P7" i="46"/>
  <c r="M7" i="46"/>
  <c r="J7" i="46"/>
  <c r="G7" i="46"/>
  <c r="F7" i="46"/>
  <c r="E7" i="46"/>
  <c r="X6" i="46"/>
  <c r="W6" i="46"/>
  <c r="U6" i="46"/>
  <c r="T6" i="46"/>
  <c r="S6" i="46"/>
  <c r="R6" i="46"/>
  <c r="Q6" i="46"/>
  <c r="O6" i="46"/>
  <c r="N6" i="46"/>
  <c r="L6" i="46"/>
  <c r="K6" i="46"/>
  <c r="I6" i="46"/>
  <c r="H6" i="46"/>
  <c r="U9" i="45"/>
  <c r="R9" i="45"/>
  <c r="O9" i="45"/>
  <c r="L9" i="45"/>
  <c r="I9" i="45"/>
  <c r="F9" i="45"/>
  <c r="E9" i="45"/>
  <c r="D9" i="45"/>
  <c r="U8" i="45"/>
  <c r="R8" i="45"/>
  <c r="O8" i="45"/>
  <c r="L8" i="45"/>
  <c r="I8" i="45"/>
  <c r="F8" i="45"/>
  <c r="E8" i="45"/>
  <c r="D8" i="45"/>
  <c r="J6" i="46" l="1"/>
  <c r="D8" i="46"/>
  <c r="D12" i="46"/>
  <c r="D13" i="46"/>
  <c r="D14" i="46"/>
  <c r="D15" i="46"/>
  <c r="P11" i="46"/>
  <c r="D17" i="46"/>
  <c r="D7" i="46"/>
  <c r="D9" i="46"/>
  <c r="D10" i="46"/>
  <c r="C8" i="45"/>
  <c r="C9" i="45"/>
  <c r="G6" i="46"/>
  <c r="P6" i="46"/>
  <c r="D16" i="46"/>
  <c r="J11" i="46"/>
  <c r="M6" i="46"/>
  <c r="V6" i="46"/>
  <c r="M11" i="46"/>
  <c r="G11" i="46"/>
  <c r="S11" i="46"/>
  <c r="V11" i="46"/>
  <c r="E6" i="46"/>
  <c r="E11" i="46"/>
  <c r="F6" i="46"/>
  <c r="F11" i="46"/>
  <c r="D6" i="46" l="1"/>
  <c r="D11" i="46"/>
  <c r="L24" i="42" l="1"/>
  <c r="I24" i="42"/>
  <c r="F24" i="42"/>
  <c r="D8" i="42"/>
  <c r="E8" i="42"/>
  <c r="D9" i="42"/>
  <c r="E9" i="42"/>
  <c r="D10" i="42"/>
  <c r="E10" i="42"/>
  <c r="D11" i="42"/>
  <c r="E11" i="42"/>
  <c r="D12" i="42"/>
  <c r="E12" i="42"/>
  <c r="D13" i="42"/>
  <c r="E13" i="42"/>
  <c r="D14" i="42"/>
  <c r="E14" i="42"/>
  <c r="D15" i="42"/>
  <c r="E15" i="42"/>
  <c r="D16" i="42"/>
  <c r="E16" i="42"/>
  <c r="D17" i="42"/>
  <c r="E17" i="42"/>
  <c r="D18" i="42"/>
  <c r="E18" i="42"/>
  <c r="D19" i="42"/>
  <c r="E19" i="42"/>
  <c r="D20" i="42"/>
  <c r="E20" i="42"/>
  <c r="D21" i="42"/>
  <c r="E21" i="42"/>
  <c r="D22" i="42"/>
  <c r="E22" i="42"/>
  <c r="D23" i="42"/>
  <c r="E23" i="42"/>
  <c r="D24" i="42"/>
  <c r="E24" i="42"/>
  <c r="D25" i="42"/>
  <c r="E25" i="42"/>
  <c r="D26" i="42"/>
  <c r="E26" i="42"/>
  <c r="E7" i="42"/>
  <c r="D7" i="42"/>
  <c r="D26" i="41"/>
  <c r="E25" i="41"/>
  <c r="D25" i="41"/>
  <c r="E24" i="41"/>
  <c r="E23" i="41"/>
  <c r="E26" i="41"/>
  <c r="E22" i="41"/>
  <c r="D20" i="41"/>
  <c r="L25" i="41"/>
  <c r="I25" i="41"/>
  <c r="F25" i="41"/>
  <c r="L24" i="41"/>
  <c r="I24" i="41"/>
  <c r="F24" i="41"/>
  <c r="U18" i="41"/>
  <c r="R18" i="41"/>
  <c r="O18" i="41"/>
  <c r="D16" i="41"/>
  <c r="E16" i="41"/>
  <c r="D17" i="41"/>
  <c r="E17" i="41"/>
  <c r="D18" i="41"/>
  <c r="E18" i="41"/>
  <c r="D19" i="41"/>
  <c r="E19" i="41"/>
  <c r="E20" i="41"/>
  <c r="C17" i="42" l="1"/>
  <c r="C9" i="42"/>
  <c r="C26" i="42"/>
  <c r="C10" i="42"/>
  <c r="C22" i="42"/>
  <c r="C18" i="42"/>
  <c r="C12" i="42"/>
  <c r="C8" i="42"/>
  <c r="C23" i="42"/>
  <c r="C11" i="42"/>
  <c r="C7" i="42"/>
  <c r="C19" i="41"/>
  <c r="C13" i="42"/>
  <c r="C21" i="42"/>
  <c r="C25" i="41"/>
  <c r="C20" i="41"/>
  <c r="C24" i="41"/>
  <c r="C26" i="41"/>
  <c r="C16" i="41"/>
  <c r="C23" i="41"/>
  <c r="C22" i="41"/>
  <c r="C17" i="41"/>
  <c r="C19" i="42"/>
  <c r="C15" i="42"/>
  <c r="C25" i="42"/>
  <c r="C14" i="42"/>
  <c r="C20" i="42"/>
  <c r="C16" i="42"/>
  <c r="C18" i="41"/>
  <c r="C24" i="42"/>
  <c r="N13" i="54" l="1"/>
  <c r="L13" i="54" s="1"/>
  <c r="N14" i="54" l="1"/>
  <c r="K14" i="54" s="1"/>
  <c r="G10" i="54"/>
  <c r="C10" i="54"/>
  <c r="C17" i="54"/>
  <c r="L10" i="54"/>
  <c r="U23" i="42" l="1"/>
  <c r="R23" i="42"/>
  <c r="O23" i="42"/>
  <c r="U12" i="42"/>
  <c r="R12" i="42"/>
  <c r="O12" i="42"/>
  <c r="L12" i="42"/>
  <c r="I12" i="42"/>
  <c r="F12" i="42"/>
  <c r="U11" i="42"/>
  <c r="R11" i="42"/>
  <c r="O11" i="42"/>
  <c r="L11" i="42"/>
  <c r="I11" i="42"/>
  <c r="F11" i="42"/>
  <c r="U10" i="42"/>
  <c r="R10" i="42"/>
  <c r="O10" i="42"/>
  <c r="L10" i="42"/>
  <c r="I10" i="42"/>
  <c r="F10" i="42"/>
  <c r="L9" i="42"/>
  <c r="I9" i="42"/>
  <c r="F9" i="42"/>
  <c r="U8" i="42"/>
  <c r="R8" i="42"/>
  <c r="O8" i="42"/>
  <c r="L8" i="42"/>
  <c r="I8" i="42"/>
  <c r="F8" i="42"/>
  <c r="L17" i="41" l="1"/>
  <c r="I17" i="41"/>
  <c r="F17" i="41"/>
  <c r="U15" i="41"/>
  <c r="R15" i="41"/>
  <c r="O15" i="41"/>
  <c r="L15" i="41"/>
  <c r="I15" i="41"/>
  <c r="F15" i="41"/>
  <c r="E15" i="41"/>
  <c r="D15" i="41"/>
  <c r="U14" i="41"/>
  <c r="R14" i="41"/>
  <c r="O14" i="41"/>
  <c r="L14" i="41"/>
  <c r="I14" i="41"/>
  <c r="F14" i="41"/>
  <c r="E14" i="41"/>
  <c r="D14" i="41"/>
  <c r="U13" i="41"/>
  <c r="R13" i="41"/>
  <c r="O13" i="41"/>
  <c r="L13" i="41"/>
  <c r="I13" i="41"/>
  <c r="F13" i="41"/>
  <c r="E13" i="41"/>
  <c r="D13" i="41"/>
  <c r="U12" i="41"/>
  <c r="R12" i="41"/>
  <c r="O12" i="41"/>
  <c r="L12" i="41"/>
  <c r="I12" i="41"/>
  <c r="F12" i="41"/>
  <c r="E12" i="41"/>
  <c r="D12" i="41"/>
  <c r="U11" i="41"/>
  <c r="R11" i="41"/>
  <c r="O11" i="41"/>
  <c r="L11" i="41"/>
  <c r="I11" i="41"/>
  <c r="F11" i="41"/>
  <c r="E11" i="41"/>
  <c r="D11" i="41"/>
  <c r="U10" i="41"/>
  <c r="R10" i="41"/>
  <c r="O10" i="41"/>
  <c r="L10" i="41"/>
  <c r="I10" i="41"/>
  <c r="F10" i="41"/>
  <c r="E10" i="41"/>
  <c r="D10" i="41"/>
  <c r="L9" i="41"/>
  <c r="I9" i="41"/>
  <c r="F9" i="41"/>
  <c r="E9" i="41"/>
  <c r="D9" i="41"/>
  <c r="U8" i="41"/>
  <c r="R8" i="41"/>
  <c r="O8" i="41"/>
  <c r="L8" i="41"/>
  <c r="I8" i="41"/>
  <c r="F8" i="41"/>
  <c r="E8" i="41"/>
  <c r="D8" i="41"/>
  <c r="U7" i="41"/>
  <c r="R7" i="41"/>
  <c r="O7" i="41"/>
  <c r="L7" i="41"/>
  <c r="I7" i="41"/>
  <c r="F7" i="41"/>
  <c r="E7" i="41"/>
  <c r="D7" i="41"/>
  <c r="C11" i="41" l="1"/>
  <c r="C12" i="41"/>
  <c r="C13" i="41"/>
  <c r="C7" i="41"/>
  <c r="C14" i="41"/>
  <c r="C15" i="41"/>
  <c r="C8" i="41"/>
  <c r="C10" i="41"/>
  <c r="C9" i="41"/>
  <c r="L2" i="67" l="1"/>
  <c r="N14" i="67" s="1"/>
  <c r="L14" i="67" l="1"/>
  <c r="I14" i="67"/>
  <c r="C17" i="67"/>
  <c r="G10" i="67"/>
  <c r="C10" i="67"/>
  <c r="L10" i="67"/>
  <c r="C14" i="67"/>
  <c r="H12" i="67"/>
  <c r="C12" i="67" s="1"/>
  <c r="G12" i="67" s="1"/>
  <c r="H12" i="54"/>
  <c r="C12" i="54" s="1"/>
  <c r="G12" i="54" s="1"/>
  <c r="L17" i="42"/>
  <c r="I17" i="42"/>
  <c r="F17" i="42"/>
  <c r="U19" i="41"/>
  <c r="R19" i="41"/>
  <c r="O19" i="41"/>
  <c r="L19" i="41"/>
  <c r="I19" i="41"/>
  <c r="F19" i="41"/>
  <c r="R22" i="41" l="1"/>
  <c r="U22" i="41"/>
  <c r="R23" i="41"/>
  <c r="U23" i="41"/>
  <c r="O24" i="41"/>
  <c r="R24" i="41"/>
  <c r="U24" i="41"/>
  <c r="F26" i="41"/>
  <c r="I26" i="41"/>
  <c r="L26" i="41"/>
  <c r="O26" i="41"/>
  <c r="R26" i="41"/>
  <c r="U26" i="41"/>
  <c r="F18" i="41"/>
  <c r="I18" i="41"/>
  <c r="L18" i="41"/>
  <c r="F20" i="41"/>
  <c r="I20" i="41"/>
  <c r="L20" i="41"/>
  <c r="O20" i="41"/>
  <c r="R20" i="41"/>
  <c r="U20" i="41"/>
  <c r="D21" i="41"/>
  <c r="E21" i="41"/>
  <c r="F21" i="41"/>
  <c r="I21" i="41"/>
  <c r="L21" i="41"/>
  <c r="O21" i="41"/>
  <c r="R21" i="41"/>
  <c r="U21" i="41"/>
  <c r="C21" i="41" l="1"/>
  <c r="U7" i="45" l="1"/>
  <c r="U6" i="45"/>
  <c r="R7" i="45"/>
  <c r="R6" i="45"/>
  <c r="O7" i="45"/>
  <c r="O6" i="45"/>
  <c r="L11" i="45"/>
  <c r="L7" i="45"/>
  <c r="L6" i="45"/>
  <c r="I11" i="45"/>
  <c r="I7" i="45"/>
  <c r="I6" i="45"/>
  <c r="F11" i="45"/>
  <c r="F7" i="45"/>
  <c r="E11" i="45" l="1"/>
  <c r="D11" i="45"/>
  <c r="E7" i="45"/>
  <c r="D7" i="45"/>
  <c r="E6" i="45"/>
  <c r="D6" i="45"/>
  <c r="C7" i="45" l="1"/>
  <c r="C6" i="45"/>
  <c r="C11" i="45"/>
  <c r="D11" i="64"/>
  <c r="E16" i="64" l="1"/>
  <c r="D16" i="64"/>
  <c r="E15" i="64"/>
  <c r="D15" i="64"/>
  <c r="E14" i="64"/>
  <c r="D14" i="64"/>
  <c r="E13" i="64"/>
  <c r="D13" i="64"/>
  <c r="E12" i="64"/>
  <c r="D12" i="64"/>
  <c r="E11" i="64"/>
  <c r="E10" i="64"/>
  <c r="D10" i="64"/>
  <c r="E9" i="64"/>
  <c r="D9" i="64"/>
  <c r="E8" i="64"/>
  <c r="D8" i="64"/>
  <c r="E7" i="64"/>
  <c r="D7" i="64"/>
  <c r="E6" i="64"/>
  <c r="D6" i="64"/>
  <c r="T17" i="64"/>
  <c r="S17" i="64"/>
  <c r="Q17" i="64"/>
  <c r="P17" i="64"/>
  <c r="N17" i="64"/>
  <c r="M17" i="64"/>
  <c r="K17" i="64"/>
  <c r="J17" i="64"/>
  <c r="H17" i="64"/>
  <c r="G17" i="64"/>
  <c r="R15" i="64"/>
  <c r="O15" i="64"/>
  <c r="L15" i="64"/>
  <c r="I15" i="64"/>
  <c r="F15" i="64"/>
  <c r="R13" i="64"/>
  <c r="O13" i="64"/>
  <c r="L13" i="64"/>
  <c r="I13" i="64"/>
  <c r="F13" i="64"/>
  <c r="R11" i="64"/>
  <c r="O11" i="64"/>
  <c r="L11" i="64"/>
  <c r="I11" i="64"/>
  <c r="F11" i="64"/>
  <c r="R9" i="64"/>
  <c r="O9" i="64"/>
  <c r="L9" i="64"/>
  <c r="I9" i="64"/>
  <c r="F9" i="64"/>
  <c r="R7" i="64"/>
  <c r="O7" i="64"/>
  <c r="L7" i="64"/>
  <c r="I7" i="64"/>
  <c r="F7" i="64"/>
  <c r="R6" i="64"/>
  <c r="O6" i="64"/>
  <c r="L6" i="64"/>
  <c r="I6" i="64"/>
  <c r="F6" i="64"/>
  <c r="U7" i="60"/>
  <c r="R7" i="60"/>
  <c r="O7" i="60"/>
  <c r="L7" i="60"/>
  <c r="I7" i="60"/>
  <c r="F7" i="60"/>
  <c r="E7" i="60"/>
  <c r="D7" i="60"/>
  <c r="U6" i="60"/>
  <c r="R6" i="60"/>
  <c r="O6" i="60"/>
  <c r="L6" i="60"/>
  <c r="I6" i="60"/>
  <c r="F6" i="60"/>
  <c r="E6" i="60"/>
  <c r="D6" i="60"/>
  <c r="U5" i="60"/>
  <c r="R5" i="60"/>
  <c r="O5" i="60"/>
  <c r="L5" i="60"/>
  <c r="I5" i="60"/>
  <c r="F5" i="60"/>
  <c r="E5" i="60"/>
  <c r="D5" i="60"/>
  <c r="I17" i="64" l="1"/>
  <c r="C15" i="64"/>
  <c r="C6" i="60"/>
  <c r="C13" i="64"/>
  <c r="L17" i="64"/>
  <c r="R17" i="64"/>
  <c r="D17" i="64"/>
  <c r="C6" i="64"/>
  <c r="C7" i="64"/>
  <c r="E17" i="64"/>
  <c r="F17" i="64"/>
  <c r="C11" i="64"/>
  <c r="C9" i="64"/>
  <c r="O17" i="64"/>
  <c r="C5" i="60"/>
  <c r="C7" i="60"/>
  <c r="C17" i="64" l="1"/>
  <c r="U26" i="42" l="1"/>
  <c r="U25" i="42"/>
  <c r="U22" i="42"/>
  <c r="U21" i="42"/>
  <c r="U20" i="42"/>
  <c r="U19" i="42"/>
  <c r="U18" i="42"/>
  <c r="U15" i="42"/>
  <c r="U14" i="42"/>
  <c r="U13" i="42"/>
  <c r="U7" i="42"/>
  <c r="U6" i="42"/>
  <c r="R26" i="42"/>
  <c r="R25" i="42"/>
  <c r="R22" i="42"/>
  <c r="R21" i="42"/>
  <c r="R20" i="42"/>
  <c r="R19" i="42"/>
  <c r="R18" i="42"/>
  <c r="R15" i="42"/>
  <c r="R14" i="42"/>
  <c r="R13" i="42"/>
  <c r="R7" i="42"/>
  <c r="R6" i="42"/>
  <c r="O26" i="42"/>
  <c r="O25" i="42"/>
  <c r="O22" i="42"/>
  <c r="O21" i="42"/>
  <c r="O20" i="42"/>
  <c r="O19" i="42"/>
  <c r="O18" i="42"/>
  <c r="O15" i="42"/>
  <c r="O14" i="42"/>
  <c r="O13" i="42"/>
  <c r="O7" i="42"/>
  <c r="O6" i="42"/>
  <c r="L26" i="42"/>
  <c r="L25" i="42"/>
  <c r="L21" i="42"/>
  <c r="L20" i="42"/>
  <c r="L19" i="42"/>
  <c r="L18" i="42"/>
  <c r="L16" i="42"/>
  <c r="L15" i="42"/>
  <c r="L14" i="42"/>
  <c r="L13" i="42"/>
  <c r="L7" i="42"/>
  <c r="L6" i="42"/>
  <c r="I26" i="42"/>
  <c r="I25" i="42"/>
  <c r="I21" i="42"/>
  <c r="I20" i="42"/>
  <c r="I19" i="42"/>
  <c r="I18" i="42"/>
  <c r="I16" i="42"/>
  <c r="I15" i="42"/>
  <c r="I14" i="42"/>
  <c r="I13" i="42"/>
  <c r="I7" i="42"/>
  <c r="I6" i="42"/>
  <c r="F13" i="42"/>
  <c r="F14" i="42"/>
  <c r="F15" i="42"/>
  <c r="F16" i="42"/>
  <c r="F18" i="42"/>
  <c r="F19" i="42"/>
  <c r="F20" i="42"/>
  <c r="F21" i="42"/>
  <c r="F25" i="42"/>
  <c r="F26" i="42"/>
  <c r="F7" i="42"/>
  <c r="I14" i="54" l="1"/>
  <c r="C14" i="54"/>
  <c r="F8" i="54"/>
  <c r="L2" i="54"/>
  <c r="F6" i="45" l="1"/>
  <c r="F6" i="42"/>
  <c r="E6" i="42"/>
  <c r="D6" i="42"/>
  <c r="L16" i="41"/>
  <c r="I16" i="41"/>
  <c r="F16" i="41"/>
  <c r="U6" i="41"/>
  <c r="R6" i="41"/>
  <c r="O6" i="41"/>
  <c r="L6" i="41"/>
  <c r="I6" i="41"/>
  <c r="F6" i="41"/>
  <c r="E6" i="41"/>
  <c r="D6" i="41"/>
  <c r="U19" i="40"/>
  <c r="R19" i="40"/>
  <c r="O19" i="40"/>
  <c r="L19" i="40"/>
  <c r="I19" i="40"/>
  <c r="F19" i="40"/>
  <c r="E19" i="40"/>
  <c r="D19" i="40"/>
  <c r="U18" i="40"/>
  <c r="R18" i="40"/>
  <c r="O18" i="40"/>
  <c r="L18" i="40"/>
  <c r="I18" i="40"/>
  <c r="F18" i="40"/>
  <c r="E18" i="40"/>
  <c r="D18" i="40"/>
  <c r="W17" i="40"/>
  <c r="W9" i="75" s="1"/>
  <c r="V17" i="40"/>
  <c r="V9" i="75" s="1"/>
  <c r="T17" i="40"/>
  <c r="T9" i="75" s="1"/>
  <c r="S17" i="40"/>
  <c r="S9" i="75" s="1"/>
  <c r="Q17" i="40"/>
  <c r="Q9" i="75" s="1"/>
  <c r="P17" i="40"/>
  <c r="P9" i="75" s="1"/>
  <c r="N17" i="40"/>
  <c r="M17" i="40"/>
  <c r="K17" i="40"/>
  <c r="J17" i="40"/>
  <c r="H17" i="40"/>
  <c r="G17" i="40"/>
  <c r="U15" i="40"/>
  <c r="R15" i="40"/>
  <c r="O15" i="40"/>
  <c r="L15" i="40"/>
  <c r="I15" i="40"/>
  <c r="F15" i="40"/>
  <c r="E15" i="40"/>
  <c r="D15" i="40"/>
  <c r="U13" i="40"/>
  <c r="R13" i="40"/>
  <c r="O13" i="40"/>
  <c r="L13" i="40"/>
  <c r="I13" i="40"/>
  <c r="F13" i="40"/>
  <c r="E13" i="40"/>
  <c r="D13" i="40"/>
  <c r="U11" i="40"/>
  <c r="R11" i="40"/>
  <c r="O11" i="40"/>
  <c r="L11" i="40"/>
  <c r="I11" i="40"/>
  <c r="F11" i="40"/>
  <c r="E11" i="40"/>
  <c r="D11" i="40"/>
  <c r="U9" i="40"/>
  <c r="R9" i="40"/>
  <c r="O9" i="40"/>
  <c r="L9" i="40"/>
  <c r="I9" i="40"/>
  <c r="F9" i="40"/>
  <c r="E9" i="40"/>
  <c r="D9" i="40"/>
  <c r="U7" i="40"/>
  <c r="R7" i="40"/>
  <c r="O7" i="40"/>
  <c r="L7" i="40"/>
  <c r="I7" i="40"/>
  <c r="F7" i="40"/>
  <c r="E7" i="40"/>
  <c r="D7" i="40"/>
  <c r="U6" i="40"/>
  <c r="R6" i="40"/>
  <c r="O6" i="40"/>
  <c r="L6" i="40"/>
  <c r="I6" i="40"/>
  <c r="F6" i="40"/>
  <c r="E6" i="40"/>
  <c r="D6" i="40"/>
  <c r="K20" i="40" l="1"/>
  <c r="K9" i="75"/>
  <c r="H20" i="40"/>
  <c r="H9" i="75"/>
  <c r="N20" i="40"/>
  <c r="N9" i="75"/>
  <c r="G20" i="40"/>
  <c r="G9" i="75"/>
  <c r="M20" i="40"/>
  <c r="M9" i="75"/>
  <c r="J20" i="40"/>
  <c r="J9" i="75"/>
  <c r="V20" i="40"/>
  <c r="V27" i="42"/>
  <c r="Q20" i="40"/>
  <c r="Q27" i="42"/>
  <c r="S20" i="40"/>
  <c r="S27" i="42"/>
  <c r="P20" i="40"/>
  <c r="P27" i="42"/>
  <c r="W20" i="40"/>
  <c r="W27" i="42"/>
  <c r="T20" i="40"/>
  <c r="T27" i="42"/>
  <c r="K27" i="42"/>
  <c r="G27" i="42"/>
  <c r="N27" i="42"/>
  <c r="M27" i="42"/>
  <c r="J27" i="42"/>
  <c r="H27" i="42"/>
  <c r="C6" i="41"/>
  <c r="C7" i="40"/>
  <c r="C6" i="42"/>
  <c r="C11" i="40"/>
  <c r="C6" i="40"/>
  <c r="C9" i="40"/>
  <c r="C15" i="40"/>
  <c r="F17" i="40"/>
  <c r="L17" i="40"/>
  <c r="C13" i="40"/>
  <c r="O17" i="40"/>
  <c r="C18" i="40"/>
  <c r="C19" i="40"/>
  <c r="R17" i="40"/>
  <c r="E17" i="40"/>
  <c r="E27" i="41" s="1"/>
  <c r="D17" i="40"/>
  <c r="D27" i="41" s="1"/>
  <c r="I17" i="40"/>
  <c r="U17" i="40"/>
  <c r="J10" i="75" l="1"/>
  <c r="F21" i="40"/>
  <c r="E28" i="42"/>
  <c r="C28" i="41"/>
  <c r="C17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tc={56490D71-2208-46C1-B895-C830E0D45390}</author>
    <author>tc={79D8F059-6D8E-4BEF-AAE6-3036DE7D5E79}</author>
  </authors>
  <commentList>
    <comment ref="F60" authorId="0" shapeId="0" xr:uid="{56490D71-2208-46C1-B895-C830E0D45390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Antes SAGRADA REINA DE LOS ANGELES
</t>
      </text>
    </comment>
    <comment ref="B63" authorId="1" shapeId="0" xr:uid="{79D8F059-6D8E-4BEF-AAE6-3036DE7D5E79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Antes SAGRADA REINA DE LOS ANGELES
</t>
      </text>
    </comment>
  </commentList>
</comments>
</file>

<file path=xl/sharedStrings.xml><?xml version="1.0" encoding="utf-8"?>
<sst xmlns="http://schemas.openxmlformats.org/spreadsheetml/2006/main" count="14509" uniqueCount="4652">
  <si>
    <t>Total</t>
  </si>
  <si>
    <t>DEPARTAMENTO DE ANÁLISIS ESTADÍSTICO</t>
  </si>
  <si>
    <t>Dirección de Planificación Institucional</t>
  </si>
  <si>
    <t>Código Secuencial:</t>
  </si>
  <si>
    <t>Ministerio de Educación Pública</t>
  </si>
  <si>
    <t>(Para uso de Oficina)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</si>
  <si>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</si>
  <si>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</si>
  <si>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</si>
  <si>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</si>
  <si>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</si>
  <si>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</si>
  <si>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</si>
  <si>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</si>
  <si>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</si>
  <si>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</si>
  <si>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</si>
  <si>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</si>
  <si>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Firma:</t>
  </si>
  <si>
    <t>Institución:</t>
  </si>
  <si>
    <t>11</t>
  </si>
  <si>
    <t>12</t>
  </si>
  <si>
    <t>13</t>
  </si>
  <si>
    <t>Francés</t>
  </si>
  <si>
    <t>Asignatura</t>
  </si>
  <si>
    <t>Español</t>
  </si>
  <si>
    <t>Estudios Sociales</t>
  </si>
  <si>
    <t>Ciencias</t>
  </si>
  <si>
    <t>Matemática</t>
  </si>
  <si>
    <t>PROYECTOS DE EDUCACIÓN ABIERTA</t>
  </si>
  <si>
    <t>Alfabetización</t>
  </si>
  <si>
    <t>Educación Diversificada a Distancia</t>
  </si>
  <si>
    <t>Primaria por 
Suficiencia</t>
  </si>
  <si>
    <t>III Ciclo por
Suficiencia</t>
  </si>
  <si>
    <t>Bachillerato por
Madurez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</si>
  <si>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</si>
  <si>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</si>
  <si>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</si>
  <si>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</si>
  <si>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</si>
  <si>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</si>
  <si>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</si>
  <si>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</si>
  <si>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</si>
  <si>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</si>
  <si>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</si>
  <si>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</si>
  <si>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</si>
  <si>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</si>
  <si>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</si>
  <si>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</si>
  <si>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</si>
  <si>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</si>
  <si>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00003</t>
  </si>
  <si>
    <t>1</t>
  </si>
  <si>
    <t>SAN JOSE</t>
  </si>
  <si>
    <t>2</t>
  </si>
  <si>
    <t>00008</t>
  </si>
  <si>
    <t>00006</t>
  </si>
  <si>
    <t>DESAMPARADOS</t>
  </si>
  <si>
    <t>00928</t>
  </si>
  <si>
    <t>SAN MIGUEL</t>
  </si>
  <si>
    <t>00355</t>
  </si>
  <si>
    <t>00009</t>
  </si>
  <si>
    <t>00010</t>
  </si>
  <si>
    <t>00093</t>
  </si>
  <si>
    <t>00025</t>
  </si>
  <si>
    <t>00013</t>
  </si>
  <si>
    <t>00424</t>
  </si>
  <si>
    <t>00014</t>
  </si>
  <si>
    <t>3</t>
  </si>
  <si>
    <t>00015</t>
  </si>
  <si>
    <t>00017</t>
  </si>
  <si>
    <t>00019</t>
  </si>
  <si>
    <t>LOS ANGELES</t>
  </si>
  <si>
    <t>00020</t>
  </si>
  <si>
    <t>00023</t>
  </si>
  <si>
    <t>00024</t>
  </si>
  <si>
    <t>00026</t>
  </si>
  <si>
    <t>00027</t>
  </si>
  <si>
    <t>OCCIDENTE</t>
  </si>
  <si>
    <t>ALAJUELA</t>
  </si>
  <si>
    <t>SAN JORGE</t>
  </si>
  <si>
    <t>00028</t>
  </si>
  <si>
    <t>LIMON</t>
  </si>
  <si>
    <t>7</t>
  </si>
  <si>
    <t>RIO BLANCO</t>
  </si>
  <si>
    <t>00029</t>
  </si>
  <si>
    <t>18</t>
  </si>
  <si>
    <t>ZAPOTE</t>
  </si>
  <si>
    <t>00031</t>
  </si>
  <si>
    <t>00032</t>
  </si>
  <si>
    <t>00033</t>
  </si>
  <si>
    <t>00034</t>
  </si>
  <si>
    <t>00035</t>
  </si>
  <si>
    <t>00037</t>
  </si>
  <si>
    <t>00038</t>
  </si>
  <si>
    <t>00049</t>
  </si>
  <si>
    <t>00265</t>
  </si>
  <si>
    <t>00041</t>
  </si>
  <si>
    <t>00052</t>
  </si>
  <si>
    <t>COTO</t>
  </si>
  <si>
    <t>6</t>
  </si>
  <si>
    <t>PUNTARENAS</t>
  </si>
  <si>
    <t>GOLFITO</t>
  </si>
  <si>
    <t>00047</t>
  </si>
  <si>
    <t>00070</t>
  </si>
  <si>
    <t>00342</t>
  </si>
  <si>
    <t>00048</t>
  </si>
  <si>
    <t>00050</t>
  </si>
  <si>
    <t>SAN RAFAEL</t>
  </si>
  <si>
    <t>00051</t>
  </si>
  <si>
    <t>00071</t>
  </si>
  <si>
    <t>00379</t>
  </si>
  <si>
    <t>00073</t>
  </si>
  <si>
    <t>00805</t>
  </si>
  <si>
    <t>SAN JUAN</t>
  </si>
  <si>
    <t>00068</t>
  </si>
  <si>
    <t>00276</t>
  </si>
  <si>
    <t>00054</t>
  </si>
  <si>
    <t>00067</t>
  </si>
  <si>
    <t>00055</t>
  </si>
  <si>
    <t>00074</t>
  </si>
  <si>
    <t>00418</t>
  </si>
  <si>
    <t>00056</t>
  </si>
  <si>
    <t>00057</t>
  </si>
  <si>
    <t>00058</t>
  </si>
  <si>
    <t>00059</t>
  </si>
  <si>
    <t>00061</t>
  </si>
  <si>
    <t>00842</t>
  </si>
  <si>
    <t>00062</t>
  </si>
  <si>
    <t>00063</t>
  </si>
  <si>
    <t>15</t>
  </si>
  <si>
    <t>00065</t>
  </si>
  <si>
    <t>SARAPIQUI</t>
  </si>
  <si>
    <t>4</t>
  </si>
  <si>
    <t>HEREDIA</t>
  </si>
  <si>
    <t>KATIRA</t>
  </si>
  <si>
    <t>00069</t>
  </si>
  <si>
    <t>PAVAS</t>
  </si>
  <si>
    <t>SAN CARLOS</t>
  </si>
  <si>
    <t>14</t>
  </si>
  <si>
    <t>LOS CHILES</t>
  </si>
  <si>
    <t>00072</t>
  </si>
  <si>
    <t>00095</t>
  </si>
  <si>
    <t>00275</t>
  </si>
  <si>
    <t>00075</t>
  </si>
  <si>
    <t>SANTA CRUZ</t>
  </si>
  <si>
    <t>5</t>
  </si>
  <si>
    <t>00744</t>
  </si>
  <si>
    <t>CARTAGO</t>
  </si>
  <si>
    <t>LA UNION</t>
  </si>
  <si>
    <t>SAN ANTONIO</t>
  </si>
  <si>
    <t>00107</t>
  </si>
  <si>
    <t>00078</t>
  </si>
  <si>
    <t>FLORENCIA</t>
  </si>
  <si>
    <t>00079</t>
  </si>
  <si>
    <t>00080</t>
  </si>
  <si>
    <t>SAN FELIPE</t>
  </si>
  <si>
    <t>SAN ISIDRO</t>
  </si>
  <si>
    <t>00104</t>
  </si>
  <si>
    <t>00370</t>
  </si>
  <si>
    <t>00286</t>
  </si>
  <si>
    <t>00109</t>
  </si>
  <si>
    <t>00380</t>
  </si>
  <si>
    <t>00087</t>
  </si>
  <si>
    <t>JORGE DEBRAVO</t>
  </si>
  <si>
    <t>00464</t>
  </si>
  <si>
    <t>00088</t>
  </si>
  <si>
    <t>00535</t>
  </si>
  <si>
    <t>00089</t>
  </si>
  <si>
    <t>00090</t>
  </si>
  <si>
    <t>00092</t>
  </si>
  <si>
    <t>00094</t>
  </si>
  <si>
    <t>00133</t>
  </si>
  <si>
    <t>00125</t>
  </si>
  <si>
    <t>00856</t>
  </si>
  <si>
    <t>00096</t>
  </si>
  <si>
    <t>SAN RAFAEL ARRIBA</t>
  </si>
  <si>
    <t>00267</t>
  </si>
  <si>
    <t>00097</t>
  </si>
  <si>
    <t>00098</t>
  </si>
  <si>
    <t>00126</t>
  </si>
  <si>
    <t>00099</t>
  </si>
  <si>
    <t>00100</t>
  </si>
  <si>
    <t>SAN JUAN DE DIOS</t>
  </si>
  <si>
    <t>00101</t>
  </si>
  <si>
    <t>00747</t>
  </si>
  <si>
    <t>00273</t>
  </si>
  <si>
    <t>00103</t>
  </si>
  <si>
    <t>00106</t>
  </si>
  <si>
    <t>SANTA ANA</t>
  </si>
  <si>
    <t>00108</t>
  </si>
  <si>
    <t>00845</t>
  </si>
  <si>
    <t>00150</t>
  </si>
  <si>
    <t>00111</t>
  </si>
  <si>
    <t>PURISCAL</t>
  </si>
  <si>
    <t>00113</t>
  </si>
  <si>
    <t>00442</t>
  </si>
  <si>
    <t>00151</t>
  </si>
  <si>
    <t>00237</t>
  </si>
  <si>
    <t>00814</t>
  </si>
  <si>
    <t>00157</t>
  </si>
  <si>
    <t>00154</t>
  </si>
  <si>
    <t>00120</t>
  </si>
  <si>
    <t>00156</t>
  </si>
  <si>
    <t>00381</t>
  </si>
  <si>
    <t>00158</t>
  </si>
  <si>
    <t>00153</t>
  </si>
  <si>
    <t>00155</t>
  </si>
  <si>
    <t>00152</t>
  </si>
  <si>
    <t>00127</t>
  </si>
  <si>
    <t>00131</t>
  </si>
  <si>
    <t>00169</t>
  </si>
  <si>
    <t>00135</t>
  </si>
  <si>
    <t>GRAVILIAS</t>
  </si>
  <si>
    <t>00136</t>
  </si>
  <si>
    <t>00174</t>
  </si>
  <si>
    <t>00139</t>
  </si>
  <si>
    <t>00140</t>
  </si>
  <si>
    <t>00141</t>
  </si>
  <si>
    <t>SAN JERONIMO</t>
  </si>
  <si>
    <t>00142</t>
  </si>
  <si>
    <t>00218</t>
  </si>
  <si>
    <t>00143</t>
  </si>
  <si>
    <t>00145</t>
  </si>
  <si>
    <t>00180</t>
  </si>
  <si>
    <t>00356</t>
  </si>
  <si>
    <t>00147</t>
  </si>
  <si>
    <t>CORRALILLO</t>
  </si>
  <si>
    <t>FRAILES</t>
  </si>
  <si>
    <t>LLANO BONITO</t>
  </si>
  <si>
    <t>00178</t>
  </si>
  <si>
    <t>00161</t>
  </si>
  <si>
    <t>00182</t>
  </si>
  <si>
    <t>00244</t>
  </si>
  <si>
    <t>00163</t>
  </si>
  <si>
    <t>00164</t>
  </si>
  <si>
    <t>SAN GABRIEL</t>
  </si>
  <si>
    <t>00166</t>
  </si>
  <si>
    <t>SAN FRANCISCO</t>
  </si>
  <si>
    <t>VUELTA DE JORCO</t>
  </si>
  <si>
    <t>00849</t>
  </si>
  <si>
    <t>SANTA TERESITA</t>
  </si>
  <si>
    <t>00185</t>
  </si>
  <si>
    <t>LOS SANTOS</t>
  </si>
  <si>
    <t>00186</t>
  </si>
  <si>
    <t>00184</t>
  </si>
  <si>
    <t>00378</t>
  </si>
  <si>
    <t>00296</t>
  </si>
  <si>
    <t>MADRE DEL DIVINO PASTOR</t>
  </si>
  <si>
    <t>00207</t>
  </si>
  <si>
    <t>00210</t>
  </si>
  <si>
    <t>00220</t>
  </si>
  <si>
    <t>SANTIAGO</t>
  </si>
  <si>
    <t>00205</t>
  </si>
  <si>
    <t>00441</t>
  </si>
  <si>
    <t>00536</t>
  </si>
  <si>
    <t>MARIO VARGAS PEREZ</t>
  </si>
  <si>
    <t>CASCAJAL</t>
  </si>
  <si>
    <t>DULCE NOMBRE</t>
  </si>
  <si>
    <t>00371</t>
  </si>
  <si>
    <t>00219</t>
  </si>
  <si>
    <t>SAN PEDRO</t>
  </si>
  <si>
    <t>GRECIA</t>
  </si>
  <si>
    <t>01038</t>
  </si>
  <si>
    <t>00222</t>
  </si>
  <si>
    <t>SAN VICENTE</t>
  </si>
  <si>
    <t>00224</t>
  </si>
  <si>
    <t>00225</t>
  </si>
  <si>
    <t>00229</t>
  </si>
  <si>
    <t>MARIA INMACULADA</t>
  </si>
  <si>
    <t>00230</t>
  </si>
  <si>
    <t>00234</t>
  </si>
  <si>
    <t>00231</t>
  </si>
  <si>
    <t>00236</t>
  </si>
  <si>
    <t>00235</t>
  </si>
  <si>
    <t>00750</t>
  </si>
  <si>
    <t>00761</t>
  </si>
  <si>
    <t>00759</t>
  </si>
  <si>
    <t>00240</t>
  </si>
  <si>
    <t>00241</t>
  </si>
  <si>
    <t>00243</t>
  </si>
  <si>
    <t>00754</t>
  </si>
  <si>
    <t>00246</t>
  </si>
  <si>
    <t>00247</t>
  </si>
  <si>
    <t>LA CRUZ</t>
  </si>
  <si>
    <t>00758</t>
  </si>
  <si>
    <t>00249</t>
  </si>
  <si>
    <t>00762</t>
  </si>
  <si>
    <t>00251</t>
  </si>
  <si>
    <t>00252</t>
  </si>
  <si>
    <t>00253</t>
  </si>
  <si>
    <t>00254</t>
  </si>
  <si>
    <t>00255</t>
  </si>
  <si>
    <t>00770</t>
  </si>
  <si>
    <t>SABANILLAS</t>
  </si>
  <si>
    <t>00257</t>
  </si>
  <si>
    <t>00768</t>
  </si>
  <si>
    <t>00258</t>
  </si>
  <si>
    <t>00259</t>
  </si>
  <si>
    <t>00260</t>
  </si>
  <si>
    <t>00971</t>
  </si>
  <si>
    <t>00261</t>
  </si>
  <si>
    <t>00262</t>
  </si>
  <si>
    <t>00263</t>
  </si>
  <si>
    <t>00264</t>
  </si>
  <si>
    <t>00765</t>
  </si>
  <si>
    <t>00268</t>
  </si>
  <si>
    <t>00270</t>
  </si>
  <si>
    <t>00766</t>
  </si>
  <si>
    <t>00769</t>
  </si>
  <si>
    <t>00279</t>
  </si>
  <si>
    <t>00281</t>
  </si>
  <si>
    <t>00282</t>
  </si>
  <si>
    <t>00283</t>
  </si>
  <si>
    <t>00465</t>
  </si>
  <si>
    <t>00284</t>
  </si>
  <si>
    <t>00411</t>
  </si>
  <si>
    <t>00285</t>
  </si>
  <si>
    <t>00811</t>
  </si>
  <si>
    <t>00289</t>
  </si>
  <si>
    <t>00291</t>
  </si>
  <si>
    <t>00422</t>
  </si>
  <si>
    <t>00292</t>
  </si>
  <si>
    <t>00828</t>
  </si>
  <si>
    <t>00294</t>
  </si>
  <si>
    <t>00475</t>
  </si>
  <si>
    <t>00547</t>
  </si>
  <si>
    <t>00297</t>
  </si>
  <si>
    <t>00300</t>
  </si>
  <si>
    <t>LIBERIA</t>
  </si>
  <si>
    <t>BAGACES</t>
  </si>
  <si>
    <t>00546</t>
  </si>
  <si>
    <t>00889</t>
  </si>
  <si>
    <t>00395</t>
  </si>
  <si>
    <t>00802</t>
  </si>
  <si>
    <t>00927</t>
  </si>
  <si>
    <t>16</t>
  </si>
  <si>
    <t>00542</t>
  </si>
  <si>
    <t>00543</t>
  </si>
  <si>
    <t>00718</t>
  </si>
  <si>
    <t>00721</t>
  </si>
  <si>
    <t>00509</t>
  </si>
  <si>
    <t>00732</t>
  </si>
  <si>
    <t>01059</t>
  </si>
  <si>
    <t>00332</t>
  </si>
  <si>
    <t>00333</t>
  </si>
  <si>
    <t>00334</t>
  </si>
  <si>
    <t>00454</t>
  </si>
  <si>
    <t>00336</t>
  </si>
  <si>
    <t>00339</t>
  </si>
  <si>
    <t>00722</t>
  </si>
  <si>
    <t>00340</t>
  </si>
  <si>
    <t>01057</t>
  </si>
  <si>
    <t>BARBACOAS</t>
  </si>
  <si>
    <t>00874</t>
  </si>
  <si>
    <t>00890</t>
  </si>
  <si>
    <t>00455</t>
  </si>
  <si>
    <t>00344</t>
  </si>
  <si>
    <t>00440</t>
  </si>
  <si>
    <t>00532</t>
  </si>
  <si>
    <t>00346</t>
  </si>
  <si>
    <t>PICAGRES</t>
  </si>
  <si>
    <t>00347</t>
  </si>
  <si>
    <t>00539</t>
  </si>
  <si>
    <t>00348</t>
  </si>
  <si>
    <t>01083</t>
  </si>
  <si>
    <t>00349</t>
  </si>
  <si>
    <t>00350</t>
  </si>
  <si>
    <t>00352</t>
  </si>
  <si>
    <t>00354</t>
  </si>
  <si>
    <t>COLON</t>
  </si>
  <si>
    <t>00358</t>
  </si>
  <si>
    <t>01084</t>
  </si>
  <si>
    <t>00359</t>
  </si>
  <si>
    <t>TABARCIA</t>
  </si>
  <si>
    <t>00729</t>
  </si>
  <si>
    <t>00360</t>
  </si>
  <si>
    <t>00892</t>
  </si>
  <si>
    <t>00756</t>
  </si>
  <si>
    <t>00362</t>
  </si>
  <si>
    <t>JARIS</t>
  </si>
  <si>
    <t>00727</t>
  </si>
  <si>
    <t>00363</t>
  </si>
  <si>
    <t>00364</t>
  </si>
  <si>
    <t>00725</t>
  </si>
  <si>
    <t>00365</t>
  </si>
  <si>
    <t>01085</t>
  </si>
  <si>
    <t>00366</t>
  </si>
  <si>
    <t>GUAYABO</t>
  </si>
  <si>
    <t>00728</t>
  </si>
  <si>
    <t>00367</t>
  </si>
  <si>
    <t>00893</t>
  </si>
  <si>
    <t>00368</t>
  </si>
  <si>
    <t>00677</t>
  </si>
  <si>
    <t>00369</t>
  </si>
  <si>
    <t>SAN PABLO</t>
  </si>
  <si>
    <t>00510</t>
  </si>
  <si>
    <t>00372</t>
  </si>
  <si>
    <t>00373</t>
  </si>
  <si>
    <t>00374</t>
  </si>
  <si>
    <t>00375</t>
  </si>
  <si>
    <t>00376</t>
  </si>
  <si>
    <t>00719</t>
  </si>
  <si>
    <t>00377</t>
  </si>
  <si>
    <t>01067</t>
  </si>
  <si>
    <t>01076</t>
  </si>
  <si>
    <t>01068</t>
  </si>
  <si>
    <t>00382</t>
  </si>
  <si>
    <t>00385</t>
  </si>
  <si>
    <t>01070</t>
  </si>
  <si>
    <t>00388</t>
  </si>
  <si>
    <t>01065</t>
  </si>
  <si>
    <t>00391</t>
  </si>
  <si>
    <t>01071</t>
  </si>
  <si>
    <t>00392</t>
  </si>
  <si>
    <t>01062</t>
  </si>
  <si>
    <t>00394</t>
  </si>
  <si>
    <t>DELICIAS</t>
  </si>
  <si>
    <t>00397</t>
  </si>
  <si>
    <t>01072</t>
  </si>
  <si>
    <t>00398</t>
  </si>
  <si>
    <t>01069</t>
  </si>
  <si>
    <t>00400</t>
  </si>
  <si>
    <t>00401</t>
  </si>
  <si>
    <t>00402</t>
  </si>
  <si>
    <t>00403</t>
  </si>
  <si>
    <t>01066</t>
  </si>
  <si>
    <t>00404</t>
  </si>
  <si>
    <t>01064</t>
  </si>
  <si>
    <t>00405</t>
  </si>
  <si>
    <t>PEREZ ZELEDON</t>
  </si>
  <si>
    <t>19</t>
  </si>
  <si>
    <t>00406</t>
  </si>
  <si>
    <t>00407</t>
  </si>
  <si>
    <t>00408</t>
  </si>
  <si>
    <t>00409</t>
  </si>
  <si>
    <t>01036</t>
  </si>
  <si>
    <t>00410</t>
  </si>
  <si>
    <t>00412</t>
  </si>
  <si>
    <t>00450</t>
  </si>
  <si>
    <t>00413</t>
  </si>
  <si>
    <t>00414</t>
  </si>
  <si>
    <t>00416</t>
  </si>
  <si>
    <t>00417</t>
  </si>
  <si>
    <t>SANTA ROSA</t>
  </si>
  <si>
    <t>00420</t>
  </si>
  <si>
    <t>00421</t>
  </si>
  <si>
    <t>00423</t>
  </si>
  <si>
    <t>SAVEGRE</t>
  </si>
  <si>
    <t>SAN MARCOS</t>
  </si>
  <si>
    <t>00428</t>
  </si>
  <si>
    <t>00429</t>
  </si>
  <si>
    <t>00431</t>
  </si>
  <si>
    <t>00432</t>
  </si>
  <si>
    <t>00433</t>
  </si>
  <si>
    <t>00436</t>
  </si>
  <si>
    <t>00439</t>
  </si>
  <si>
    <t>00443</t>
  </si>
  <si>
    <t>00444</t>
  </si>
  <si>
    <t>00668</t>
  </si>
  <si>
    <t>00447</t>
  </si>
  <si>
    <t>00449</t>
  </si>
  <si>
    <t>00676</t>
  </si>
  <si>
    <t>00451</t>
  </si>
  <si>
    <t>00673</t>
  </si>
  <si>
    <t>00452</t>
  </si>
  <si>
    <t>00453</t>
  </si>
  <si>
    <t>00670</t>
  </si>
  <si>
    <t>00671</t>
  </si>
  <si>
    <t>00457</t>
  </si>
  <si>
    <t>00672</t>
  </si>
  <si>
    <t>00460</t>
  </si>
  <si>
    <t>00461</t>
  </si>
  <si>
    <t>00462</t>
  </si>
  <si>
    <t>00466</t>
  </si>
  <si>
    <t>00681</t>
  </si>
  <si>
    <t>00467</t>
  </si>
  <si>
    <t>00682</t>
  </si>
  <si>
    <t>00468</t>
  </si>
  <si>
    <t>00684</t>
  </si>
  <si>
    <t>00469</t>
  </si>
  <si>
    <t>00470</t>
  </si>
  <si>
    <t>00472</t>
  </si>
  <si>
    <t>00476</t>
  </si>
  <si>
    <t>00680</t>
  </si>
  <si>
    <t>00477</t>
  </si>
  <si>
    <t>AGUIRRE</t>
  </si>
  <si>
    <t>00478</t>
  </si>
  <si>
    <t>00479</t>
  </si>
  <si>
    <t>EL ROBLE</t>
  </si>
  <si>
    <t>00482</t>
  </si>
  <si>
    <t>00483</t>
  </si>
  <si>
    <t>00484</t>
  </si>
  <si>
    <t>00485</t>
  </si>
  <si>
    <t>00486</t>
  </si>
  <si>
    <t>SAN LORENZO</t>
  </si>
  <si>
    <t>00487</t>
  </si>
  <si>
    <t>00488</t>
  </si>
  <si>
    <t>00489</t>
  </si>
  <si>
    <t>00490</t>
  </si>
  <si>
    <t>00683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</si>
  <si>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</si>
  <si>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</si>
  <si>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</si>
  <si>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</si>
  <si>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</si>
  <si>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</si>
  <si>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</si>
  <si>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</si>
  <si>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</si>
  <si>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00687</t>
  </si>
  <si>
    <t>00500</t>
  </si>
  <si>
    <t>00501</t>
  </si>
  <si>
    <t>00502</t>
  </si>
  <si>
    <t>00503</t>
  </si>
  <si>
    <t>PALMARES</t>
  </si>
  <si>
    <t>00505</t>
  </si>
  <si>
    <t>00506</t>
  </si>
  <si>
    <t>00507</t>
  </si>
  <si>
    <t>00508</t>
  </si>
  <si>
    <t>SAN GERARDO</t>
  </si>
  <si>
    <t>00512</t>
  </si>
  <si>
    <t>00513</t>
  </si>
  <si>
    <t>00514</t>
  </si>
  <si>
    <t>00515</t>
  </si>
  <si>
    <t>00516</t>
  </si>
  <si>
    <t>00517</t>
  </si>
  <si>
    <t>00521</t>
  </si>
  <si>
    <t>00688</t>
  </si>
  <si>
    <t>00689</t>
  </si>
  <si>
    <t>00523</t>
  </si>
  <si>
    <t>00525</t>
  </si>
  <si>
    <t>00552</t>
  </si>
  <si>
    <t>00527</t>
  </si>
  <si>
    <t>00528</t>
  </si>
  <si>
    <t>00691</t>
  </si>
  <si>
    <t>00530</t>
  </si>
  <si>
    <t>TAMBOR</t>
  </si>
  <si>
    <t>00531</t>
  </si>
  <si>
    <t>MONTECARLO</t>
  </si>
  <si>
    <t>00533</t>
  </si>
  <si>
    <t>00534</t>
  </si>
  <si>
    <t>00538</t>
  </si>
  <si>
    <t>00544</t>
  </si>
  <si>
    <t>SANTA CECILIA</t>
  </si>
  <si>
    <t>00548</t>
  </si>
  <si>
    <t>00550</t>
  </si>
  <si>
    <t>SANTO DOMINGO</t>
  </si>
  <si>
    <t>00554</t>
  </si>
  <si>
    <t>00555</t>
  </si>
  <si>
    <t>00556</t>
  </si>
  <si>
    <t>00557</t>
  </si>
  <si>
    <t>00695</t>
  </si>
  <si>
    <t>00694</t>
  </si>
  <si>
    <t>00559</t>
  </si>
  <si>
    <t>00560</t>
  </si>
  <si>
    <t>00561</t>
  </si>
  <si>
    <t>00562</t>
  </si>
  <si>
    <t>00564</t>
  </si>
  <si>
    <t>00565</t>
  </si>
  <si>
    <t>00697</t>
  </si>
  <si>
    <t>00566</t>
  </si>
  <si>
    <t>00567</t>
  </si>
  <si>
    <t>00568</t>
  </si>
  <si>
    <t>00569</t>
  </si>
  <si>
    <t>00570</t>
  </si>
  <si>
    <t>00571</t>
  </si>
  <si>
    <t>00572</t>
  </si>
  <si>
    <t>00573</t>
  </si>
  <si>
    <t>BUENOS AIRES</t>
  </si>
  <si>
    <t>00574</t>
  </si>
  <si>
    <t>00576</t>
  </si>
  <si>
    <t>00577</t>
  </si>
  <si>
    <t>00578</t>
  </si>
  <si>
    <t>00579</t>
  </si>
  <si>
    <t>00580</t>
  </si>
  <si>
    <t>00581</t>
  </si>
  <si>
    <t>00583</t>
  </si>
  <si>
    <t>00584</t>
  </si>
  <si>
    <t>00585</t>
  </si>
  <si>
    <t>00587</t>
  </si>
  <si>
    <t>00589</t>
  </si>
  <si>
    <t>00590</t>
  </si>
  <si>
    <t>00602</t>
  </si>
  <si>
    <t>00604</t>
  </si>
  <si>
    <t>00607</t>
  </si>
  <si>
    <t>00610</t>
  </si>
  <si>
    <t>00611</t>
  </si>
  <si>
    <t>POTRERO GRANDE</t>
  </si>
  <si>
    <t>00614</t>
  </si>
  <si>
    <t>00615</t>
  </si>
  <si>
    <t>00616</t>
  </si>
  <si>
    <t>00617</t>
  </si>
  <si>
    <t>00618</t>
  </si>
  <si>
    <t>00620</t>
  </si>
  <si>
    <t>00621</t>
  </si>
  <si>
    <t>00623</t>
  </si>
  <si>
    <t>00624</t>
  </si>
  <si>
    <t>00626</t>
  </si>
  <si>
    <t>00627</t>
  </si>
  <si>
    <t>00628</t>
  </si>
  <si>
    <t>00630</t>
  </si>
  <si>
    <t>CAÑAS</t>
  </si>
  <si>
    <t>00632</t>
  </si>
  <si>
    <t>00633</t>
  </si>
  <si>
    <t>00635</t>
  </si>
  <si>
    <t>00637</t>
  </si>
  <si>
    <t>00639</t>
  </si>
  <si>
    <t>00640</t>
  </si>
  <si>
    <t>00641</t>
  </si>
  <si>
    <t>00642</t>
  </si>
  <si>
    <t>00643</t>
  </si>
  <si>
    <t>00644</t>
  </si>
  <si>
    <t>00645</t>
  </si>
  <si>
    <t>BORUCA</t>
  </si>
  <si>
    <t>00646</t>
  </si>
  <si>
    <t>00649</t>
  </si>
  <si>
    <t>00650</t>
  </si>
  <si>
    <t>00651</t>
  </si>
  <si>
    <t>00652</t>
  </si>
  <si>
    <t>00653</t>
  </si>
  <si>
    <t>00654</t>
  </si>
  <si>
    <t>00656</t>
  </si>
  <si>
    <t>00658</t>
  </si>
  <si>
    <t>00659</t>
  </si>
  <si>
    <t>00660</t>
  </si>
  <si>
    <t>00662</t>
  </si>
  <si>
    <t>00663</t>
  </si>
  <si>
    <t>00664</t>
  </si>
  <si>
    <t>00665</t>
  </si>
  <si>
    <t>COLORADO</t>
  </si>
  <si>
    <t>00693</t>
  </si>
  <si>
    <t>00924</t>
  </si>
  <si>
    <t>00692</t>
  </si>
  <si>
    <t>PAVON</t>
  </si>
  <si>
    <t>00698</t>
  </si>
  <si>
    <t>00699</t>
  </si>
  <si>
    <t>00701</t>
  </si>
  <si>
    <t>00702</t>
  </si>
  <si>
    <t>00703</t>
  </si>
  <si>
    <t>COLINAS</t>
  </si>
  <si>
    <t>00704</t>
  </si>
  <si>
    <t>00705</t>
  </si>
  <si>
    <t>00706</t>
  </si>
  <si>
    <t>00707</t>
  </si>
  <si>
    <t>00713</t>
  </si>
  <si>
    <t>LA VIRGEN</t>
  </si>
  <si>
    <t>00717</t>
  </si>
  <si>
    <t>00733</t>
  </si>
  <si>
    <t>00735</t>
  </si>
  <si>
    <t>00736</t>
  </si>
  <si>
    <t>00737</t>
  </si>
  <si>
    <t>00738</t>
  </si>
  <si>
    <t>00740</t>
  </si>
  <si>
    <t>00742</t>
  </si>
  <si>
    <t>00743</t>
  </si>
  <si>
    <t>00772</t>
  </si>
  <si>
    <t>TURRUCARES</t>
  </si>
  <si>
    <t>00773</t>
  </si>
  <si>
    <t>00775</t>
  </si>
  <si>
    <t>00776</t>
  </si>
  <si>
    <t>00777</t>
  </si>
  <si>
    <t>00778</t>
  </si>
  <si>
    <t>00780</t>
  </si>
  <si>
    <t>00781</t>
  </si>
  <si>
    <t>00782</t>
  </si>
  <si>
    <t>00783</t>
  </si>
  <si>
    <t>SANTA RITA</t>
  </si>
  <si>
    <t>00786</t>
  </si>
  <si>
    <t>00787</t>
  </si>
  <si>
    <t>SAN ROQUE</t>
  </si>
  <si>
    <t>00789</t>
  </si>
  <si>
    <t>00804</t>
  </si>
  <si>
    <t>00790</t>
  </si>
  <si>
    <t>00792</t>
  </si>
  <si>
    <t>00795</t>
  </si>
  <si>
    <t>00796</t>
  </si>
  <si>
    <t>00797</t>
  </si>
  <si>
    <t>00799</t>
  </si>
  <si>
    <t>00803</t>
  </si>
  <si>
    <t>00808</t>
  </si>
  <si>
    <t>00809</t>
  </si>
  <si>
    <t>00810</t>
  </si>
  <si>
    <t>00813</t>
  </si>
  <si>
    <t>00815</t>
  </si>
  <si>
    <t>00820</t>
  </si>
  <si>
    <t>00837</t>
  </si>
  <si>
    <t>TARCOLES</t>
  </si>
  <si>
    <t>00824</t>
  </si>
  <si>
    <t>00825</t>
  </si>
  <si>
    <t>00826</t>
  </si>
  <si>
    <t>00829</t>
  </si>
  <si>
    <t>HACIENDA VIEJA</t>
  </si>
  <si>
    <t>LABRADOR</t>
  </si>
  <si>
    <t>00834</t>
  </si>
  <si>
    <t>00835</t>
  </si>
  <si>
    <t>00836</t>
  </si>
  <si>
    <t>00839</t>
  </si>
  <si>
    <t>00841</t>
  </si>
  <si>
    <t>00843</t>
  </si>
  <si>
    <t>00844</t>
  </si>
  <si>
    <t>00846</t>
  </si>
  <si>
    <t>00847</t>
  </si>
  <si>
    <t>00848</t>
  </si>
  <si>
    <t>00850</t>
  </si>
  <si>
    <t>00851</t>
  </si>
  <si>
    <t>00852</t>
  </si>
  <si>
    <t>ATENAS</t>
  </si>
  <si>
    <t>00854</t>
  </si>
  <si>
    <t>00857</t>
  </si>
  <si>
    <t>00858</t>
  </si>
  <si>
    <t>00859</t>
  </si>
  <si>
    <t>00862</t>
  </si>
  <si>
    <t>00864</t>
  </si>
  <si>
    <t>00866</t>
  </si>
  <si>
    <t>00868</t>
  </si>
  <si>
    <t>00869</t>
  </si>
  <si>
    <t>00870</t>
  </si>
  <si>
    <t>00871</t>
  </si>
  <si>
    <t>00872</t>
  </si>
  <si>
    <t>00873</t>
  </si>
  <si>
    <t>00877</t>
  </si>
  <si>
    <t>00878</t>
  </si>
  <si>
    <t>00879</t>
  </si>
  <si>
    <t>00881</t>
  </si>
  <si>
    <t>00969</t>
  </si>
  <si>
    <t>00884</t>
  </si>
  <si>
    <t>00885</t>
  </si>
  <si>
    <t>00886</t>
  </si>
  <si>
    <t>00887</t>
  </si>
  <si>
    <t>00888</t>
  </si>
  <si>
    <t>VALLE AZUL</t>
  </si>
  <si>
    <t>00896</t>
  </si>
  <si>
    <t>00897</t>
  </si>
  <si>
    <t>00898</t>
  </si>
  <si>
    <t>00900</t>
  </si>
  <si>
    <t>00901</t>
  </si>
  <si>
    <t>00902</t>
  </si>
  <si>
    <t>01086</t>
  </si>
  <si>
    <t>01087</t>
  </si>
  <si>
    <t>00929</t>
  </si>
  <si>
    <t>TORO AMARILLO</t>
  </si>
  <si>
    <t>CANDELARIA</t>
  </si>
  <si>
    <t>01033</t>
  </si>
  <si>
    <t>00970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</si>
  <si>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</si>
  <si>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</si>
  <si>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</si>
  <si>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</si>
  <si>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</si>
  <si>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</si>
  <si>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</si>
  <si>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</si>
  <si>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</si>
  <si>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VENECIA</t>
  </si>
  <si>
    <t>RIO CUARTO</t>
  </si>
  <si>
    <t>01022</t>
  </si>
  <si>
    <t>01023</t>
  </si>
  <si>
    <t>01024</t>
  </si>
  <si>
    <t>01026</t>
  </si>
  <si>
    <t>01027</t>
  </si>
  <si>
    <t>01028</t>
  </si>
  <si>
    <t>01032</t>
  </si>
  <si>
    <t>01034</t>
  </si>
  <si>
    <t>01035</t>
  </si>
  <si>
    <t>01055</t>
  </si>
  <si>
    <t>01060</t>
  </si>
  <si>
    <t>AGUAS ZARCAS</t>
  </si>
  <si>
    <t>01063</t>
  </si>
  <si>
    <t>PALMERA</t>
  </si>
  <si>
    <t>01077</t>
  </si>
  <si>
    <t>01078</t>
  </si>
  <si>
    <t>01080</t>
  </si>
  <si>
    <t>01081</t>
  </si>
  <si>
    <t>QUEBRADA GRANDE</t>
  </si>
  <si>
    <t>TILARAN</t>
  </si>
  <si>
    <t>SAN DIEGO</t>
  </si>
  <si>
    <t>SAN JOAQUIN</t>
  </si>
  <si>
    <t>SAN ANDRES</t>
  </si>
  <si>
    <t>SAN VITO</t>
  </si>
  <si>
    <t>PARAISO</t>
  </si>
  <si>
    <t>SIQUIRRES</t>
  </si>
  <si>
    <t>GUAPILES</t>
  </si>
  <si>
    <t>PUERTO VIEJO</t>
  </si>
  <si>
    <t>20</t>
  </si>
  <si>
    <t>LEON CORTES</t>
  </si>
  <si>
    <t>17</t>
  </si>
  <si>
    <t>OCCIDENTAL</t>
  </si>
  <si>
    <t>AGUA CALIENTE</t>
  </si>
  <si>
    <t>TOBOSI</t>
  </si>
  <si>
    <t>COT</t>
  </si>
  <si>
    <t>TIERRA BLANCA</t>
  </si>
  <si>
    <t>CACHI</t>
  </si>
  <si>
    <t>TURRIALBA</t>
  </si>
  <si>
    <t>JIMENEZ</t>
  </si>
  <si>
    <t>JUAN VIÑAS</t>
  </si>
  <si>
    <t>TRES EQUIS</t>
  </si>
  <si>
    <t>SANTA BARBARA</t>
  </si>
  <si>
    <t>BELEN</t>
  </si>
  <si>
    <t>BARVA</t>
  </si>
  <si>
    <t>AGUAS CLARAS</t>
  </si>
  <si>
    <t>DOS RIOS</t>
  </si>
  <si>
    <t>CUAJINIQUIL</t>
  </si>
  <si>
    <t>CAÑAS DULCES</t>
  </si>
  <si>
    <t>NICOYA</t>
  </si>
  <si>
    <t>MIRAMAR</t>
  </si>
  <si>
    <t>FLORIDA</t>
  </si>
  <si>
    <t>SAMARA</t>
  </si>
  <si>
    <t>LEPANTO</t>
  </si>
  <si>
    <t>CARTAGENA</t>
  </si>
  <si>
    <t>PENINSULAR</t>
  </si>
  <si>
    <t>CANALETE</t>
  </si>
  <si>
    <t>ESPARZA</t>
  </si>
  <si>
    <t>MANZANILLO</t>
  </si>
  <si>
    <t>GUACIMAL</t>
  </si>
  <si>
    <t>POCORA</t>
  </si>
  <si>
    <t>SIERPE</t>
  </si>
  <si>
    <t>SAN AGUSTIN</t>
  </si>
  <si>
    <t>YORKIN</t>
  </si>
  <si>
    <t>SIXAOLA</t>
  </si>
  <si>
    <t>CAHUITA</t>
  </si>
  <si>
    <t>CARMEN ESTRADA CESPEDES</t>
  </si>
  <si>
    <t>SAN JOSE DE LA MONTAÑA</t>
  </si>
  <si>
    <t>6357</t>
  </si>
  <si>
    <t>Dirección Regional:</t>
  </si>
  <si>
    <t>Código Presupuestario:</t>
  </si>
  <si>
    <t>JUANA FRANCISCA ROMERO</t>
  </si>
  <si>
    <t>Movimientos
de Matrícula</t>
  </si>
  <si>
    <t>Más:</t>
  </si>
  <si>
    <t>Menos:</t>
  </si>
  <si>
    <t>NOTAS:</t>
  </si>
  <si>
    <t>Marihuana</t>
  </si>
  <si>
    <t>Crack</t>
  </si>
  <si>
    <t>Cocaína</t>
  </si>
  <si>
    <t>NOTA:</t>
  </si>
  <si>
    <t>19 y más</t>
  </si>
  <si>
    <t>1.</t>
  </si>
  <si>
    <t>2.</t>
  </si>
  <si>
    <t>3.</t>
  </si>
  <si>
    <t>Definitivas</t>
  </si>
  <si>
    <t>Temporales</t>
  </si>
  <si>
    <t>4.</t>
  </si>
  <si>
    <t>Tipos de Violencia</t>
  </si>
  <si>
    <t>Verbal</t>
  </si>
  <si>
    <t>Física</t>
  </si>
  <si>
    <t>Escrita</t>
  </si>
  <si>
    <t>Robos</t>
  </si>
  <si>
    <t>Destrucción de Materiales</t>
  </si>
  <si>
    <t>1/ Personal Docente-Administrativo, Administrativo y de Servicio.</t>
  </si>
  <si>
    <t>2/ Por favor, especifique los otros tipos de violencia que se presentan en su institución.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</si>
  <si>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</si>
  <si>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</si>
  <si>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</si>
  <si>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</si>
  <si>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</si>
  <si>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</si>
  <si>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</si>
  <si>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</si>
  <si>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</si>
  <si>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</si>
  <si>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</si>
  <si>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</si>
  <si>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</si>
  <si>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</si>
  <si>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</si>
  <si>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</si>
  <si>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</si>
  <si>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</si>
  <si>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</si>
  <si>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</si>
  <si>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</si>
  <si>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</si>
  <si>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</si>
  <si>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</si>
  <si>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</si>
  <si>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</si>
  <si>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</si>
  <si>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</si>
  <si>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</si>
  <si>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</si>
  <si>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</si>
  <si>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</si>
  <si>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</si>
  <si>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</si>
  <si>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</si>
  <si>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</si>
  <si>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</si>
  <si>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</si>
  <si>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</si>
  <si>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</si>
  <si>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</si>
  <si>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</si>
  <si>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</si>
  <si>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</si>
  <si>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</si>
  <si>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</si>
  <si>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</si>
  <si>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</si>
  <si>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</si>
  <si>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</si>
  <si>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</si>
  <si>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</si>
  <si>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</si>
  <si>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</si>
  <si>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</si>
  <si>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</si>
  <si>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</si>
  <si>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</si>
  <si>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</si>
  <si>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</si>
  <si>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</si>
  <si>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</si>
  <si>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</si>
  <si>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</si>
  <si>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</si>
  <si>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</si>
  <si>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</si>
  <si>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</si>
  <si>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</si>
  <si>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</si>
  <si>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</si>
  <si>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</si>
  <si>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</si>
  <si>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</si>
  <si>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</si>
  <si>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</si>
  <si>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</si>
  <si>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</si>
  <si>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</si>
  <si>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</si>
  <si>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</si>
  <si>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</si>
  <si>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</si>
  <si>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</si>
  <si>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</si>
  <si>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</si>
  <si>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</si>
  <si>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</si>
  <si>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</si>
  <si>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</si>
  <si>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</si>
  <si>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</si>
  <si>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</si>
  <si>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</si>
  <si>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</si>
  <si>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</si>
  <si>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</si>
  <si>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</si>
  <si>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</si>
  <si>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</si>
  <si>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</si>
  <si>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</si>
  <si>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</si>
  <si>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</si>
  <si>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</si>
  <si>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</si>
  <si>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</si>
  <si>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</si>
  <si>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</si>
  <si>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</si>
  <si>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</si>
  <si>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</si>
  <si>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</si>
  <si>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</si>
  <si>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</si>
  <si>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</si>
  <si>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</si>
  <si>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</si>
  <si>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</si>
  <si>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</si>
  <si>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</si>
  <si>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</si>
  <si>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</si>
  <si>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</si>
  <si>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</si>
  <si>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</si>
  <si>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</si>
  <si>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</si>
  <si>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</si>
  <si>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</si>
  <si>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</si>
  <si>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</si>
  <si>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</si>
  <si>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</si>
  <si>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</si>
  <si>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</si>
  <si>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</si>
  <si>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</si>
  <si>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</si>
  <si>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</si>
  <si>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</si>
  <si>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</si>
  <si>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</si>
  <si>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</si>
  <si>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</si>
  <si>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</si>
  <si>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</si>
  <si>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</si>
  <si>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</si>
  <si>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</si>
  <si>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</si>
  <si>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</si>
  <si>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</si>
  <si>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</si>
  <si>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</si>
  <si>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</si>
  <si>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</si>
  <si>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</si>
  <si>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</si>
  <si>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</si>
  <si>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</si>
  <si>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</si>
  <si>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</si>
  <si>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</si>
  <si>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</si>
  <si>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</si>
  <si>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</si>
  <si>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</si>
  <si>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</si>
  <si>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</si>
  <si>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</si>
  <si>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</si>
  <si>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</si>
  <si>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</si>
  <si>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</si>
  <si>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</si>
  <si>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</si>
  <si>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</si>
  <si>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</si>
  <si>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</si>
  <si>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</si>
  <si>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</si>
  <si>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</si>
  <si>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</si>
  <si>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</si>
  <si>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</si>
  <si>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</si>
  <si>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</si>
  <si>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</si>
  <si>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</si>
  <si>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</si>
  <si>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</si>
  <si>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</si>
  <si>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</si>
  <si>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</si>
  <si>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</si>
  <si>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</si>
  <si>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</si>
  <si>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</si>
  <si>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</si>
  <si>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</si>
  <si>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</si>
  <si>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</si>
  <si>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</si>
  <si>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</si>
  <si>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</si>
  <si>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</si>
  <si>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</si>
  <si>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</si>
  <si>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</si>
  <si>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</si>
  <si>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</si>
  <si>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</si>
  <si>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</si>
  <si>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</si>
  <si>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</si>
  <si>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</si>
  <si>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</si>
  <si>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</si>
  <si>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</si>
  <si>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</si>
  <si>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</si>
  <si>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</si>
  <si>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</si>
  <si>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</si>
  <si>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</si>
  <si>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</si>
  <si>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</si>
  <si>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</si>
  <si>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</si>
  <si>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</si>
  <si>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</si>
  <si>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</si>
  <si>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</si>
  <si>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</si>
  <si>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</si>
  <si>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</si>
  <si>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</si>
  <si>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</si>
  <si>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</si>
  <si>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</si>
  <si>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</si>
  <si>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</si>
  <si>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</si>
  <si>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</si>
  <si>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</si>
  <si>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</si>
  <si>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</si>
  <si>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</si>
  <si>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</si>
  <si>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</si>
  <si>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</si>
  <si>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</si>
  <si>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</si>
  <si>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</si>
  <si>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</si>
  <si>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</si>
  <si>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</si>
  <si>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</si>
  <si>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</si>
  <si>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</si>
  <si>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</si>
  <si>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</si>
  <si>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</si>
  <si>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</si>
  <si>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</si>
  <si>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</si>
  <si>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</si>
  <si>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</si>
  <si>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</si>
  <si>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</si>
  <si>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</si>
  <si>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</si>
  <si>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</si>
  <si>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</si>
  <si>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</si>
  <si>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</si>
  <si>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</si>
  <si>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</si>
  <si>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</si>
  <si>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</si>
  <si>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</si>
  <si>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</si>
  <si>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</si>
  <si>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</si>
  <si>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</si>
  <si>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</si>
  <si>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</si>
  <si>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</si>
  <si>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</si>
  <si>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</si>
  <si>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</si>
  <si>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</si>
  <si>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</si>
  <si>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</si>
  <si>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</si>
  <si>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</si>
  <si>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</si>
  <si>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</si>
  <si>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</si>
  <si>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</si>
  <si>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</si>
  <si>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</si>
  <si>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</si>
  <si>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</si>
  <si>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</si>
  <si>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</si>
  <si>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</si>
  <si>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</si>
  <si>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</si>
  <si>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</si>
  <si>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</si>
  <si>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</si>
  <si>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</si>
  <si>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</si>
  <si>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</si>
  <si>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</si>
  <si>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</si>
  <si>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</si>
  <si>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</si>
  <si>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</si>
  <si>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</si>
  <si>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</si>
  <si>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</si>
  <si>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</si>
  <si>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</si>
  <si>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</si>
  <si>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</si>
  <si>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</si>
  <si>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</si>
  <si>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</si>
  <si>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</si>
  <si>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</si>
  <si>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</si>
  <si>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</si>
  <si>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</si>
  <si>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</si>
  <si>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</si>
  <si>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</si>
  <si>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</si>
  <si>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</si>
  <si>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</si>
  <si>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</si>
  <si>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</si>
  <si>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</si>
  <si>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</si>
  <si>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</si>
  <si>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</si>
  <si>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</si>
  <si>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</si>
  <si>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</si>
  <si>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</si>
  <si>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</si>
  <si>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</si>
  <si>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</si>
  <si>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</si>
  <si>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</si>
  <si>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</si>
  <si>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</si>
  <si>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</si>
  <si>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</si>
  <si>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</si>
  <si>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</si>
  <si>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</si>
  <si>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</si>
  <si>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</si>
  <si>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</si>
  <si>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</si>
  <si>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</si>
  <si>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</si>
  <si>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</si>
  <si>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</si>
  <si>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</si>
  <si>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</si>
  <si>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</si>
  <si>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</si>
  <si>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</si>
  <si>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</si>
  <si>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</si>
  <si>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</si>
  <si>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</si>
  <si>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</si>
  <si>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</si>
  <si>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</si>
  <si>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</si>
  <si>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</si>
  <si>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</si>
  <si>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</si>
  <si>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</si>
  <si>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</si>
  <si>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</si>
  <si>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</si>
  <si>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</si>
  <si>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</si>
  <si>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</si>
  <si>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</si>
  <si>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</si>
  <si>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</si>
  <si>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</si>
  <si>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</si>
  <si>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</si>
  <si>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</si>
  <si>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</si>
  <si>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</si>
  <si>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</si>
  <si>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</si>
  <si>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</si>
  <si>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</si>
  <si>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</si>
  <si>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</si>
  <si>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</si>
  <si>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</si>
  <si>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</si>
  <si>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</si>
  <si>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</si>
  <si>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</si>
  <si>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</si>
  <si>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</si>
  <si>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</si>
  <si>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</si>
  <si>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</si>
  <si>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</si>
  <si>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</si>
  <si>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</si>
  <si>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</si>
  <si>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</si>
  <si>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</si>
  <si>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</si>
  <si>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</si>
  <si>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</si>
  <si>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</si>
  <si>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</si>
  <si>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</si>
  <si>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</si>
  <si>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</si>
  <si>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</si>
  <si>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</si>
  <si>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</si>
  <si>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</si>
  <si>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</si>
  <si>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</si>
  <si>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</si>
  <si>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</si>
  <si>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</si>
  <si>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</si>
  <si>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</si>
  <si>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</si>
  <si>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</si>
  <si>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</si>
  <si>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</si>
  <si>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</si>
  <si>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</si>
  <si>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</si>
  <si>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</si>
  <si>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</si>
  <si>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</si>
  <si>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</si>
  <si>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</si>
  <si>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</si>
  <si>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</si>
  <si>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</si>
  <si>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</si>
  <si>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</si>
  <si>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</si>
  <si>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</si>
  <si>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</si>
  <si>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</si>
  <si>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</si>
  <si>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</si>
  <si>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</si>
  <si>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</si>
  <si>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</si>
  <si>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</si>
  <si>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</si>
  <si>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</si>
  <si>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Sello Institución</t>
  </si>
  <si>
    <t>PCD</t>
  </si>
  <si>
    <t>SUBVENCIONADA</t>
  </si>
  <si>
    <t>OBSERVACIONES/COMENTARIOS:</t>
  </si>
  <si>
    <t>Artes Plásticas</t>
  </si>
  <si>
    <t>Artes Industriales</t>
  </si>
  <si>
    <t>Educación Musical</t>
  </si>
  <si>
    <t>Educación Religiosa</t>
  </si>
  <si>
    <t>Educación Física</t>
  </si>
  <si>
    <t>Hombres</t>
  </si>
  <si>
    <t>Mujeres</t>
  </si>
  <si>
    <t>CANTIDAD DE ADECUACIONES CURRICULARES</t>
  </si>
  <si>
    <t>De acceso</t>
  </si>
  <si>
    <t>No significativa</t>
  </si>
  <si>
    <t>Significativa</t>
  </si>
  <si>
    <t>ESTUDIANTES QUE SE BENEFICIARON CON LA IMPLEMENTACIÓN DE PROGRAMAS</t>
  </si>
  <si>
    <t>Conducta</t>
  </si>
  <si>
    <t>Programa</t>
  </si>
  <si>
    <t>Tipo de Adecuación</t>
  </si>
  <si>
    <t>1-07-07</t>
  </si>
  <si>
    <t>6-02-06</t>
  </si>
  <si>
    <t>6-08-06</t>
  </si>
  <si>
    <t>UNIDAD PEDAGOGICA BARRIO NUEVO</t>
  </si>
  <si>
    <t>5.</t>
  </si>
  <si>
    <t>Suspensiones por agresión que se registraron en el presente curso lectivo:</t>
  </si>
  <si>
    <t>6.</t>
  </si>
  <si>
    <t>7.</t>
  </si>
  <si>
    <t>¿Cantidad de armas blancas decomisadas?</t>
  </si>
  <si>
    <t>¿Cantidad de armas de fuego decomisadas?</t>
  </si>
  <si>
    <t>MOVIMIENTOS DE MATRÍCULA</t>
  </si>
  <si>
    <t>¿Cantidad de estudiantes encontrados con arma de fuego?</t>
  </si>
  <si>
    <t>¿Cantidad de estudiantes encontrados con arma blanca?</t>
  </si>
  <si>
    <t>NIÑO JESUS DE BELEN</t>
  </si>
  <si>
    <t>GILBERTH MORA GRANADOS</t>
  </si>
  <si>
    <t>TERESITA SANCHEZ ELIZONDO</t>
  </si>
  <si>
    <t>pr/ca/di</t>
  </si>
  <si>
    <t>0000</t>
  </si>
  <si>
    <t>00001</t>
  </si>
  <si>
    <t>EL CARMELO</t>
  </si>
  <si>
    <t>SEK DE COSTA RICA</t>
  </si>
  <si>
    <t>SAGRADO CORAZON</t>
  </si>
  <si>
    <t>00016</t>
  </si>
  <si>
    <t>ACADEMIA TEOCALI</t>
  </si>
  <si>
    <t>ADVENTISTA DE COSTA RICA</t>
  </si>
  <si>
    <t>ADVENTISTA DE LIMON</t>
  </si>
  <si>
    <t>ADVENTISTA PASO CANOAS</t>
  </si>
  <si>
    <t>AMERICAN INTERNACIONAL SCHOOL</t>
  </si>
  <si>
    <t>AMERICANA SAN PATRICIO</t>
  </si>
  <si>
    <t>AMIGOS DE MONTEVERDE</t>
  </si>
  <si>
    <t>ROMMEL PORRAS GONZALEZ</t>
  </si>
  <si>
    <t>00128</t>
  </si>
  <si>
    <t>ATLANTIC COLLEGE</t>
  </si>
  <si>
    <t>DAVID JONATHON BERRIDGE</t>
  </si>
  <si>
    <t>INSTITUTO DE DESARROLLO DE INTELIGENCIA</t>
  </si>
  <si>
    <t>GLORIA RITA CHINCHILLA MIRANDA</t>
  </si>
  <si>
    <t>00002</t>
  </si>
  <si>
    <t>NUESTRA SEÑORA DEL PILAR</t>
  </si>
  <si>
    <t>00129</t>
  </si>
  <si>
    <t>00195</t>
  </si>
  <si>
    <t>00194</t>
  </si>
  <si>
    <t>00221</t>
  </si>
  <si>
    <t>00211</t>
  </si>
  <si>
    <t>OASIS DE ESPERANZA</t>
  </si>
  <si>
    <t>00226</t>
  </si>
  <si>
    <t>00227</t>
  </si>
  <si>
    <t>JEHANINA FALLAS GONZALEZ</t>
  </si>
  <si>
    <t>00288</t>
  </si>
  <si>
    <t>CAFORE ANTONIO JOSE OBANDO CHAN</t>
  </si>
  <si>
    <t>00004</t>
  </si>
  <si>
    <t>00290</t>
  </si>
  <si>
    <t>CAMPESTRE</t>
  </si>
  <si>
    <t>SAINT GREGORY</t>
  </si>
  <si>
    <t>LIDDA CASCANTE ENRIQUEZ</t>
  </si>
  <si>
    <t>00287</t>
  </si>
  <si>
    <t>CARIBBEAN SCHOOL</t>
  </si>
  <si>
    <t>PATRICIA VILLANEA BREALEY</t>
  </si>
  <si>
    <t>GREEN VALLEY</t>
  </si>
  <si>
    <t>JOSE LUIS CORRALES CORDERO</t>
  </si>
  <si>
    <t>PINDECO</t>
  </si>
  <si>
    <t>WILBERTH MEJIAS CRUZ</t>
  </si>
  <si>
    <t>00612</t>
  </si>
  <si>
    <t>LUIS DIEGO BARRANTES GONZALEZ</t>
  </si>
  <si>
    <t>SAINT JOHN BAPTIST</t>
  </si>
  <si>
    <t>MARLIN PEREZ RODRIGUEZ</t>
  </si>
  <si>
    <t>00731</t>
  </si>
  <si>
    <t>CATOLICO EULOGIO LOPEZ OBANDO</t>
  </si>
  <si>
    <t>00751</t>
  </si>
  <si>
    <t>00764</t>
  </si>
  <si>
    <t>CENTRO EDUCATIVO BILINGÜE ILE</t>
  </si>
  <si>
    <t>CENTRO EDUCATIVO YORI</t>
  </si>
  <si>
    <t>ESTEBAN CAMACHO HIDALGO</t>
  </si>
  <si>
    <t>COLEGIO MONT BERKELEY INTERNACIONAL</t>
  </si>
  <si>
    <t>COLEGIO YURUSTI</t>
  </si>
  <si>
    <t>SANTA INES</t>
  </si>
  <si>
    <t>COMPLEJO SAN BENEDICTO</t>
  </si>
  <si>
    <t>COMPLEMENTARIA CAHUITA</t>
  </si>
  <si>
    <t>COMUNIDAD EDUCATIVA CRECER</t>
  </si>
  <si>
    <t>JOSE LUIS SALAZAR GONZALEZ</t>
  </si>
  <si>
    <t>CONNELL ACADEMY</t>
  </si>
  <si>
    <t>EUPI</t>
  </si>
  <si>
    <t>COSTA RICA CHRISTIAN SCHOOL</t>
  </si>
  <si>
    <t>CRISTIANA LIBERTAD</t>
  </si>
  <si>
    <t>CRISTIANO REFORMADO</t>
  </si>
  <si>
    <t>WEST COLLEGE</t>
  </si>
  <si>
    <t>CYNTHIA DELGADO HIDALGO</t>
  </si>
  <si>
    <t>DEL VALLE</t>
  </si>
  <si>
    <t>00474</t>
  </si>
  <si>
    <t>DOLPHINS ACADEMY SCHOOL</t>
  </si>
  <si>
    <t>MARIA LUISA YEN PEÑA</t>
  </si>
  <si>
    <t>NUESTRA SEÑORA DE LOURDES</t>
  </si>
  <si>
    <t>ANA TERESA SALAZAR QUIROS</t>
  </si>
  <si>
    <t>LIONEL HERNANDEZ GAMBOA</t>
  </si>
  <si>
    <t>INTERNACIONAL CANADIENSE</t>
  </si>
  <si>
    <t>EUROPEO</t>
  </si>
  <si>
    <t>GREEN FOREST SCHOOL</t>
  </si>
  <si>
    <t>VIRGEN DE GUADALUPE</t>
  </si>
  <si>
    <t>GENESIS CHRISTIAN SCHOOL</t>
  </si>
  <si>
    <t>00480</t>
  </si>
  <si>
    <t>SALESIANO DON BOSCO</t>
  </si>
  <si>
    <t>THE SUMMIT SCHOOL</t>
  </si>
  <si>
    <t>ROSELYN CARVAJAL CARVAJAL</t>
  </si>
  <si>
    <t>EDILBERTO MEJIA PINEDA</t>
  </si>
  <si>
    <t>ANNE ARONSON</t>
  </si>
  <si>
    <t>SONIA DIAZ RODRIGUEZ</t>
  </si>
  <si>
    <t>FANNY ALVAREZ GARBANZO</t>
  </si>
  <si>
    <t>SAN ANTONIO DE PADUA</t>
  </si>
  <si>
    <t>MIRTA BRITO DE LA CUESTA</t>
  </si>
  <si>
    <t>RUDY BARRANTES SALAS</t>
  </si>
  <si>
    <t>GUILLERMO CHANTO ARAYA</t>
  </si>
  <si>
    <t>SAINT CLARE</t>
  </si>
  <si>
    <t>ANDREA BOLAÑOS CRUZ</t>
  </si>
  <si>
    <t>LA PAZ COMMUNITY SCHOOL</t>
  </si>
  <si>
    <t>SEMILLAS</t>
  </si>
  <si>
    <t>LAKESIDE INTERNATIONAL SCHOOL</t>
  </si>
  <si>
    <t>LIGHTHOUSE INTERNATIONAL SCHOOL</t>
  </si>
  <si>
    <t>UNIVERSITARIO PARA NIÑOS Y ADOLESCENTES</t>
  </si>
  <si>
    <t>SANCTI SPIRITUS</t>
  </si>
  <si>
    <t>VALLE DEL SOL</t>
  </si>
  <si>
    <t>LOVE AT WORK INTERNATIONAL CHRISTIAN SCHOOL</t>
  </si>
  <si>
    <t>NERY JUDITH OBANDO CHAN</t>
  </si>
  <si>
    <t>MARIAN BAKER SCHOOL</t>
  </si>
  <si>
    <t>MOUNT VIEW SCHOOL</t>
  </si>
  <si>
    <t>NEW WAY HIGH SCHOOL</t>
  </si>
  <si>
    <t>WESTLAND SCHOOL COLEGIO BILINGÜE</t>
  </si>
  <si>
    <t>NUEVA GENERACION "EL COPEY"</t>
  </si>
  <si>
    <t>BEATRIZ ARTAVIA CAVALLINI</t>
  </si>
  <si>
    <t>JUANITA ALFARO RODRIGUEZ</t>
  </si>
  <si>
    <t>SAINT MARGARET SCHOOL</t>
  </si>
  <si>
    <t>LAURA BARQUERO SANCHO</t>
  </si>
  <si>
    <t>HANNIA ARAYA ABARCA</t>
  </si>
  <si>
    <t>GUADALUPE COREA CARAVACA</t>
  </si>
  <si>
    <t>MELISSA ELIZONDO AGUERO</t>
  </si>
  <si>
    <t>NAHIMA PIEDRA DELGADO</t>
  </si>
  <si>
    <t>00040</t>
  </si>
  <si>
    <t>IRIBO</t>
  </si>
  <si>
    <t>SAN MIGUEL ARCANGEL</t>
  </si>
  <si>
    <t>C.E.I. SAN JORGE</t>
  </si>
  <si>
    <t>FORMATIVO NUEVO MILENIO</t>
  </si>
  <si>
    <t>TALLER PEDAGOGICO MONTEBELLO</t>
  </si>
  <si>
    <t>GRAYMAR SCHOOL</t>
  </si>
  <si>
    <t>INSTITUTO DE EDUCACION INTEGRAL</t>
  </si>
  <si>
    <t>CAMINANTES</t>
  </si>
  <si>
    <t>WASHINGTON SCHOOL</t>
  </si>
  <si>
    <t>NUESTRA SEÑORA DE GUADALUPE</t>
  </si>
  <si>
    <t>FUTURO VERDE</t>
  </si>
  <si>
    <t>SAN DANIEL COMBONI</t>
  </si>
  <si>
    <t>SAINT GEORGE HIGH SCHOOL</t>
  </si>
  <si>
    <t>SILVIA CAMBRONERO MORAGA</t>
  </si>
  <si>
    <t>EDGARDO PIEDRA GARITA</t>
  </si>
  <si>
    <t>BERNARDITA SANCHEZ BOGANTES</t>
  </si>
  <si>
    <t>GERARDO MEJIAS BRENES</t>
  </si>
  <si>
    <t>ROWENA MCCOOK MCCOOK</t>
  </si>
  <si>
    <t>ORFILIA LEON QUESADA</t>
  </si>
  <si>
    <t>MARIA FELICIA CAMPOS MENDEZ</t>
  </si>
  <si>
    <t>Académica Diurna</t>
  </si>
  <si>
    <t>Biología</t>
  </si>
  <si>
    <t>Química</t>
  </si>
  <si>
    <t>Inglés</t>
  </si>
  <si>
    <t>Educación para la Vida Cotidiana</t>
  </si>
  <si>
    <t>Educación Cívica</t>
  </si>
  <si>
    <t>Filosofía</t>
  </si>
  <si>
    <t>Sicología</t>
  </si>
  <si>
    <t>Informática</t>
  </si>
  <si>
    <t>Saber Elegir, Saber Ganar</t>
  </si>
  <si>
    <t>Estado de Derecho y Cultura de Legalidad</t>
  </si>
  <si>
    <t>3957</t>
  </si>
  <si>
    <t>3963</t>
  </si>
  <si>
    <t>3941</t>
  </si>
  <si>
    <t>3942</t>
  </si>
  <si>
    <t>LICEO DEL SUR</t>
  </si>
  <si>
    <t>SEMINARIO</t>
  </si>
  <si>
    <t>3938</t>
  </si>
  <si>
    <t>COLEGIO SUPERIOR DE SEÑORITAS</t>
  </si>
  <si>
    <t>3940</t>
  </si>
  <si>
    <t>00011</t>
  </si>
  <si>
    <t>LICEO DE COSTA RICA</t>
  </si>
  <si>
    <t>3970</t>
  </si>
  <si>
    <t>COLEGIO EL ROSARIO</t>
  </si>
  <si>
    <t>3947</t>
  </si>
  <si>
    <t>LICEO RODRIGO FACIO BRENES</t>
  </si>
  <si>
    <t>3950</t>
  </si>
  <si>
    <t>LICEO DR. JOSE MARIA CASTRO MADRIZ</t>
  </si>
  <si>
    <t>3964</t>
  </si>
  <si>
    <t>00018</t>
  </si>
  <si>
    <t>00021</t>
  </si>
  <si>
    <t>3943</t>
  </si>
  <si>
    <t>LICEO LUIS DOBLES SEGREDA</t>
  </si>
  <si>
    <t>3968</t>
  </si>
  <si>
    <t>3956</t>
  </si>
  <si>
    <t>LICEO EDGAR CERVANTES VILLALTA</t>
  </si>
  <si>
    <t>3948</t>
  </si>
  <si>
    <t>LICEO ROBERTO BRENES MESEN</t>
  </si>
  <si>
    <t>3986</t>
  </si>
  <si>
    <t>LICEO RICARDO FERNANDEZ GUARDIA</t>
  </si>
  <si>
    <t>3952</t>
  </si>
  <si>
    <t>5072</t>
  </si>
  <si>
    <t>COLEGIO DE GRAVILIAS</t>
  </si>
  <si>
    <t>3983</t>
  </si>
  <si>
    <t>00036</t>
  </si>
  <si>
    <t>LICEO DE CALLE FALLAS</t>
  </si>
  <si>
    <t>3984</t>
  </si>
  <si>
    <t>COLEGIO NUESTRA SEÑORA</t>
  </si>
  <si>
    <t>3982</t>
  </si>
  <si>
    <t>LICEO MONSEÑOR RUBEN ODIO HERRERA</t>
  </si>
  <si>
    <t>3985</t>
  </si>
  <si>
    <t>LICEO SAN MIGUEL</t>
  </si>
  <si>
    <t>3988</t>
  </si>
  <si>
    <t>LICEO SAN ANTONIO</t>
  </si>
  <si>
    <t>3997</t>
  </si>
  <si>
    <t>00044</t>
  </si>
  <si>
    <t>LICEO DE PURISCAL</t>
  </si>
  <si>
    <t>4057</t>
  </si>
  <si>
    <t>LICEO DE TARRAZU</t>
  </si>
  <si>
    <t>3989</t>
  </si>
  <si>
    <t>LICEO DE ASERRI</t>
  </si>
  <si>
    <t>3991</t>
  </si>
  <si>
    <t>LICEO SAN GABRIEL DE ASERRI</t>
  </si>
  <si>
    <t>3996</t>
  </si>
  <si>
    <t>LICEO DIURNO CIUDAD COLON</t>
  </si>
  <si>
    <t>3966</t>
  </si>
  <si>
    <t>COLEGIO MADRE DEL DIVINO PASTOR</t>
  </si>
  <si>
    <t>3945</t>
  </si>
  <si>
    <t>LICEO NAPOLEON QUESADA SALAZAR</t>
  </si>
  <si>
    <t>3955</t>
  </si>
  <si>
    <t>3959</t>
  </si>
  <si>
    <t>3961</t>
  </si>
  <si>
    <t>LICEO ALAJUELITA</t>
  </si>
  <si>
    <t>3953</t>
  </si>
  <si>
    <t>LICEO DE CORONADO</t>
  </si>
  <si>
    <t>3954</t>
  </si>
  <si>
    <t>3946</t>
  </si>
  <si>
    <t>COLEGIO LINCOLN SCHOOL</t>
  </si>
  <si>
    <t>00064</t>
  </si>
  <si>
    <t>COLEGIO SAINT FRANCIS</t>
  </si>
  <si>
    <t>3958</t>
  </si>
  <si>
    <t>00066</t>
  </si>
  <si>
    <t>LICEO LABORATORIO EMMA GAMBOA UCR</t>
  </si>
  <si>
    <t>3965</t>
  </si>
  <si>
    <t>COLEGIO MARIA INMACULADA</t>
  </si>
  <si>
    <t>3949</t>
  </si>
  <si>
    <t>LICEO DE MORAVIA</t>
  </si>
  <si>
    <t>COLEGIO CALASANZ</t>
  </si>
  <si>
    <t>COLEGIO METODISTA</t>
  </si>
  <si>
    <t>3944</t>
  </si>
  <si>
    <t>LICEO JOSE JOAQUIN VARGAS CALVO</t>
  </si>
  <si>
    <t>3962</t>
  </si>
  <si>
    <t>COLEGIO CEDROS</t>
  </si>
  <si>
    <t>3939</t>
  </si>
  <si>
    <t>LICEO ANASTASIO ALFARO</t>
  </si>
  <si>
    <t>3960</t>
  </si>
  <si>
    <t>LICEO DE CURRIDABAT</t>
  </si>
  <si>
    <t>3951</t>
  </si>
  <si>
    <t>LICEO FRANCO COSTARRICENSE</t>
  </si>
  <si>
    <t>4009</t>
  </si>
  <si>
    <t>LICEO UNESCO</t>
  </si>
  <si>
    <t>PROYECTO EDUCATIVO SURI</t>
  </si>
  <si>
    <t>COLEGIO MARISTA</t>
  </si>
  <si>
    <t>4023</t>
  </si>
  <si>
    <t>COLEGIO EL CARMEN</t>
  </si>
  <si>
    <t>4028</t>
  </si>
  <si>
    <t>COLEGIO REDENTORISTA SAN ALFONSO</t>
  </si>
  <si>
    <t>4022</t>
  </si>
  <si>
    <t>COLEGIO GREGORIO JOSE RAMIREZ CASTRO</t>
  </si>
  <si>
    <t>4018</t>
  </si>
  <si>
    <t>INSTITUTO DE ALAJUELA</t>
  </si>
  <si>
    <t>4024</t>
  </si>
  <si>
    <t>LICEO SAN JOSE</t>
  </si>
  <si>
    <t>4025</t>
  </si>
  <si>
    <t>LICEO OTILIO ULATE BLANCO</t>
  </si>
  <si>
    <t>SAINT PAUL COLLEGE</t>
  </si>
  <si>
    <t>4027</t>
  </si>
  <si>
    <t>LICEO SAN RAFAEL</t>
  </si>
  <si>
    <t>4029</t>
  </si>
  <si>
    <t>LICEO DE TURRUCARES</t>
  </si>
  <si>
    <t>4037</t>
  </si>
  <si>
    <t>4033</t>
  </si>
  <si>
    <t>4026</t>
  </si>
  <si>
    <t>4020</t>
  </si>
  <si>
    <t>LICEO LEON CORTES CASTRO</t>
  </si>
  <si>
    <t>4019</t>
  </si>
  <si>
    <t>LICEO DE ATENAS MARTHA MIRAMBELL UMAÑA</t>
  </si>
  <si>
    <t>4035</t>
  </si>
  <si>
    <t>COLEGIO DE NARANJO</t>
  </si>
  <si>
    <t>4034</t>
  </si>
  <si>
    <t>EXPERIMENTAL BILINGÜE DE PALMARES</t>
  </si>
  <si>
    <t>4021</t>
  </si>
  <si>
    <t>LICEO DE POAS</t>
  </si>
  <si>
    <t>4046</t>
  </si>
  <si>
    <t>COLEGIO DIOCESANO PADRE ELADIO SANCHO</t>
  </si>
  <si>
    <t>4045</t>
  </si>
  <si>
    <t>LICEO DE SAN CARLOS</t>
  </si>
  <si>
    <t>4040</t>
  </si>
  <si>
    <t>LICEO DE ALFARO RUIZ</t>
  </si>
  <si>
    <t>4055</t>
  </si>
  <si>
    <t>COLEGIO SAGRADO CORAZON DE JESUS</t>
  </si>
  <si>
    <t>4056</t>
  </si>
  <si>
    <t>UNIDAD PEDAGOGICA RAFAEL HERNANDEZ MADRIZ</t>
  </si>
  <si>
    <t>4050</t>
  </si>
  <si>
    <t>LICEO VICENTE LACHNER SANDOVAL</t>
  </si>
  <si>
    <t>4051</t>
  </si>
  <si>
    <t>COLEGIO SAN LUIS GONZAGA</t>
  </si>
  <si>
    <t>4054</t>
  </si>
  <si>
    <t>COLEGIO SERAFICO SAN FRANCISCO</t>
  </si>
  <si>
    <t>4052</t>
  </si>
  <si>
    <t>LICEO DE PARAISO</t>
  </si>
  <si>
    <t>4070</t>
  </si>
  <si>
    <t>LICEO HERNAN VARGAS RAMIREZ</t>
  </si>
  <si>
    <t>4069</t>
  </si>
  <si>
    <t>COLEGIO DR. CLODOMIRO PICADO TWIGHT</t>
  </si>
  <si>
    <t>4067</t>
  </si>
  <si>
    <t>LICEO BRAULIO CARRILLO COLINA</t>
  </si>
  <si>
    <t>4053</t>
  </si>
  <si>
    <t>COLEGIO ELIAS LEIVA QUIROS</t>
  </si>
  <si>
    <t>COLEGIO MARIA AUXILIADORA</t>
  </si>
  <si>
    <t>4085</t>
  </si>
  <si>
    <t>4078</t>
  </si>
  <si>
    <t>LICEO DE HEREDIA</t>
  </si>
  <si>
    <t>4089</t>
  </si>
  <si>
    <t>COLEGIO CLARETIANO</t>
  </si>
  <si>
    <t>4077</t>
  </si>
  <si>
    <t>LICEO ING. SAMUEL SAENZ FLORES</t>
  </si>
  <si>
    <t>5077</t>
  </si>
  <si>
    <t>COLEGIO RODRIGO HERNANDEZ VARGAS</t>
  </si>
  <si>
    <t>4081</t>
  </si>
  <si>
    <t>COLEGIO SANTA MARIA DE GUADALUPE</t>
  </si>
  <si>
    <t>4084</t>
  </si>
  <si>
    <t>4088</t>
  </si>
  <si>
    <t>4080</t>
  </si>
  <si>
    <t>LICEO ING. CARLOS PASCUA ZUÑIGA</t>
  </si>
  <si>
    <t>4086</t>
  </si>
  <si>
    <t>LICEO DE SAN ISIDRO</t>
  </si>
  <si>
    <t>4087</t>
  </si>
  <si>
    <t>EXPERIMENTAL BILINGÜE DE BELEN</t>
  </si>
  <si>
    <t>4079</t>
  </si>
  <si>
    <t>LICEO REGIONAL DE FLORES</t>
  </si>
  <si>
    <t>4082</t>
  </si>
  <si>
    <t>LICEO MARIO VINDAS SALAZAR</t>
  </si>
  <si>
    <t>4102</t>
  </si>
  <si>
    <t>INSTITUTO DE GUANACASTE</t>
  </si>
  <si>
    <t>4103</t>
  </si>
  <si>
    <t>LICEO LABORATORIO DE LIBERIA</t>
  </si>
  <si>
    <t>4105</t>
  </si>
  <si>
    <t>LICEO DE NICOYA</t>
  </si>
  <si>
    <t>4108</t>
  </si>
  <si>
    <t>LICEO SANTA CRUZ, CLIMACO A. PEREZ</t>
  </si>
  <si>
    <t>4101</t>
  </si>
  <si>
    <t>COLEGIO DE BAGACES</t>
  </si>
  <si>
    <t>4111</t>
  </si>
  <si>
    <t>LICEO MIGUEL ARAYA VENEGAS</t>
  </si>
  <si>
    <t>4110</t>
  </si>
  <si>
    <t>LICEO MAURILIO ALVARADO VARGAS</t>
  </si>
  <si>
    <t>4100</t>
  </si>
  <si>
    <t>EXPERIMENTAL BILINGÜE DE LA CRUZ</t>
  </si>
  <si>
    <t>COLEGIO MONSERRAT</t>
  </si>
  <si>
    <t>4116</t>
  </si>
  <si>
    <t>LICEO DIURNO JOSE MARTI</t>
  </si>
  <si>
    <t>4119</t>
  </si>
  <si>
    <t>LICEO CHACARITA</t>
  </si>
  <si>
    <t>4117</t>
  </si>
  <si>
    <t>00192</t>
  </si>
  <si>
    <t>LICEO DE ESPARZA</t>
  </si>
  <si>
    <t>4118</t>
  </si>
  <si>
    <t>LICEO DE MIRAMAR</t>
  </si>
  <si>
    <t>4125</t>
  </si>
  <si>
    <t>LICEO CIUDAD NEILY</t>
  </si>
  <si>
    <t>CIENTIFICO DE COSTA RICA DE PEREZ ZELEDON -UNA-</t>
  </si>
  <si>
    <t>4134</t>
  </si>
  <si>
    <t>4133</t>
  </si>
  <si>
    <t>COLEGIO DE LIMON</t>
  </si>
  <si>
    <t>LABORATORIO DEL C.U.P.</t>
  </si>
  <si>
    <t>4092</t>
  </si>
  <si>
    <t>LICEO LOS LAGOS</t>
  </si>
  <si>
    <t>4090</t>
  </si>
  <si>
    <t>LICEO SANTO DOMINGO</t>
  </si>
  <si>
    <t>4000</t>
  </si>
  <si>
    <t>EL ESPIRITU SANTO</t>
  </si>
  <si>
    <t>4120</t>
  </si>
  <si>
    <t>LICEO ANTONIO OBANDO CHAN</t>
  </si>
  <si>
    <t>CIENTIFICO DE COSTA RICA DE CARTAGO -TEC-</t>
  </si>
  <si>
    <t>3975</t>
  </si>
  <si>
    <t>UNIDAD PEDAGOGICA JOSE RAFAEL ARAYA ROJAS</t>
  </si>
  <si>
    <t>4141</t>
  </si>
  <si>
    <t>LICEO DE CARIARI</t>
  </si>
  <si>
    <t>COLEGIO BILINGÜE SAN RAMON</t>
  </si>
  <si>
    <t>4036</t>
  </si>
  <si>
    <t>COLEGIO VALLE AZUL</t>
  </si>
  <si>
    <t>00245</t>
  </si>
  <si>
    <t>CIENTIFICO DE COSTA RICA DE SAN RAMON -UCR-</t>
  </si>
  <si>
    <t>ILPPAL</t>
  </si>
  <si>
    <t>COLEGIO LAS AMERICAS</t>
  </si>
  <si>
    <t>00248</t>
  </si>
  <si>
    <t>4010</t>
  </si>
  <si>
    <t>LICEO SAN PEDRO</t>
  </si>
  <si>
    <t>4093</t>
  </si>
  <si>
    <t>COLEGIO LA AURORA</t>
  </si>
  <si>
    <t>4001</t>
  </si>
  <si>
    <t>4003</t>
  </si>
  <si>
    <t>LICEO EL CARMEN</t>
  </si>
  <si>
    <t>4002</t>
  </si>
  <si>
    <t>LICEO POTRERO GRANDE</t>
  </si>
  <si>
    <t>4030</t>
  </si>
  <si>
    <t>4132</t>
  </si>
  <si>
    <t>LICEO MARYLAND</t>
  </si>
  <si>
    <t>4135</t>
  </si>
  <si>
    <t>4066</t>
  </si>
  <si>
    <t>4058</t>
  </si>
  <si>
    <t>LICEO DE COT</t>
  </si>
  <si>
    <t>4151</t>
  </si>
  <si>
    <t>3971</t>
  </si>
  <si>
    <t>3990</t>
  </si>
  <si>
    <t>LICEO DE FRAILES</t>
  </si>
  <si>
    <t>00274</t>
  </si>
  <si>
    <t>CIENTIFICO DE COSTA RICA DE GUANACASTE -UCR-</t>
  </si>
  <si>
    <t>4113</t>
  </si>
  <si>
    <t>LICEO DE COLORADO</t>
  </si>
  <si>
    <t>00277</t>
  </si>
  <si>
    <t>COLEGIO ISAAC MARTIN</t>
  </si>
  <si>
    <t>4095</t>
  </si>
  <si>
    <t>LICEO LA VIRGEN</t>
  </si>
  <si>
    <t>4076</t>
  </si>
  <si>
    <t>4123</t>
  </si>
  <si>
    <t>4071</t>
  </si>
  <si>
    <t>LICEO TUCURRIQUE</t>
  </si>
  <si>
    <t>4060</t>
  </si>
  <si>
    <t>COLEGIO SAN FRANCISCO</t>
  </si>
  <si>
    <t>4121</t>
  </si>
  <si>
    <t>LICEO DE CHOMES</t>
  </si>
  <si>
    <t>COLEGIO SANTA TERESA</t>
  </si>
  <si>
    <t>4065</t>
  </si>
  <si>
    <t>COLEGIO ALEJANDRO QUESADA R.</t>
  </si>
  <si>
    <t>4122</t>
  </si>
  <si>
    <t>LICEO DE CHIRA</t>
  </si>
  <si>
    <t>3973</t>
  </si>
  <si>
    <t>4131</t>
  </si>
  <si>
    <t>4124</t>
  </si>
  <si>
    <t>LICEO PACIFICO SUR</t>
  </si>
  <si>
    <t>3972</t>
  </si>
  <si>
    <t>4129</t>
  </si>
  <si>
    <t>4128</t>
  </si>
  <si>
    <t>LICEO RIO BANANO</t>
  </si>
  <si>
    <t>4225</t>
  </si>
  <si>
    <t>COLEGIO DEPORTIVO DE LIMON</t>
  </si>
  <si>
    <t>4127</t>
  </si>
  <si>
    <t>EXPERIMENTAL BILINGÜE DE AGUA BUENA</t>
  </si>
  <si>
    <t>COLEGIO ENRIQUE MALAVASSI VARGAS</t>
  </si>
  <si>
    <t>4142</t>
  </si>
  <si>
    <t>CIENTIFICO DE COSTA RICA DE SAN CARLOS -TEC-</t>
  </si>
  <si>
    <t>4150</t>
  </si>
  <si>
    <t>LICEO BIJAGUA</t>
  </si>
  <si>
    <t>COLEGIO ANGLOAMERICANO</t>
  </si>
  <si>
    <t>4007</t>
  </si>
  <si>
    <t>4008</t>
  </si>
  <si>
    <t>4107</t>
  </si>
  <si>
    <t>EXPERIMENTAL BILINGÜE DE SANTA CRUZ</t>
  </si>
  <si>
    <t>VILASECA</t>
  </si>
  <si>
    <t>MIRAVALLE</t>
  </si>
  <si>
    <t>3993</t>
  </si>
  <si>
    <t>LICEO DE SABANILLAS</t>
  </si>
  <si>
    <t>4114</t>
  </si>
  <si>
    <t>EXPERIMENTAL BILINGÜE DE NUEVO ARENAL</t>
  </si>
  <si>
    <t>4072</t>
  </si>
  <si>
    <t>LICEO SANTA TERESITA</t>
  </si>
  <si>
    <t>4145</t>
  </si>
  <si>
    <t>LICEO LA RITA</t>
  </si>
  <si>
    <t>4138</t>
  </si>
  <si>
    <t>4099</t>
  </si>
  <si>
    <t>COLEGIO SANTA CECILIA</t>
  </si>
  <si>
    <t>4042</t>
  </si>
  <si>
    <t>LICEO DE FLORENCIA</t>
  </si>
  <si>
    <t>4041</t>
  </si>
  <si>
    <t>LICEO SUCRE</t>
  </si>
  <si>
    <t>EAST SIDE HIGH SCHOOL</t>
  </si>
  <si>
    <t>4012</t>
  </si>
  <si>
    <t>LICEO CARRILLOS DE POAS</t>
  </si>
  <si>
    <t>3998</t>
  </si>
  <si>
    <t>COLEGIO DE TABARCIA</t>
  </si>
  <si>
    <t>4104</t>
  </si>
  <si>
    <t>COLEGIO BOCAS DE NOSARA</t>
  </si>
  <si>
    <t>4148</t>
  </si>
  <si>
    <t>LICEO AGUAS CLARAS</t>
  </si>
  <si>
    <t>4149</t>
  </si>
  <si>
    <t>LICEO KATIRA</t>
  </si>
  <si>
    <t>4147</t>
  </si>
  <si>
    <t>00383</t>
  </si>
  <si>
    <t>LICEO BRASILIA</t>
  </si>
  <si>
    <t>3979</t>
  </si>
  <si>
    <t>LICEO TEODORO PICADO</t>
  </si>
  <si>
    <t>3977</t>
  </si>
  <si>
    <t>00386</t>
  </si>
  <si>
    <t>00389</t>
  </si>
  <si>
    <t>BILINGÜE JORGE VOLIO JIMENEZ</t>
  </si>
  <si>
    <t>4061</t>
  </si>
  <si>
    <t>LICEO DE CORRALILLO</t>
  </si>
  <si>
    <t>4064</t>
  </si>
  <si>
    <t>COLEGIO FRANCISCA CARRASCO JIMENEZ</t>
  </si>
  <si>
    <t>4004</t>
  </si>
  <si>
    <t>LICEO BORUCA</t>
  </si>
  <si>
    <t>SAINT PETERS HIGH SCHOOL</t>
  </si>
  <si>
    <t>COLEGIO VICTORIA SCHOOL</t>
  </si>
  <si>
    <t>4144</t>
  </si>
  <si>
    <t>4143</t>
  </si>
  <si>
    <t>4059</t>
  </si>
  <si>
    <t>LICEO SAN DIEGO</t>
  </si>
  <si>
    <t>4047</t>
  </si>
  <si>
    <t>LICEO CHACHAGUA</t>
  </si>
  <si>
    <t>4043</t>
  </si>
  <si>
    <t>LICEO PAVON</t>
  </si>
  <si>
    <t>4015</t>
  </si>
  <si>
    <t>COLEGIO AMBIENTALISTA EL ROBLE</t>
  </si>
  <si>
    <t>4013</t>
  </si>
  <si>
    <t>COLEGIO TUETAL NORTE</t>
  </si>
  <si>
    <t>4014</t>
  </si>
  <si>
    <t>LICEO SAN ROQUE</t>
  </si>
  <si>
    <t>4112</t>
  </si>
  <si>
    <t>COLEGIO SAN RAFAEL</t>
  </si>
  <si>
    <t>5079</t>
  </si>
  <si>
    <t>LICEO VILLARREAL</t>
  </si>
  <si>
    <t>4137</t>
  </si>
  <si>
    <t>LICEO LA ALEGRIA</t>
  </si>
  <si>
    <t>4032</t>
  </si>
  <si>
    <t>LICEO NUESTRA SEÑORA DE LOS ANGELES</t>
  </si>
  <si>
    <t>4106</t>
  </si>
  <si>
    <t>LICEO SAN FRANCISCO DE COYOTE</t>
  </si>
  <si>
    <t>CATOLICO SAN AMBROSIO</t>
  </si>
  <si>
    <t>3978</t>
  </si>
  <si>
    <t>ANGEL HIGH SCHOOL</t>
  </si>
  <si>
    <t>4044</t>
  </si>
  <si>
    <t>LICEO SANTA RITA</t>
  </si>
  <si>
    <t>4011</t>
  </si>
  <si>
    <t>LICEO DE SANTA GERTRUDIS</t>
  </si>
  <si>
    <t>4098</t>
  </si>
  <si>
    <t>00438</t>
  </si>
  <si>
    <t>COLEGIO CAÑAS DULCES</t>
  </si>
  <si>
    <t>4126</t>
  </si>
  <si>
    <t>4038</t>
  </si>
  <si>
    <t>EXPERIMENTAL BILINGÜE DE NARANJO</t>
  </si>
  <si>
    <t>4130</t>
  </si>
  <si>
    <t>LICEO RODRIGO SOLANO QUIROS</t>
  </si>
  <si>
    <t>3999</t>
  </si>
  <si>
    <t>ACADEMIA DE LA TECNOLOGIA MODERNA</t>
  </si>
  <si>
    <t>4031</t>
  </si>
  <si>
    <t>LICEO DE TAMBOR</t>
  </si>
  <si>
    <t>COLEGIO SAN RAFAEL-ATENAS</t>
  </si>
  <si>
    <t>4075</t>
  </si>
  <si>
    <t>COLEGIO AMBIENTALISTA DE PEJIBAYE</t>
  </si>
  <si>
    <t>4073</t>
  </si>
  <si>
    <t>EXPERIMENTAL BILINGÜE DE TURRIALBA</t>
  </si>
  <si>
    <t>4074</t>
  </si>
  <si>
    <t>LICEO TRES EQUIS</t>
  </si>
  <si>
    <t>5536</t>
  </si>
  <si>
    <t>COLEGIO BARRA DE COLORADO</t>
  </si>
  <si>
    <t>5176</t>
  </si>
  <si>
    <t>LICEO RURAL BARRA DE TORTUGUERO</t>
  </si>
  <si>
    <t>5316</t>
  </si>
  <si>
    <t>5171</t>
  </si>
  <si>
    <t>5142</t>
  </si>
  <si>
    <t>LICEO RURAL SAN JORGE</t>
  </si>
  <si>
    <t>5144</t>
  </si>
  <si>
    <t>5146</t>
  </si>
  <si>
    <t>00471</t>
  </si>
  <si>
    <t>LICEO RURAL EL CONCHO</t>
  </si>
  <si>
    <t>5156</t>
  </si>
  <si>
    <t>LICEO RURAL GRANO DE ORO</t>
  </si>
  <si>
    <t>5133</t>
  </si>
  <si>
    <t>00473</t>
  </si>
  <si>
    <t>5300</t>
  </si>
  <si>
    <t>LICEO LAS ESPERANZAS</t>
  </si>
  <si>
    <t>5073</t>
  </si>
  <si>
    <t>LICEO LA UVITA</t>
  </si>
  <si>
    <t>5299</t>
  </si>
  <si>
    <t>5134</t>
  </si>
  <si>
    <t>COLEGIO SANTA EDUVIGES</t>
  </si>
  <si>
    <t>5136</t>
  </si>
  <si>
    <t>5163</t>
  </si>
  <si>
    <t>LICEO RURAL JOSE LUIS JIMENEZ ALCALA</t>
  </si>
  <si>
    <t>5145</t>
  </si>
  <si>
    <t>LICEO RURAL SAN JOAQUIN DE CUTRIS</t>
  </si>
  <si>
    <t>5167</t>
  </si>
  <si>
    <t>LICEO RURAL BAHIA DRAKE</t>
  </si>
  <si>
    <t>5159</t>
  </si>
  <si>
    <t>LICEO SAMARA</t>
  </si>
  <si>
    <t>5152</t>
  </si>
  <si>
    <t>LICEO VERACRUZ</t>
  </si>
  <si>
    <t>5303</t>
  </si>
  <si>
    <t>LICEO CAPITAN MANUEL QUIROS</t>
  </si>
  <si>
    <t>4913</t>
  </si>
  <si>
    <t>LICEO DOS RIOS</t>
  </si>
  <si>
    <t>5166</t>
  </si>
  <si>
    <t>LICEO FINCA ALAJUELA</t>
  </si>
  <si>
    <t>4139</t>
  </si>
  <si>
    <t>LICEO DE POCORA</t>
  </si>
  <si>
    <t>4140</t>
  </si>
  <si>
    <t>LICEO AMBIENTALISTA LLANO BONITO</t>
  </si>
  <si>
    <t>COLEGIO SAN ENRIQUE DE OSSO</t>
  </si>
  <si>
    <t>5170</t>
  </si>
  <si>
    <t>LICEO RURAL BARRA PARISMINA</t>
  </si>
  <si>
    <t>5173</t>
  </si>
  <si>
    <t>5683</t>
  </si>
  <si>
    <t>UNIDAD PEDAGOGICA RIO CUBA</t>
  </si>
  <si>
    <t>5532</t>
  </si>
  <si>
    <t>LICEO BOCA DE ARENAL</t>
  </si>
  <si>
    <t>5151</t>
  </si>
  <si>
    <t>LICEO BUENOS AIRES DE POCOSOL</t>
  </si>
  <si>
    <t>5318</t>
  </si>
  <si>
    <t>LICEO CORONEL MANUEL ARGÜELLO</t>
  </si>
  <si>
    <t>4039</t>
  </si>
  <si>
    <t>COLEGIO DR. RICARDO MORENO CAÑAS</t>
  </si>
  <si>
    <t>COLEGIO CEBITT INTERNACIONAL</t>
  </si>
  <si>
    <t>4049</t>
  </si>
  <si>
    <t>LICEO MANUEL EMILIO RODRIGUEZ</t>
  </si>
  <si>
    <t>5132</t>
  </si>
  <si>
    <t>5531</t>
  </si>
  <si>
    <t>5125</t>
  </si>
  <si>
    <t>5530</t>
  </si>
  <si>
    <t>LICEO SAN FRANCISCO</t>
  </si>
  <si>
    <t>5301</t>
  </si>
  <si>
    <t>5161</t>
  </si>
  <si>
    <t>LICEO RURAL LA ESPERANZA</t>
  </si>
  <si>
    <t>4109</t>
  </si>
  <si>
    <t>LICEO BELEN</t>
  </si>
  <si>
    <t>5155</t>
  </si>
  <si>
    <t>LICEO RURAL PACAYITAS</t>
  </si>
  <si>
    <t>5165</t>
  </si>
  <si>
    <t>LICEO RURAL ISLA VENADO</t>
  </si>
  <si>
    <t>4915</t>
  </si>
  <si>
    <t>LICEO RURAL CABECERAS</t>
  </si>
  <si>
    <t>5139</t>
  </si>
  <si>
    <t>5178</t>
  </si>
  <si>
    <t>00520</t>
  </si>
  <si>
    <t>LICEO LAS DELICIAS</t>
  </si>
  <si>
    <t>5707</t>
  </si>
  <si>
    <t>COLEGIO ACADEMICO DE COSTA DE PAJAROS</t>
  </si>
  <si>
    <t>5121</t>
  </si>
  <si>
    <t>LICEO RURAL LAS CEIBAS</t>
  </si>
  <si>
    <t>SAINT GABRIEL</t>
  </si>
  <si>
    <t>COLEGIO BILINGÜE NUEVA ESPERANZA</t>
  </si>
  <si>
    <t>COLEGIO DEL MUNDO UNIDO COSTA RICA</t>
  </si>
  <si>
    <t>NUEVO MUNDO</t>
  </si>
  <si>
    <t>3980</t>
  </si>
  <si>
    <t>LICEO HERNAN ZAMORA ELIZONDO</t>
  </si>
  <si>
    <t>5197</t>
  </si>
  <si>
    <t>5288</t>
  </si>
  <si>
    <t>LICEO RURAL MANZANILLO</t>
  </si>
  <si>
    <t>4097</t>
  </si>
  <si>
    <t>5154</t>
  </si>
  <si>
    <t>LICEO RURAL SAN JOAQUIN</t>
  </si>
  <si>
    <t>4115</t>
  </si>
  <si>
    <t>LICEO EMILIANO ODIO MADRIGAL</t>
  </si>
  <si>
    <t>5137</t>
  </si>
  <si>
    <t>LICEO LA GUACIMA</t>
  </si>
  <si>
    <t>5080</t>
  </si>
  <si>
    <t>5289</t>
  </si>
  <si>
    <t>LICEO RURAL DE CEDRAL</t>
  </si>
  <si>
    <t>5177</t>
  </si>
  <si>
    <t>LICEO RURAL EL PORVENIR</t>
  </si>
  <si>
    <t>5075</t>
  </si>
  <si>
    <t>LICEO FRANCISCO AMIGUETTE HERRERA</t>
  </si>
  <si>
    <t>5076</t>
  </si>
  <si>
    <t>LICEO GASTON PERALTA CARRANZA</t>
  </si>
  <si>
    <t>5150</t>
  </si>
  <si>
    <t>LICEO SAN MARCOS</t>
  </si>
  <si>
    <t>5148</t>
  </si>
  <si>
    <t>LICEO RURAL SAN RAFAEL</t>
  </si>
  <si>
    <t>5149</t>
  </si>
  <si>
    <t>LICEO RURAL MEDIO QUESO</t>
  </si>
  <si>
    <t>4048</t>
  </si>
  <si>
    <t>LICEO ENRIQUE GUIER SAENZ</t>
  </si>
  <si>
    <t>3995</t>
  </si>
  <si>
    <t>LICEO JOAQUIN GUTIERREZ MANGEL</t>
  </si>
  <si>
    <t>5347</t>
  </si>
  <si>
    <t>LICEO RURAL BUENA VISTA</t>
  </si>
  <si>
    <t>5297</t>
  </si>
  <si>
    <t>COLEGIO LA PALMA</t>
  </si>
  <si>
    <t>5350</t>
  </si>
  <si>
    <t>5317</t>
  </si>
  <si>
    <t>LICEO CANALETE</t>
  </si>
  <si>
    <t>4068</t>
  </si>
  <si>
    <t>LICEO LLANO BONITO</t>
  </si>
  <si>
    <t>4006</t>
  </si>
  <si>
    <t>LICEO YOLANDA OREAMUNO UNGER</t>
  </si>
  <si>
    <t>5294</t>
  </si>
  <si>
    <t>LICEO RURAL USEKLA</t>
  </si>
  <si>
    <t>5129</t>
  </si>
  <si>
    <t>5128</t>
  </si>
  <si>
    <t>5168</t>
  </si>
  <si>
    <t>LICEO RURAL BOCA DE SIERPE</t>
  </si>
  <si>
    <t>5131</t>
  </si>
  <si>
    <t>5302</t>
  </si>
  <si>
    <t>LICEO LOS ANGELES</t>
  </si>
  <si>
    <t>5293</t>
  </si>
  <si>
    <t>LICEO RURAL BOCA TAPADA</t>
  </si>
  <si>
    <t>5304</t>
  </si>
  <si>
    <t>LICEO NICOLAS AGUILAR MURILLO</t>
  </si>
  <si>
    <t>SAINT NICHOLAS OF FLÜE SCHOOL</t>
  </si>
  <si>
    <t>KAMUK SCHOOL</t>
  </si>
  <si>
    <t>5290</t>
  </si>
  <si>
    <t>LICEO DE CASCAJAL</t>
  </si>
  <si>
    <t>MI PATRIA</t>
  </si>
  <si>
    <t>4091</t>
  </si>
  <si>
    <t>LICEO DE RIO FRIO</t>
  </si>
  <si>
    <t>5295</t>
  </si>
  <si>
    <t>LICEO LA PERLA</t>
  </si>
  <si>
    <t>5291</t>
  </si>
  <si>
    <t>5575</t>
  </si>
  <si>
    <t>LICEO RURAL ABROJO MOCTEZUMA</t>
  </si>
  <si>
    <t>5576</t>
  </si>
  <si>
    <t>LICEO RURAL SANTA ROSA</t>
  </si>
  <si>
    <t>5590</t>
  </si>
  <si>
    <t>LICEO JUNTAS DE CAOBA</t>
  </si>
  <si>
    <t>5535</t>
  </si>
  <si>
    <t>LICEO DE GUARDIA</t>
  </si>
  <si>
    <t>5583</t>
  </si>
  <si>
    <t>LICEO CUATRO BOCAS</t>
  </si>
  <si>
    <t>5584</t>
  </si>
  <si>
    <t>LICEO RURAL LA CONQUISTA</t>
  </si>
  <si>
    <t>5568</t>
  </si>
  <si>
    <t>COLEGIO SEPECUE</t>
  </si>
  <si>
    <t>5567</t>
  </si>
  <si>
    <t>5577</t>
  </si>
  <si>
    <t>LICEO EL SAINO</t>
  </si>
  <si>
    <t>5533</t>
  </si>
  <si>
    <t>VISTA ATENAS HIGH SCHOOL</t>
  </si>
  <si>
    <t>SAINT ANTHONY HIGH SCHOOL</t>
  </si>
  <si>
    <t>CIENTIFICO DE COSTA RICA DEL ATLANTICO -UNED-</t>
  </si>
  <si>
    <t>5580</t>
  </si>
  <si>
    <t>LICEO RURAL SANTIAGO</t>
  </si>
  <si>
    <t>5579</t>
  </si>
  <si>
    <t>00631</t>
  </si>
  <si>
    <t>5581</t>
  </si>
  <si>
    <t>LICEO RURAL SAN RAFAEL DE CABAGRA</t>
  </si>
  <si>
    <t>5585</t>
  </si>
  <si>
    <t>LICEO RURAL LA ALDEA</t>
  </si>
  <si>
    <t>5296</t>
  </si>
  <si>
    <t>LICEO RURAL SALVADOR DURAN OCAMPO</t>
  </si>
  <si>
    <t>5587</t>
  </si>
  <si>
    <t>LICEO RURAL SAN JULIAN</t>
  </si>
  <si>
    <t>5662</t>
  </si>
  <si>
    <t>LICEO RURAL DE PUERTO VIEJO</t>
  </si>
  <si>
    <t>5598</t>
  </si>
  <si>
    <t>LICEO COQUITAL</t>
  </si>
  <si>
    <t>5578</t>
  </si>
  <si>
    <t>LICEO RURAL LA GUARIA DE POCOSOL</t>
  </si>
  <si>
    <t>5729</t>
  </si>
  <si>
    <t>COLEGIO PLAYAS DEL COCO</t>
  </si>
  <si>
    <t>5728</t>
  </si>
  <si>
    <t>LICEO SANTA MARTA</t>
  </si>
  <si>
    <t>5658</t>
  </si>
  <si>
    <t>LICEO RURAL YERI</t>
  </si>
  <si>
    <t>5657</t>
  </si>
  <si>
    <t>5679</t>
  </si>
  <si>
    <t>COLEGIO CANDELARIA</t>
  </si>
  <si>
    <t>5656</t>
  </si>
  <si>
    <t>LICEO RURAL SANTA CRUZ</t>
  </si>
  <si>
    <t>5655</t>
  </si>
  <si>
    <t>LICEO DE SAN ANDRES</t>
  </si>
  <si>
    <t>5661</t>
  </si>
  <si>
    <t>LICEO RURAL LAS MARIAS</t>
  </si>
  <si>
    <t>5718</t>
  </si>
  <si>
    <t>5670</t>
  </si>
  <si>
    <t>LICEO COLONIA PUNTARENAS</t>
  </si>
  <si>
    <t>5671</t>
  </si>
  <si>
    <t>LICEO COLONIA VILLA NUEVA</t>
  </si>
  <si>
    <t>5672</t>
  </si>
  <si>
    <t>LICEO RURAL VALLE VERDE</t>
  </si>
  <si>
    <t>5674</t>
  </si>
  <si>
    <t>LICEO RURAL PIEDRAS AZULES</t>
  </si>
  <si>
    <t>5673</t>
  </si>
  <si>
    <t>LICEO RURAL SAN LUIS</t>
  </si>
  <si>
    <t>5591</t>
  </si>
  <si>
    <t>LICEO SAN JORGE</t>
  </si>
  <si>
    <t>5709</t>
  </si>
  <si>
    <t>LICEO RURAL DE TARCOLES</t>
  </si>
  <si>
    <t>5667</t>
  </si>
  <si>
    <t>LICEO RURAL JUANILAMA</t>
  </si>
  <si>
    <t>5677</t>
  </si>
  <si>
    <t>COLEGIO SAN MARTIN</t>
  </si>
  <si>
    <t>5735</t>
  </si>
  <si>
    <t>5664</t>
  </si>
  <si>
    <t>LICEO RURAL SAN ANTONIO</t>
  </si>
  <si>
    <t>5663</t>
  </si>
  <si>
    <t>LICEO RURAL LA PALMA</t>
  </si>
  <si>
    <t>5645</t>
  </si>
  <si>
    <t>LICEO BEBEDERO</t>
  </si>
  <si>
    <t>5665</t>
  </si>
  <si>
    <t>LICEO RURAL BOCA RIO SAN CARLOS</t>
  </si>
  <si>
    <t>5708</t>
  </si>
  <si>
    <t>LICEO RURAL LA GARITA</t>
  </si>
  <si>
    <t>5659</t>
  </si>
  <si>
    <t>LICEO RURAL CARTAGENA</t>
  </si>
  <si>
    <t>CIENTIFICO DE COSTA RICA DE PUNTARENAS -UCR-</t>
  </si>
  <si>
    <t>5852</t>
  </si>
  <si>
    <t>LICEO PICAGRES DE MORA</t>
  </si>
  <si>
    <t>5873</t>
  </si>
  <si>
    <t>LICEO DE BARBACOAS</t>
  </si>
  <si>
    <t>5586</t>
  </si>
  <si>
    <t>LICEO EL PARAISO</t>
  </si>
  <si>
    <t>BILINGÜE BOCA DEL MONTE</t>
  </si>
  <si>
    <t>6156</t>
  </si>
  <si>
    <t>5870</t>
  </si>
  <si>
    <t>5814</t>
  </si>
  <si>
    <t>LICEO VUELTA DE JORCO</t>
  </si>
  <si>
    <t>5834</t>
  </si>
  <si>
    <t>UNIDAD PEDAGOGICA SAN DIEGO</t>
  </si>
  <si>
    <t>5840</t>
  </si>
  <si>
    <t>LICEO RURAL LA LUCHITA</t>
  </si>
  <si>
    <t>5841</t>
  </si>
  <si>
    <t>LICEO SAN CARLOS</t>
  </si>
  <si>
    <t>5845</t>
  </si>
  <si>
    <t>LICEO EL CONSUELO</t>
  </si>
  <si>
    <t>5844</t>
  </si>
  <si>
    <t>LICEO CUAJINIQUIL</t>
  </si>
  <si>
    <t>5838</t>
  </si>
  <si>
    <t>LICEO RURAL COOPESILENCIO</t>
  </si>
  <si>
    <t>5836</t>
  </si>
  <si>
    <t>LICEO RURAL SANTO DOMINGO</t>
  </si>
  <si>
    <t>5837</t>
  </si>
  <si>
    <t>LICEO RURAL CERRITOS</t>
  </si>
  <si>
    <t>5871</t>
  </si>
  <si>
    <t>5869</t>
  </si>
  <si>
    <t>LICEO AEROPUERTO JERUSALEN</t>
  </si>
  <si>
    <t>5817</t>
  </si>
  <si>
    <t>LICEO LA PALMERA</t>
  </si>
  <si>
    <t>5854</t>
  </si>
  <si>
    <t>LICEO RURAL EL VENADO</t>
  </si>
  <si>
    <t>DEPORTIVO SANTO DOMINGO</t>
  </si>
  <si>
    <t>5858</t>
  </si>
  <si>
    <t>LICEO RURAL LA GATA</t>
  </si>
  <si>
    <t>5850</t>
  </si>
  <si>
    <t>5886</t>
  </si>
  <si>
    <t>EXPERIMENTAL BILINGÜE DE SARCHI SUR</t>
  </si>
  <si>
    <t>5891</t>
  </si>
  <si>
    <t>LICEO RURAL EL CARMEN PARRITA</t>
  </si>
  <si>
    <t>5820</t>
  </si>
  <si>
    <t>LICEO DE TERRABA</t>
  </si>
  <si>
    <t>5847</t>
  </si>
  <si>
    <t>LICEO RURAL LA CELINA</t>
  </si>
  <si>
    <t>5882</t>
  </si>
  <si>
    <t>EXPERIMENTAL BILINGÜE DE SIQUIRRES</t>
  </si>
  <si>
    <t>5848</t>
  </si>
  <si>
    <t>5842</t>
  </si>
  <si>
    <t>5849</t>
  </si>
  <si>
    <t>LICEO RURAL ROCA QUEMADA</t>
  </si>
  <si>
    <t>5851</t>
  </si>
  <si>
    <t>5874</t>
  </si>
  <si>
    <t>LICEO AMBIENTALISTA DE HORQUETAS</t>
  </si>
  <si>
    <t>5846</t>
  </si>
  <si>
    <t>5860</t>
  </si>
  <si>
    <t>LICEO RURAL LAS NUBES CRISTO REY</t>
  </si>
  <si>
    <t>5843</t>
  </si>
  <si>
    <t>LICEO RURAL ALTO COMTE</t>
  </si>
  <si>
    <t>5895</t>
  </si>
  <si>
    <t>LICEO RURAL AGUAS ZARCAS</t>
  </si>
  <si>
    <t>5999</t>
  </si>
  <si>
    <t>LICEO RURAL SAN ISIDRO</t>
  </si>
  <si>
    <t>5968</t>
  </si>
  <si>
    <t>LICEO RURAL CAÑON DE EL GUARCO</t>
  </si>
  <si>
    <t>5979</t>
  </si>
  <si>
    <t>LICEO SAN NICOLAS DE TOLENTINO</t>
  </si>
  <si>
    <t>5993</t>
  </si>
  <si>
    <t>5975</t>
  </si>
  <si>
    <t>LICEO RURAL BANDERAS</t>
  </si>
  <si>
    <t>5994</t>
  </si>
  <si>
    <t>LICEO LA AMISTAD</t>
  </si>
  <si>
    <t>5988</t>
  </si>
  <si>
    <t>LICEO QUEBRADA GANADO</t>
  </si>
  <si>
    <t>5967</t>
  </si>
  <si>
    <t>LICEO RURAL NUEVA GUATEMALA</t>
  </si>
  <si>
    <t>6017</t>
  </si>
  <si>
    <t>LICEO LA LUCHA</t>
  </si>
  <si>
    <t>5970</t>
  </si>
  <si>
    <t>LICEO RURAL ISLAS DEL CHIRRIPO</t>
  </si>
  <si>
    <t>5973</t>
  </si>
  <si>
    <t>5992</t>
  </si>
  <si>
    <t>LICEO LAGUNA</t>
  </si>
  <si>
    <t>5995</t>
  </si>
  <si>
    <t>LICEO DE MAGALLANES</t>
  </si>
  <si>
    <t>5996</t>
  </si>
  <si>
    <t>EXPERIMENTAL BILINGÜE DE SAN RAMON</t>
  </si>
  <si>
    <t>5985</t>
  </si>
  <si>
    <t>LICEO RURAL ZAPATON</t>
  </si>
  <si>
    <t>6030</t>
  </si>
  <si>
    <t>LICEO VIRGEN MEDALLA MILAGROSA</t>
  </si>
  <si>
    <t>5998</t>
  </si>
  <si>
    <t>LICEO PACTO DEL JOCOTE</t>
  </si>
  <si>
    <t>6020</t>
  </si>
  <si>
    <t>LICEO DEPORTIVO DE GRECIA</t>
  </si>
  <si>
    <t>6027</t>
  </si>
  <si>
    <t>LICEO HIGUITO</t>
  </si>
  <si>
    <t>5990</t>
  </si>
  <si>
    <t>LICEO LAS MERCEDES</t>
  </si>
  <si>
    <t>5971</t>
  </si>
  <si>
    <t>LICEO RURAL UNION DEL TORO</t>
  </si>
  <si>
    <t>6000</t>
  </si>
  <si>
    <t>LICEO CUATRO ESQUINAS</t>
  </si>
  <si>
    <t>5986</t>
  </si>
  <si>
    <t>LICEO RURAL KABEBATA</t>
  </si>
  <si>
    <t>5969</t>
  </si>
  <si>
    <t>5972</t>
  </si>
  <si>
    <t>5984</t>
  </si>
  <si>
    <t>LICEO LABRADOR</t>
  </si>
  <si>
    <t>6133</t>
  </si>
  <si>
    <t>LICEO PUENTE DE PIEDRA</t>
  </si>
  <si>
    <t>6045</t>
  </si>
  <si>
    <t>LICEO RURAL YORKIN</t>
  </si>
  <si>
    <t>6103</t>
  </si>
  <si>
    <t>6127</t>
  </si>
  <si>
    <t>6137</t>
  </si>
  <si>
    <t>LICEO OCCIDENTAL</t>
  </si>
  <si>
    <t>6128</t>
  </si>
  <si>
    <t>I.E.G.B. AMERICA CENTRAL</t>
  </si>
  <si>
    <t>6135</t>
  </si>
  <si>
    <t>6096</t>
  </si>
  <si>
    <t>6108</t>
  </si>
  <si>
    <t>6146</t>
  </si>
  <si>
    <t>I.E.G.B. NUESTRA SEÑORA DE SION</t>
  </si>
  <si>
    <t>6149</t>
  </si>
  <si>
    <t>LICEO BUENOS AIRES</t>
  </si>
  <si>
    <t>6115</t>
  </si>
  <si>
    <t>6112</t>
  </si>
  <si>
    <t>COLEGIO FINCA NARANJO</t>
  </si>
  <si>
    <t>6046</t>
  </si>
  <si>
    <t>5981</t>
  </si>
  <si>
    <t>6106</t>
  </si>
  <si>
    <t>I.E.G.B. PBRO. YANUARIO QUESADA</t>
  </si>
  <si>
    <t>6157</t>
  </si>
  <si>
    <t>I.E.G.B. LA VICTORIA</t>
  </si>
  <si>
    <t>SAINT JOSEPH`S</t>
  </si>
  <si>
    <t>6129</t>
  </si>
  <si>
    <t>LICEO RURAL KATSI</t>
  </si>
  <si>
    <t>6215</t>
  </si>
  <si>
    <t>UNIDAD PEDAGOGICA EL TORITO</t>
  </si>
  <si>
    <t>6216</t>
  </si>
  <si>
    <t>LICEO LLANO LOS ANGELES</t>
  </si>
  <si>
    <t>6217</t>
  </si>
  <si>
    <t>LICEO RURAL GUACIMAL</t>
  </si>
  <si>
    <t>6219</t>
  </si>
  <si>
    <t>6220</t>
  </si>
  <si>
    <t>LICEO RURAL COLONIA DEL VALLE</t>
  </si>
  <si>
    <t>6236</t>
  </si>
  <si>
    <t>LICEO RURAL PALMERA</t>
  </si>
  <si>
    <t>6235</t>
  </si>
  <si>
    <t>LICEO RURAL NAMALDI</t>
  </si>
  <si>
    <t>6224</t>
  </si>
  <si>
    <t>LICEO RURAL COROMA</t>
  </si>
  <si>
    <t>6244</t>
  </si>
  <si>
    <t>LICEO SONAFLUCA</t>
  </si>
  <si>
    <t>6273</t>
  </si>
  <si>
    <t>LICEO RURAL CERROS</t>
  </si>
  <si>
    <t>6222</t>
  </si>
  <si>
    <t>COLEGIO QUEBRADA GRANDE</t>
  </si>
  <si>
    <t>6269</t>
  </si>
  <si>
    <t>COLEGIO MATA DE PLATANO</t>
  </si>
  <si>
    <t>6267</t>
  </si>
  <si>
    <t>LICEO RURAL LOS ALMENDROS</t>
  </si>
  <si>
    <t>6375</t>
  </si>
  <si>
    <t>VALLEY FORGE FUTURE</t>
  </si>
  <si>
    <t>CIENTIFICO DE COSTA RICA DE ALAJUELA -UNED-</t>
  </si>
  <si>
    <t>6385</t>
  </si>
  <si>
    <t>6350</t>
  </si>
  <si>
    <t>I.E.G.B. LIMON 2000</t>
  </si>
  <si>
    <t>6372</t>
  </si>
  <si>
    <t>LICEO TIERRA BLANCA</t>
  </si>
  <si>
    <t>6384</t>
  </si>
  <si>
    <t>LICEO DE TOBOSI</t>
  </si>
  <si>
    <t>6376</t>
  </si>
  <si>
    <t>LICEO SAN JOSE DEL RIO</t>
  </si>
  <si>
    <t>6409</t>
  </si>
  <si>
    <t>LICEO RURAL SALITRE</t>
  </si>
  <si>
    <t>6406</t>
  </si>
  <si>
    <t>LICEO RURAL SHIKABALI</t>
  </si>
  <si>
    <t>6407</t>
  </si>
  <si>
    <t>LICEO RURAL KJAKUO SULO</t>
  </si>
  <si>
    <t>6408</t>
  </si>
  <si>
    <t>SANTA MARIA TECHNICAL SCHOOL</t>
  </si>
  <si>
    <t>6456</t>
  </si>
  <si>
    <t>COLEGIO OMAR SALAZAR OBANDO</t>
  </si>
  <si>
    <t>6429</t>
  </si>
  <si>
    <t>LICEO RURAL QUIRIMAN</t>
  </si>
  <si>
    <t>6465</t>
  </si>
  <si>
    <t>LICEO RURAL VILLA HERMOSA</t>
  </si>
  <si>
    <t>6480</t>
  </si>
  <si>
    <t>LICEO RURAL ALTO COHEN</t>
  </si>
  <si>
    <t>6479</t>
  </si>
  <si>
    <t>COLEGIO DE GUACIMO</t>
  </si>
  <si>
    <t>EDUCATIONAL CENTER ABC</t>
  </si>
  <si>
    <t>JOHN F. KENNEDY HIGH SCHOOL-SAN VITO</t>
  </si>
  <si>
    <t>BILINGÜE VIRGEN DEL PILAR</t>
  </si>
  <si>
    <t>COLEGIO SAN CARLOS BORROMEO</t>
  </si>
  <si>
    <t>6501</t>
  </si>
  <si>
    <t>COLEGIO FLORIDA</t>
  </si>
  <si>
    <t>6500</t>
  </si>
  <si>
    <t>COLEGIO DE PACUARE</t>
  </si>
  <si>
    <t>6498</t>
  </si>
  <si>
    <t>ISAAC PHILLIPE PRIMARY &amp; HIGH SCHOOL</t>
  </si>
  <si>
    <t>6512</t>
  </si>
  <si>
    <t>LICEO SANTISIMA TRINIDAD</t>
  </si>
  <si>
    <t>LAS NUBES SCHOOL</t>
  </si>
  <si>
    <t>SUN VALLEY HIGH SCHOOL</t>
  </si>
  <si>
    <t>PASOS DE JUVENTUD CENTRO EDUCATIVO</t>
  </si>
  <si>
    <t>6564</t>
  </si>
  <si>
    <t>LICEO COPEY</t>
  </si>
  <si>
    <t>6570</t>
  </si>
  <si>
    <t>LICEO RURAL CHINA KICHA</t>
  </si>
  <si>
    <t>6569</t>
  </si>
  <si>
    <t>LICEO RURAL ARANJUEZ</t>
  </si>
  <si>
    <t>6568</t>
  </si>
  <si>
    <t>6571</t>
  </si>
  <si>
    <t>LICEO RURAL EL PROGRESO</t>
  </si>
  <si>
    <t>6567</t>
  </si>
  <si>
    <t>LICEO RURAL LA UNION</t>
  </si>
  <si>
    <t>6565</t>
  </si>
  <si>
    <t>PROFESOR SAUL CARDENAS CUBILLO</t>
  </si>
  <si>
    <t>6636</t>
  </si>
  <si>
    <t>LICEO RURAL TSIRURURI</t>
  </si>
  <si>
    <t>6625</t>
  </si>
  <si>
    <t>LICEO RURAL JAK KSARI</t>
  </si>
  <si>
    <t>6631</t>
  </si>
  <si>
    <t>6632</t>
  </si>
  <si>
    <t>UNIDAD PEDAGOGICA ISLA CABALLO</t>
  </si>
  <si>
    <t>6624</t>
  </si>
  <si>
    <t>COSTA RICA INTERNATIONAL ACADEMY</t>
  </si>
  <si>
    <t>6666</t>
  </si>
  <si>
    <t>COLEGIO SAN FRANCISCO DE LA PALMERA</t>
  </si>
  <si>
    <t>6676</t>
  </si>
  <si>
    <t>COLEGIO DE LEPANTO</t>
  </si>
  <si>
    <t>6667</t>
  </si>
  <si>
    <t>LICEO RURAL PALACIOS</t>
  </si>
  <si>
    <t>SISTEMA EDUCATIVO CENIT</t>
  </si>
  <si>
    <t>VALUES IN ACTION</t>
  </si>
  <si>
    <t>6742</t>
  </si>
  <si>
    <t>LICEO DE SANTIAGO</t>
  </si>
  <si>
    <t>6714</t>
  </si>
  <si>
    <t>LICEO NUEVO DE PURISCAL</t>
  </si>
  <si>
    <t>6717</t>
  </si>
  <si>
    <t>COLEGIO DE SIQUIRRES</t>
  </si>
  <si>
    <t>6752</t>
  </si>
  <si>
    <t>LICEO RURAL VARA BLANCA</t>
  </si>
  <si>
    <t>6716</t>
  </si>
  <si>
    <t>LICEO DE GUARARI</t>
  </si>
  <si>
    <t>MONSEÑOR VITTORINO GIRARDI STELLIN</t>
  </si>
  <si>
    <t>SOR ANA ELENA RAMIREZ QUIROS</t>
  </si>
  <si>
    <t>MILENA MUÑOZ AGUIRRE</t>
  </si>
  <si>
    <t>SILVIO CALDERON MONTERO</t>
  </si>
  <si>
    <t>EDTTH ALVARADO CASTRO</t>
  </si>
  <si>
    <t>GUISELLE BRENES GUTIERREZ</t>
  </si>
  <si>
    <t>MARALI RODRIGUEZ RAMIREZ</t>
  </si>
  <si>
    <t>VICTOR HUGO CHAVES QUIROS</t>
  </si>
  <si>
    <t>GEOVANNY ESQUIVEL ALFARO</t>
  </si>
  <si>
    <t>ROSIBEL AGÜERO QUIROS</t>
  </si>
  <si>
    <t>LUIS DIEGO QUESADA ROSALES</t>
  </si>
  <si>
    <t>JUAN CARLOS QUESADA FONSECA</t>
  </si>
  <si>
    <t>GERARDO SANDOVAL BENAVIDES</t>
  </si>
  <si>
    <t>ROBERTH JIMENEZ HERNANDEZ</t>
  </si>
  <si>
    <t>SEIDY JIMENEZ FONSECA</t>
  </si>
  <si>
    <t>GUSTAVO RODRIGUEZ VARGAS</t>
  </si>
  <si>
    <t>JAYRON OBANDO OSES</t>
  </si>
  <si>
    <t>ROSEMARY SOTO OVARES</t>
  </si>
  <si>
    <t>ROBERTO MORA SANCHEZ</t>
  </si>
  <si>
    <t>JAIRO TAYLOR MATARRITA</t>
  </si>
  <si>
    <t>JUSTO OROZCO ALVAREZ</t>
  </si>
  <si>
    <t>MARICRUZ SOLIS VARGAS</t>
  </si>
  <si>
    <t>JUAN BAUTISTA CASTRO ELIZONDO</t>
  </si>
  <si>
    <t>EDGAR ROJAS CESPEDES</t>
  </si>
  <si>
    <t>HENRY ALVARADO ZUMBADO</t>
  </si>
  <si>
    <t>JORGE ALEXIS PICADO CORRALES</t>
  </si>
  <si>
    <t>ALI ANTONIO SIBAJA SIBAJA</t>
  </si>
  <si>
    <t>EMILCE CASTILLO OBANDO</t>
  </si>
  <si>
    <t>GIOVANNI ARRIETA MURILLO</t>
  </si>
  <si>
    <t>GILBERTH GONZALEZ GUERRERO</t>
  </si>
  <si>
    <t>CESAR PORTUGUEZ SANABRIA</t>
  </si>
  <si>
    <t>ALBINO MIRANDA CORRALES</t>
  </si>
  <si>
    <t>LEONARDO RIVERA ASTUA</t>
  </si>
  <si>
    <t>ARMANDO CHACON MORA</t>
  </si>
  <si>
    <t>IRIS BARAHONA SALAZAR</t>
  </si>
  <si>
    <t>JEFRY ROJAS JIMENEZ</t>
  </si>
  <si>
    <t>MARIA ISABEL SANCHEZ MONTOYA</t>
  </si>
  <si>
    <t>SUSANA RUIZ RUIZ</t>
  </si>
  <si>
    <t>JORGE ANTONIO ALVARADO SAENZ</t>
  </si>
  <si>
    <t>ALEXIS HERRERA LOPEZ</t>
  </si>
  <si>
    <t>JORGE FERNANDEZ SANDI</t>
  </si>
  <si>
    <t>NUMAN ALVARADO MOLINA</t>
  </si>
  <si>
    <t>ENNIO GONZALES MORALES</t>
  </si>
  <si>
    <t>ANA MARCELA RODRIGUEZ ALVAREZ</t>
  </si>
  <si>
    <t>LIGIA SOLANO DELGADO</t>
  </si>
  <si>
    <t>CRISTINA SOLANO CORDERO</t>
  </si>
  <si>
    <t>SANTIAGO HERRERA BARRANTES</t>
  </si>
  <si>
    <t>DANNY PERALTA CRUZ</t>
  </si>
  <si>
    <t>ROLANDO SOLANO MORALES</t>
  </si>
  <si>
    <t>GRUSHENSKA CASTILLO FERNANDEZ</t>
  </si>
  <si>
    <t>LUIS DIEGO CHACON MARTINEZ</t>
  </si>
  <si>
    <t>GEMMA NAVARRO FALLAS</t>
  </si>
  <si>
    <t>EUGENIA MARIA OVARES RODRIGUEZ</t>
  </si>
  <si>
    <t>DONALD ARAYA VARGAS</t>
  </si>
  <si>
    <t>YERLIN JARA AMORES</t>
  </si>
  <si>
    <t>JOSE JOAQUIN RIVERA CHACON</t>
  </si>
  <si>
    <t>LIGIA Mª AGUILAR GRANADOS</t>
  </si>
  <si>
    <t>SEIDY NAJERA NUÑEZ</t>
  </si>
  <si>
    <t>CARLOS GABRIEL UMANA POVEDA</t>
  </si>
  <si>
    <t>FERNANDO GRAY ROGERS</t>
  </si>
  <si>
    <t>CARLOS EMILIO ALVAREZ GARAY</t>
  </si>
  <si>
    <t>ILIANA RAMIREZ HERNANDEZ</t>
  </si>
  <si>
    <t>LETICIA ARRIETA CHACON</t>
  </si>
  <si>
    <t>JOSE WILMAR DIAZ ORIAS</t>
  </si>
  <si>
    <t>DENNIS FERNANDEZ GOMEZ</t>
  </si>
  <si>
    <t>MARIA EDUVIGES MOYA HERRERA</t>
  </si>
  <si>
    <t>ELMER VILLALOBOS GONZALEZ</t>
  </si>
  <si>
    <t>CARLOS RODRIGUEZ GUZMAN</t>
  </si>
  <si>
    <t>CARMEN IDA INFANTE MELENDEZ</t>
  </si>
  <si>
    <t>WARNER ANTONIO VEGA SOLIS</t>
  </si>
  <si>
    <t>ALAIN CAMACHO CUADRA</t>
  </si>
  <si>
    <t>GUSTAVO MORA ARIAS</t>
  </si>
  <si>
    <t>JOHNNY MORA CAMPOS</t>
  </si>
  <si>
    <t>RONNY GARITA CHAVARRIA</t>
  </si>
  <si>
    <t>MARJORIE CHAVES MONTOYA</t>
  </si>
  <si>
    <t>GUIDO FALLAS CAMBRONERO</t>
  </si>
  <si>
    <t>MARIELOS PORRAS ALTAMIRANO</t>
  </si>
  <si>
    <t>WENDY LATOUCHE SEGURA</t>
  </si>
  <si>
    <t>MAUREEN VARELA ARAYA</t>
  </si>
  <si>
    <t>MARIA LIDIETH ALFARO MONDRAGON</t>
  </si>
  <si>
    <t>FLOR COREA VIALES</t>
  </si>
  <si>
    <t>VERONICA PERAZA ALVAREZ</t>
  </si>
  <si>
    <t>ALFREDO BRUNLEY ROBINSON</t>
  </si>
  <si>
    <t>MARCO VINICIO RODRIGUEZ</t>
  </si>
  <si>
    <t>ANA CECILIA AUED FLORES</t>
  </si>
  <si>
    <t>YURI VANESSA CASANOVA AZOFEIFA</t>
  </si>
  <si>
    <t>SALVADOR SALAS BENAVIDES</t>
  </si>
  <si>
    <t>SEHIRIS VILLALOBOS CARAZO</t>
  </si>
  <si>
    <t>ADONAIS JIMENEZ VASQUEZ</t>
  </si>
  <si>
    <t>JUAN PABLO OJEDA ROSALES</t>
  </si>
  <si>
    <t>SOFIA SEQUEIRA RUIZ</t>
  </si>
  <si>
    <t>LESBIA NAVARRETE CORONADO</t>
  </si>
  <si>
    <t>GEOVANNY LOPEZ MENA</t>
  </si>
  <si>
    <t>NAPOLEON RODRIGUEZ OBANDO</t>
  </si>
  <si>
    <t>VANESSA TORRES ALVAREZ</t>
  </si>
  <si>
    <t>JUANA MARIA HERNANDEZ PEREZ</t>
  </si>
  <si>
    <t>MARCOS ANT. RIVERA FERNANDEZ</t>
  </si>
  <si>
    <t>HELEN VILLANUEVA VARGAS</t>
  </si>
  <si>
    <t>JESSICA SOTO CORRALES</t>
  </si>
  <si>
    <t>RUTH ARCE CASTILLO</t>
  </si>
  <si>
    <t>MARIAMALIA HERRERA FLORES</t>
  </si>
  <si>
    <t>GUIDO ZARATE SANCHEZ</t>
  </si>
  <si>
    <t>JOSE RAMON ESPINOZA LOPEZ</t>
  </si>
  <si>
    <t>BRAULIO CHACON HERRERA</t>
  </si>
  <si>
    <t>LILLIAM CALLEJAS ESCOBAR</t>
  </si>
  <si>
    <t>TERESITA MONGE BARRANTES</t>
  </si>
  <si>
    <t>MICHAEL MORALES BALDI</t>
  </si>
  <si>
    <t>ROY MONTENEGRO NUNEZ</t>
  </si>
  <si>
    <t>ADRIAN CARPIO GOMEZ</t>
  </si>
  <si>
    <t>WILBER JOSE MARIN JIMENEZ</t>
  </si>
  <si>
    <t>MARIBEL ROJAS CONEJO</t>
  </si>
  <si>
    <t>VERNY ULATE MOLINA</t>
  </si>
  <si>
    <t>HEINER YASIN MAYORGA GABB</t>
  </si>
  <si>
    <t>ROSA MARIA SOTO PALADINO</t>
  </si>
  <si>
    <t>JOHANNA SALAZAR ARAYA</t>
  </si>
  <si>
    <t>SANDRA FIGUEROA BARQUERO</t>
  </si>
  <si>
    <t>LIDIA SUAREZ CALDERON</t>
  </si>
  <si>
    <t>GERARDO MURILLO GAMBOA</t>
  </si>
  <si>
    <t>ADRIANA MABEL TORRES ORTIZ</t>
  </si>
  <si>
    <t>CARLOS VEGA VALVERDE</t>
  </si>
  <si>
    <t>EVETT FULLER FULLER</t>
  </si>
  <si>
    <t>ROCIO OROZCO CHAVARRIA</t>
  </si>
  <si>
    <t>LARISSA QUIROS AGUILAR</t>
  </si>
  <si>
    <t>LAURA VARGAS VIQUEZ</t>
  </si>
  <si>
    <t>JAFFETH SALAZAR ARROYO</t>
  </si>
  <si>
    <t>CARLOS ROJAS MORALES</t>
  </si>
  <si>
    <t>LIANA M. BARQUERO RESTREPO</t>
  </si>
  <si>
    <t>DAVID GARCIA MONTERO</t>
  </si>
  <si>
    <t>WENDY SALAS SIBAJA</t>
  </si>
  <si>
    <t>JUAN ANTONIO RODRIGUEZ LOBO</t>
  </si>
  <si>
    <t>ALEXANDRA BUSTOS BÖCKER</t>
  </si>
  <si>
    <t>ROBERTO JOSE MARTINEZ BONILLA</t>
  </si>
  <si>
    <t>7º</t>
  </si>
  <si>
    <t>8º</t>
  </si>
  <si>
    <t>9º</t>
  </si>
  <si>
    <t>10º</t>
  </si>
  <si>
    <t>11º</t>
  </si>
  <si>
    <t>12º</t>
  </si>
  <si>
    <t>SAN JOSE CENTRAL</t>
  </si>
  <si>
    <t>UNIDAD PEDAGOGICA JOSE FIDEL TRISTAN</t>
  </si>
  <si>
    <t>SAN JOSE OESTE</t>
  </si>
  <si>
    <t>LICEO DE SAN JOSE</t>
  </si>
  <si>
    <t>LICEO JULIO FONSECA GUTIERREZ</t>
  </si>
  <si>
    <t>LICEO DE ESCAZU</t>
  </si>
  <si>
    <t>SAN JOSE NORTE</t>
  </si>
  <si>
    <t>LICEO MAURO FERNANDEZ ACUNA</t>
  </si>
  <si>
    <t>00084</t>
  </si>
  <si>
    <t>LICEO PATRIARCA SAN JOSE</t>
  </si>
  <si>
    <t>INSTITUTO JULIO ACOSTA GARCIA</t>
  </si>
  <si>
    <t>ZONA NORTE-NORTE</t>
  </si>
  <si>
    <t>GRANDE DE TERRABA</t>
  </si>
  <si>
    <t>SULA</t>
  </si>
  <si>
    <t>00216</t>
  </si>
  <si>
    <t>UNIDAD PEDAGOGICA DR. RAFAEL ANGEL CALDERON G.</t>
  </si>
  <si>
    <t>UNIDAD PEDAGOGICA JOSE BREINDERHOFF</t>
  </si>
  <si>
    <t>UNIDAD PEDAGOGICA CUATRO REINAS</t>
  </si>
  <si>
    <t>EXPERIMENTAL BILINGUE LA TRINIDAD</t>
  </si>
  <si>
    <t>00306</t>
  </si>
  <si>
    <t>LICEO MARIA AUXILIADORA</t>
  </si>
  <si>
    <t>COLEGIO LA ASUNCION</t>
  </si>
  <si>
    <t>LICEO FERNANDO VOLIO JIMENEZ</t>
  </si>
  <si>
    <t>00415</t>
  </si>
  <si>
    <t>COLEGIO REPUBLICA DE ITALIA</t>
  </si>
  <si>
    <t>LICEO SINAI</t>
  </si>
  <si>
    <t>LICEO CAPITAN RAMON RIVAS</t>
  </si>
  <si>
    <t>LICEO RURAL LOS ANGELES DE PARAMO</t>
  </si>
  <si>
    <t>LICEO CANAAN</t>
  </si>
  <si>
    <t>00481</t>
  </si>
  <si>
    <t>5162</t>
  </si>
  <si>
    <t>LICEO RURAL OSTIONAL</t>
  </si>
  <si>
    <t>LICEO PLATANILLO DE BARU</t>
  </si>
  <si>
    <t>COLEGIO JORGE VOLIO JIMENEZ</t>
  </si>
  <si>
    <t>LICEO RURAL EL JARDIN</t>
  </si>
  <si>
    <t>LICEO RURAL RIO NUEVO</t>
  </si>
  <si>
    <t>LICEO CONCEPCION DANIEL FLORES</t>
  </si>
  <si>
    <t>00622</t>
  </si>
  <si>
    <t>5582</t>
  </si>
  <si>
    <t>LICEO RURAL MASTATAL</t>
  </si>
  <si>
    <t>LICEO ACADEMICO SAN ANTONIO</t>
  </si>
  <si>
    <t>00634</t>
  </si>
  <si>
    <t>5356</t>
  </si>
  <si>
    <t>LICEO RURAL LOS ARBOLITOS</t>
  </si>
  <si>
    <t>00657</t>
  </si>
  <si>
    <t>5596</t>
  </si>
  <si>
    <t>LICEO RURAL LOS JAZMINES</t>
  </si>
  <si>
    <t>00666</t>
  </si>
  <si>
    <t>5660</t>
  </si>
  <si>
    <t>00669</t>
  </si>
  <si>
    <t>5666</t>
  </si>
  <si>
    <t>LICEO RURAL COOPE SAN JUAN</t>
  </si>
  <si>
    <t>UNIDAD PEDAGOGICA LA VALENCIA</t>
  </si>
  <si>
    <t>LICEO BILINGÜE ITALO COSTARRICENSE</t>
  </si>
  <si>
    <t>UNIDAD PEDAGOGICA SOTERO GONZALEZ BARQUERO</t>
  </si>
  <si>
    <t>00712</t>
  </si>
  <si>
    <t>5853</t>
  </si>
  <si>
    <t>LICEO RURAL EL CASTILLO FORTUNA</t>
  </si>
  <si>
    <t>LICEO RURAL ALTO GUAYMI</t>
  </si>
  <si>
    <t>00741</t>
  </si>
  <si>
    <t>5734</t>
  </si>
  <si>
    <t>LICEO RURAL LAS COLONIAS</t>
  </si>
  <si>
    <t>00746</t>
  </si>
  <si>
    <t>5855</t>
  </si>
  <si>
    <t>LICEO RURAL SAN ANTONIO DE ZAPOTAL</t>
  </si>
  <si>
    <t>00752</t>
  </si>
  <si>
    <t>5897</t>
  </si>
  <si>
    <t>LICEO RURAL BELLA VISTA</t>
  </si>
  <si>
    <t>00767</t>
  </si>
  <si>
    <t>5976</t>
  </si>
  <si>
    <t>LICEO RURAL SAN JUAN</t>
  </si>
  <si>
    <t>00785</t>
  </si>
  <si>
    <t>5974</t>
  </si>
  <si>
    <t>LICEO RURAL LA CUREÑA</t>
  </si>
  <si>
    <t>00793</t>
  </si>
  <si>
    <t>6043</t>
  </si>
  <si>
    <t>LICEO RURAL LANAS</t>
  </si>
  <si>
    <t>00794</t>
  </si>
  <si>
    <t>6044</t>
  </si>
  <si>
    <t>LICEO RURAL EL LLANO</t>
  </si>
  <si>
    <t>I.E.G.B. ANDRES BELLO LOPEZ</t>
  </si>
  <si>
    <t>UNIDAD PEDAGOGICA LA CRUZ</t>
  </si>
  <si>
    <t>I.E.G.B. REPUBLICA DE PANAMA</t>
  </si>
  <si>
    <t>00819</t>
  </si>
  <si>
    <t>6050</t>
  </si>
  <si>
    <t>LICEO RURAL JARIS</t>
  </si>
  <si>
    <t>00833</t>
  </si>
  <si>
    <t>00838</t>
  </si>
  <si>
    <t>LICEO RURAL RIO GRANDE DE PAQUERA</t>
  </si>
  <si>
    <t>UNIDAD PEDAGOGICA DANIEL ODUBER QUIROS</t>
  </si>
  <si>
    <t>01089</t>
  </si>
  <si>
    <t>6796</t>
  </si>
  <si>
    <t>ARANJUEZ</t>
  </si>
  <si>
    <t>BARRIO PITAHAYA</t>
  </si>
  <si>
    <t>BARRIO MEXICO</t>
  </si>
  <si>
    <t>BARRIO CUBA</t>
  </si>
  <si>
    <t>SOLEDAD</t>
  </si>
  <si>
    <t>GONZALEZ VIQUEZ</t>
  </si>
  <si>
    <t>LUJAN</t>
  </si>
  <si>
    <t>BARRIO CORDOBA</t>
  </si>
  <si>
    <t>LA PEREGRINA</t>
  </si>
  <si>
    <t>SABANA ESTE</t>
  </si>
  <si>
    <t>HATILLO CENTRO</t>
  </si>
  <si>
    <t>HATILLO 2</t>
  </si>
  <si>
    <t>COLONIA KENNEDY</t>
  </si>
  <si>
    <t>SANTA TERESA</t>
  </si>
  <si>
    <t>CALLE FALLAS</t>
  </si>
  <si>
    <t>EL COLEGIO</t>
  </si>
  <si>
    <t>LIENER QUESADA MURILLO</t>
  </si>
  <si>
    <t>EL ALTO</t>
  </si>
  <si>
    <t>MOZOTAL</t>
  </si>
  <si>
    <t>RIO ORO</t>
  </si>
  <si>
    <t>LAS NUBES</t>
  </si>
  <si>
    <t>GONZALEZ TRUQUER</t>
  </si>
  <si>
    <t>LOS COLEGIOS</t>
  </si>
  <si>
    <t>SAN BLAS</t>
  </si>
  <si>
    <t>CEDROS</t>
  </si>
  <si>
    <t>BETANIA</t>
  </si>
  <si>
    <t>CALLE CABUYA</t>
  </si>
  <si>
    <t>UNESCO</t>
  </si>
  <si>
    <t>BARRIO EL CARMEN</t>
  </si>
  <si>
    <t>EL BRASIL</t>
  </si>
  <si>
    <t>MONTECILLOS</t>
  </si>
  <si>
    <t>PLAZA ACOSTA</t>
  </si>
  <si>
    <t>EL RODEO</t>
  </si>
  <si>
    <t>BARRIO SAN JOSE</t>
  </si>
  <si>
    <t>LA CORTE, SAN RAMON</t>
  </si>
  <si>
    <t>MARIA AUXILIADORA</t>
  </si>
  <si>
    <t>CIUDAD QUESADA</t>
  </si>
  <si>
    <t>BARRIO CEMENTERIO</t>
  </si>
  <si>
    <t>EL MOLINO</t>
  </si>
  <si>
    <t>IGLESIAS</t>
  </si>
  <si>
    <t>LOYOLA</t>
  </si>
  <si>
    <t>LA HACIENDITA</t>
  </si>
  <si>
    <t>EL TEJAR</t>
  </si>
  <si>
    <t>MARIA ROSA RIVAS BRENES</t>
  </si>
  <si>
    <t>BARRIO LOURDES</t>
  </si>
  <si>
    <t>MERCEDES NORTE</t>
  </si>
  <si>
    <t>QUINTANA</t>
  </si>
  <si>
    <t>ERICK OVARES RODRIGUEZ</t>
  </si>
  <si>
    <t>BARRIO SANTIAGO</t>
  </si>
  <si>
    <t>SAN JOAQUIN FLORES</t>
  </si>
  <si>
    <t>CIUDAD NEILY</t>
  </si>
  <si>
    <t>LA COLINA</t>
  </si>
  <si>
    <t>CERRO MOCHO</t>
  </si>
  <si>
    <t>RESIDENCIAL LOS LAGOS</t>
  </si>
  <si>
    <t>KENETH BONILLA CESPEDES</t>
  </si>
  <si>
    <t>COOPERATIVA</t>
  </si>
  <si>
    <t>LOS ALMENDROS</t>
  </si>
  <si>
    <t>LA FLORIDA</t>
  </si>
  <si>
    <t>CAMPO DE ATERRIZAJE</t>
  </si>
  <si>
    <t>LA AURORA</t>
  </si>
  <si>
    <t>EL CARMEN</t>
  </si>
  <si>
    <t>BARRIO LATINO</t>
  </si>
  <si>
    <t>LA RECTA DE IMPERIO</t>
  </si>
  <si>
    <t>AMUBRI</t>
  </si>
  <si>
    <t>EL PEDEGRAL</t>
  </si>
  <si>
    <t>CUATRO REINAS</t>
  </si>
  <si>
    <t>ALTO COMTE</t>
  </si>
  <si>
    <t>MELVIN PEREZ GONZALEZ</t>
  </si>
  <si>
    <t>LA FLORA</t>
  </si>
  <si>
    <t>JUDAS</t>
  </si>
  <si>
    <t>EMMANUEL HERNANDEZ MUÑOZ</t>
  </si>
  <si>
    <t>JICARO</t>
  </si>
  <si>
    <t>MATINA CENTRO</t>
  </si>
  <si>
    <t>OJO DE AGUA</t>
  </si>
  <si>
    <t>DON BOSCO</t>
  </si>
  <si>
    <t>RIO BANANO</t>
  </si>
  <si>
    <t>COPABUENA</t>
  </si>
  <si>
    <t>JAVIER FRANCISCO SALAZAR JARA</t>
  </si>
  <si>
    <t>ASENTAMIENTO CARLOS VARGAS</t>
  </si>
  <si>
    <t>LA PRADERA</t>
  </si>
  <si>
    <t>NUEVO ARENAL</t>
  </si>
  <si>
    <t>LA RITA</t>
  </si>
  <si>
    <t>BARRIO LA UNION</t>
  </si>
  <si>
    <t>LOS MILLONARIOS</t>
  </si>
  <si>
    <t>SUCRE</t>
  </si>
  <si>
    <t>CARRILLOS BAJO</t>
  </si>
  <si>
    <t>BRASILIA</t>
  </si>
  <si>
    <t>BARRIO FRUTA PAN</t>
  </si>
  <si>
    <t>SANTIAGO DEL MONTE</t>
  </si>
  <si>
    <t>CHACHAGUA</t>
  </si>
  <si>
    <t>EL ROBLE DE ALAJUELA</t>
  </si>
  <si>
    <t>TUETAL NORTE</t>
  </si>
  <si>
    <t>VILLARREAL</t>
  </si>
  <si>
    <t>MITZY SALAZAR MORALES</t>
  </si>
  <si>
    <t>LA ALEGRIA</t>
  </si>
  <si>
    <t>LOS JARDINES</t>
  </si>
  <si>
    <t>SANTA GERTRUDIS NORTE</t>
  </si>
  <si>
    <t>FILA GUINEA</t>
  </si>
  <si>
    <t>EL CAIRO</t>
  </si>
  <si>
    <t>TOMAS GUARDIA</t>
  </si>
  <si>
    <t>BARRA COLORADO NORTE</t>
  </si>
  <si>
    <t>BARRA TORTUGUERO</t>
  </si>
  <si>
    <t>BANANITO SUR</t>
  </si>
  <si>
    <t>VESTA</t>
  </si>
  <si>
    <t>PONGOLA</t>
  </si>
  <si>
    <t>EL CONCHO</t>
  </si>
  <si>
    <t>GRANO DE ORO</t>
  </si>
  <si>
    <t>LAS ESPERANZAS</t>
  </si>
  <si>
    <t>UVITA</t>
  </si>
  <si>
    <t>CANAAN</t>
  </si>
  <si>
    <t>SANTA EDUVIGES</t>
  </si>
  <si>
    <t>OLGER EDUARDO RIOS BEITA</t>
  </si>
  <si>
    <t>MARBELLA</t>
  </si>
  <si>
    <t>OSTIONAL</t>
  </si>
  <si>
    <t>AGUJITAS DE DRAKE</t>
  </si>
  <si>
    <t>VERACRUZ</t>
  </si>
  <si>
    <t>COOPEVEGA</t>
  </si>
  <si>
    <t>FINCA ALAJUELA</t>
  </si>
  <si>
    <t>BARRA DE PARISMINA</t>
  </si>
  <si>
    <t>CUBA CREEK</t>
  </si>
  <si>
    <t>BOCA DE ARENAL</t>
  </si>
  <si>
    <t>BIJAGUAL</t>
  </si>
  <si>
    <t>RINCON</t>
  </si>
  <si>
    <t>CHANGUENA CENTRO</t>
  </si>
  <si>
    <t>PLATANILLO</t>
  </si>
  <si>
    <t>LA ESPERANZA</t>
  </si>
  <si>
    <t>PACAYITAS</t>
  </si>
  <si>
    <t>ISLA VENADO</t>
  </si>
  <si>
    <t>CABECERA</t>
  </si>
  <si>
    <t>POASITO</t>
  </si>
  <si>
    <t>GREIVIN LOPEZ LOPEZ</t>
  </si>
  <si>
    <t>COSTA DE PAJAROS</t>
  </si>
  <si>
    <t>EL LLANO DE LA MESA</t>
  </si>
  <si>
    <t>MARIA ELENA MORA MORA</t>
  </si>
  <si>
    <t>PUNTA DE RIEL</t>
  </si>
  <si>
    <t>MARAÑONAL</t>
  </si>
  <si>
    <t>NUESTRO AMO</t>
  </si>
  <si>
    <t>LA LUCHA</t>
  </si>
  <si>
    <t>CEDRAL</t>
  </si>
  <si>
    <t>EL PORVENIR</t>
  </si>
  <si>
    <t>LOS LLANOS</t>
  </si>
  <si>
    <t>MEDIO QUESO</t>
  </si>
  <si>
    <t>OMAR ROJAS SOLIS</t>
  </si>
  <si>
    <t>CHRISTIAN CORDOBA MONGE</t>
  </si>
  <si>
    <t>BUENA VISTA</t>
  </si>
  <si>
    <t>ROXANA GODINEZ SANCHEZ</t>
  </si>
  <si>
    <t>LA PALMA</t>
  </si>
  <si>
    <t>MARLER VILLALOBOS MENDEZ</t>
  </si>
  <si>
    <t>URBANIZACION EL PROGRESO</t>
  </si>
  <si>
    <t>KARLEN SMITH HIDALGO</t>
  </si>
  <si>
    <t>VILLA MILLS</t>
  </si>
  <si>
    <t>BOCA TAPADA</t>
  </si>
  <si>
    <t>FINCA 11</t>
  </si>
  <si>
    <t>LA PERLA</t>
  </si>
  <si>
    <t>ABROJO MONTEZUMA</t>
  </si>
  <si>
    <t>JUNTAS DEL CAOBA</t>
  </si>
  <si>
    <t>GUARDIA</t>
  </si>
  <si>
    <t>CUATRO BOCAS</t>
  </si>
  <si>
    <t>LA CONQUISTA</t>
  </si>
  <si>
    <t>SEPECUE</t>
  </si>
  <si>
    <t>EL SAINO</t>
  </si>
  <si>
    <t>MASTATAL</t>
  </si>
  <si>
    <t>SAN RAFAEL CABAGRA</t>
  </si>
  <si>
    <t>LA ALDEA</t>
  </si>
  <si>
    <t>LOS ARBOLITOS</t>
  </si>
  <si>
    <t>SAN JULIAN</t>
  </si>
  <si>
    <t>COQUITAL</t>
  </si>
  <si>
    <t>LA GUARIA</t>
  </si>
  <si>
    <t>PLAYAS DEL COCO</t>
  </si>
  <si>
    <t>SANTA MARTA</t>
  </si>
  <si>
    <t>YERI</t>
  </si>
  <si>
    <t>BAJO LOS INDIOS</t>
  </si>
  <si>
    <t>YEINY VILLEGAS SOLORZANO</t>
  </si>
  <si>
    <t>LAS MARIAS</t>
  </si>
  <si>
    <t>LOS JAZMINES B.</t>
  </si>
  <si>
    <t>COLONIA PUNTARENAS</t>
  </si>
  <si>
    <t>VILLANUEVA</t>
  </si>
  <si>
    <t>PIEDRAS AZULES</t>
  </si>
  <si>
    <t>SAN LUIS DE DOS RIOS</t>
  </si>
  <si>
    <t>JUANILAMA</t>
  </si>
  <si>
    <t>COOPE SAN JUAN</t>
  </si>
  <si>
    <t>SAN MARTIN</t>
  </si>
  <si>
    <t>LA VALENCIA</t>
  </si>
  <si>
    <t>URBANIZACION LAS LOMAS</t>
  </si>
  <si>
    <t>BOCA RIO SAN CARLOS</t>
  </si>
  <si>
    <t>LA GARITA</t>
  </si>
  <si>
    <t>EL PARAISO</t>
  </si>
  <si>
    <t>MARIA JOSE SIRIAS MATARRITA</t>
  </si>
  <si>
    <t>LA LUCHITA</t>
  </si>
  <si>
    <t>EL CONSUELO</t>
  </si>
  <si>
    <t>EL SILENCIO</t>
  </si>
  <si>
    <t>CERRITOS</t>
  </si>
  <si>
    <t>LONDRES CENTRO</t>
  </si>
  <si>
    <t>EL CASTILLO</t>
  </si>
  <si>
    <t>ANA MERCEDES VARGAS SANTAMARIA</t>
  </si>
  <si>
    <t>ALTO LOS NUÑEZ</t>
  </si>
  <si>
    <t>LA PALMERA</t>
  </si>
  <si>
    <t>EL VENADO</t>
  </si>
  <si>
    <t>LA GATA</t>
  </si>
  <si>
    <t>LA CELINA</t>
  </si>
  <si>
    <t>BARRIO EL MANGAL</t>
  </si>
  <si>
    <t>ALTO GUAYMI</t>
  </si>
  <si>
    <t>ROMERO LOPEZ LOPEZ</t>
  </si>
  <si>
    <t>TSINIKLARI</t>
  </si>
  <si>
    <t>LA RAMBLA</t>
  </si>
  <si>
    <t>COLONIA CUBUJUQUI</t>
  </si>
  <si>
    <t>GANDOCA</t>
  </si>
  <si>
    <t>BELLA VISTA</t>
  </si>
  <si>
    <t>SAN ISIDRO CENTRO</t>
  </si>
  <si>
    <t>HAZEL MORA FERNANDEZ</t>
  </si>
  <si>
    <t>CAÑON GUARCO</t>
  </si>
  <si>
    <t>TARAS SAN NICOLAS</t>
  </si>
  <si>
    <t>BARRIO NUEVO</t>
  </si>
  <si>
    <t>BANDERAS DE POCOSOL</t>
  </si>
  <si>
    <t>SAN JUAN PEÑAS BLANCAS</t>
  </si>
  <si>
    <t>QUEBRADA GANADO</t>
  </si>
  <si>
    <t>NUEVA GUATEMALA</t>
  </si>
  <si>
    <t>ALEJANDRA TORUNO CRUZ</t>
  </si>
  <si>
    <t>LA LUCHA POTRERO GRANDE</t>
  </si>
  <si>
    <t>ERICKA REBECA CALDERON ORTIZ</t>
  </si>
  <si>
    <t>FINCA 10 RIO FRIO</t>
  </si>
  <si>
    <t>PAUL ALEXANDER ALFARO MARIN</t>
  </si>
  <si>
    <t>Bº MARIA AUXILIADORA</t>
  </si>
  <si>
    <t>LUIS DIEGO MELENDEZ ARAYA</t>
  </si>
  <si>
    <t>MAGALLANES</t>
  </si>
  <si>
    <t>CALLE VARELA</t>
  </si>
  <si>
    <t>ZAPATON</t>
  </si>
  <si>
    <t>VISTA DE MAR</t>
  </si>
  <si>
    <t>PACTO DEL JOCOTE</t>
  </si>
  <si>
    <t>HIGUITO</t>
  </si>
  <si>
    <t>LAS MERCEDES</t>
  </si>
  <si>
    <t>LA UNION DEL TORO</t>
  </si>
  <si>
    <t>CUATRO ESQUINAS</t>
  </si>
  <si>
    <t>ALTO QUETZAL</t>
  </si>
  <si>
    <t>LANAS</t>
  </si>
  <si>
    <t>OSCAR MORALES QUESADA</t>
  </si>
  <si>
    <t>EL LLANO</t>
  </si>
  <si>
    <t>RINCON DE SALAS</t>
  </si>
  <si>
    <t>SANTA ANA CENTRO</t>
  </si>
  <si>
    <t>BARRIO PILAR</t>
  </si>
  <si>
    <t>MARICELA CHACON FERNANDEZ</t>
  </si>
  <si>
    <t>CHIRRACA</t>
  </si>
  <si>
    <t>COCAL PUNTARENAS</t>
  </si>
  <si>
    <t>FINCA NARANJO</t>
  </si>
  <si>
    <t>LA CASONA</t>
  </si>
  <si>
    <t>SAN RAFAEL CENTRO</t>
  </si>
  <si>
    <t>VICTORIA</t>
  </si>
  <si>
    <t>KATSI</t>
  </si>
  <si>
    <t>TORITO</t>
  </si>
  <si>
    <t>LLANO DE ANGELES</t>
  </si>
  <si>
    <t>RIO CELESTE</t>
  </si>
  <si>
    <t>COLONIA DEL VALLE</t>
  </si>
  <si>
    <t>NAMALDI</t>
  </si>
  <si>
    <t>MEILOTH GAMBOA BERMUDEZ</t>
  </si>
  <si>
    <t>COROMA</t>
  </si>
  <si>
    <t>SONAFLUCA</t>
  </si>
  <si>
    <t>SAN RAFAEL DE CERROS</t>
  </si>
  <si>
    <t>ALMENDROS</t>
  </si>
  <si>
    <t>SAN JOSE DE RIO</t>
  </si>
  <si>
    <t>SALITRE</t>
  </si>
  <si>
    <t>SHIKABALI</t>
  </si>
  <si>
    <t>ALTO PACUARE</t>
  </si>
  <si>
    <t>SHIROLES</t>
  </si>
  <si>
    <t>QUIRIMAN</t>
  </si>
  <si>
    <t>VILLA HERMOSA</t>
  </si>
  <si>
    <t>ALTO COHEN</t>
  </si>
  <si>
    <t>CURRE</t>
  </si>
  <si>
    <t>YESENIA VASQUEZ ARAYA</t>
  </si>
  <si>
    <t>SECTOR CENTRAL</t>
  </si>
  <si>
    <t>CHINA KICHA</t>
  </si>
  <si>
    <t>EDEN FROILANO FERNANDEZ</t>
  </si>
  <si>
    <t>RIO GRANDE</t>
  </si>
  <si>
    <t>EDGAR MORA BOLAÑOS</t>
  </si>
  <si>
    <t>EL PROGRESO</t>
  </si>
  <si>
    <t>SINOLI</t>
  </si>
  <si>
    <t>ÑARI ÑAKA</t>
  </si>
  <si>
    <t>VILLA ESPERANZA</t>
  </si>
  <si>
    <t>PLAYA CORONADO</t>
  </si>
  <si>
    <t>YUAVIN</t>
  </si>
  <si>
    <t>PALACIOS</t>
  </si>
  <si>
    <t>JIMMY VARGAS ARIAS</t>
  </si>
  <si>
    <t>JUNQUILLO ARRIBA</t>
  </si>
  <si>
    <t>ADRIANA ENRIQUEZ GUZMAN</t>
  </si>
  <si>
    <t>VARA BLANCA</t>
  </si>
  <si>
    <t>BEATRIZ ROJAS AGUERO</t>
  </si>
  <si>
    <t>GUARARI</t>
  </si>
  <si>
    <t>CODTALLER</t>
  </si>
  <si>
    <t>P_ABIERTA</t>
  </si>
  <si>
    <t>02782</t>
  </si>
  <si>
    <t>00242</t>
  </si>
  <si>
    <t>01179</t>
  </si>
  <si>
    <t>01111</t>
  </si>
  <si>
    <t>01113</t>
  </si>
  <si>
    <t>00818</t>
  </si>
  <si>
    <t>01182</t>
  </si>
  <si>
    <t>00926</t>
  </si>
  <si>
    <t>02107</t>
  </si>
  <si>
    <t>01617</t>
  </si>
  <si>
    <t>01812</t>
  </si>
  <si>
    <t>01655</t>
  </si>
  <si>
    <t>02484</t>
  </si>
  <si>
    <t>01852</t>
  </si>
  <si>
    <t>00425</t>
  </si>
  <si>
    <t>01988</t>
  </si>
  <si>
    <t>02422</t>
  </si>
  <si>
    <t>02048</t>
  </si>
  <si>
    <t>00446</t>
  </si>
  <si>
    <t>02335</t>
  </si>
  <si>
    <t>01177</t>
  </si>
  <si>
    <t>01720</t>
  </si>
  <si>
    <t>02017</t>
  </si>
  <si>
    <t>02658</t>
  </si>
  <si>
    <t>02461</t>
  </si>
  <si>
    <t>02565</t>
  </si>
  <si>
    <t>01618</t>
  </si>
  <si>
    <t>01168</t>
  </si>
  <si>
    <t>02264</t>
  </si>
  <si>
    <t>01939</t>
  </si>
  <si>
    <t>02367</t>
  </si>
  <si>
    <t>--</t>
  </si>
  <si>
    <t>BRITANICO DE COSTA RICA</t>
  </si>
  <si>
    <t>COUNTRY DAY SCHOOL</t>
  </si>
  <si>
    <t>COLEGIO NUESTRA SENORA DE SION</t>
  </si>
  <si>
    <t>VALLE AZUL-HORARIO DIFERENCIADO</t>
  </si>
  <si>
    <t>CENTRO INTEGRAL DE EDUCACION PRIVADA</t>
  </si>
  <si>
    <t>ITSKATZU EDUCACION INTEGRAL</t>
  </si>
  <si>
    <t>HUMANISTICO COSTARRICENSE-CAMPUS HEREDIA</t>
  </si>
  <si>
    <t>COLEGIO ECOLOGICO BILINGÜE SAN MARTIN</t>
  </si>
  <si>
    <t>HUMANISTICO COSTARRICENSE-SEDE COTO</t>
  </si>
  <si>
    <t>BERKELEY ACADEMY</t>
  </si>
  <si>
    <t>MARIA MONTSERRAT</t>
  </si>
  <si>
    <t>ARANDU SCHOOL</t>
  </si>
  <si>
    <t>01088</t>
  </si>
  <si>
    <t>DEL MAR ACADEMY</t>
  </si>
  <si>
    <t>01090</t>
  </si>
  <si>
    <t>CENTRO EDUCATIVO GEA</t>
  </si>
  <si>
    <t>01091</t>
  </si>
  <si>
    <t>HUMANISTICO COSTARRICENSE-CAMPUS NICOYA</t>
  </si>
  <si>
    <t>01092</t>
  </si>
  <si>
    <t>01093</t>
  </si>
  <si>
    <t>BILINGUAL MULTIDISCIPLINARY SCHOOL</t>
  </si>
  <si>
    <t>01094</t>
  </si>
  <si>
    <t>HUMANISTICO COSTARRICENSE-CAMPUS SARAPIQUI</t>
  </si>
  <si>
    <t>01095</t>
  </si>
  <si>
    <t>MONTEALTO</t>
  </si>
  <si>
    <t>01096</t>
  </si>
  <si>
    <t>SANTA CATALINA DE SENA</t>
  </si>
  <si>
    <t>ALEXIS PAEZ OVARES</t>
  </si>
  <si>
    <t>SILVIA ULATE OVIEDO</t>
  </si>
  <si>
    <t>LA CEIBA</t>
  </si>
  <si>
    <t>VILMA DEL CARMEN MENDOZA YANES</t>
  </si>
  <si>
    <t>RONALD RODRIGUEZ MENDOZA</t>
  </si>
  <si>
    <t>LILLIAM DIAZ QUESADA</t>
  </si>
  <si>
    <t>ROSA MARIA ROJAS RAMIREZ</t>
  </si>
  <si>
    <t>MARIA JANETTE ALVAREZ LOPEZ</t>
  </si>
  <si>
    <t>PABLO ANDRES QUIROS GONZALEZ</t>
  </si>
  <si>
    <t>ANA VIRGINIA LEON AZOFEIFA</t>
  </si>
  <si>
    <t>JOHNNY VASQUEZ LEMAITRE</t>
  </si>
  <si>
    <t>RITA ARGUEDAS VIQUEZ</t>
  </si>
  <si>
    <t>VILMA SOLIS JIMENEZ</t>
  </si>
  <si>
    <t>JOSUE ROJAS CHINCHILLA</t>
  </si>
  <si>
    <t>LUIS CARLOS ZUÑIGA JIMENEZ</t>
  </si>
  <si>
    <t>DELIANA ESQUIVEL MENESES</t>
  </si>
  <si>
    <t>MARIA DE LOS A. BEJARANO I.</t>
  </si>
  <si>
    <t>Ubicación (PR/CA/DI):</t>
  </si>
  <si>
    <t>1-19-12</t>
  </si>
  <si>
    <t>2-02-14</t>
  </si>
  <si>
    <t>2-16-01</t>
  </si>
  <si>
    <t>6-01-10</t>
  </si>
  <si>
    <t>Formación de formadores en Robótica</t>
  </si>
  <si>
    <t>CUADRO 1</t>
  </si>
  <si>
    <t>CUADRO 2</t>
  </si>
  <si>
    <t>CUADRO 3</t>
  </si>
  <si>
    <t>CUADRO 4</t>
  </si>
  <si>
    <t>CUADRO 5</t>
  </si>
  <si>
    <t>CUADRO 7</t>
  </si>
  <si>
    <t>CUADRO 8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</si>
  <si>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1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</si>
  <si>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>Matrícula Inicial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</si>
  <si>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Nuevos Ingresos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</si>
  <si>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Provenientes de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</si>
  <si>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Traslados a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</si>
  <si>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Matrícula Final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</si>
  <si>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Aprobados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</si>
  <si>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 xml:space="preserve">Aplazados </t>
    </r>
    <r>
      <rPr>
        <b/>
        <vertAlign val="superscript"/>
        <sz val="12"/>
        <color theme="1"/>
        <rFont val="Cambria"/>
        <family val="1"/>
        <scheme val="major"/>
      </rPr>
      <t>1/</t>
    </r>
  </si>
  <si>
    <t>Lengua Indígena</t>
  </si>
  <si>
    <t>Afectividad y Sexualidad Integral</t>
  </si>
  <si>
    <t>Alcohol</t>
  </si>
  <si>
    <t>Tabaco</t>
  </si>
  <si>
    <t>5-11-05</t>
  </si>
  <si>
    <t>5857</t>
  </si>
  <si>
    <t>00726</t>
  </si>
  <si>
    <t>UNIDAD PEDAGOGICA JUAN CALDERON VALVERDE</t>
  </si>
  <si>
    <t>UNIDAD PEDAGOGICA RIO CELESTE</t>
  </si>
  <si>
    <t>COLEGIO DIURNO LA CRUZ</t>
  </si>
  <si>
    <t>6842</t>
  </si>
  <si>
    <t>01100</t>
  </si>
  <si>
    <t>LICEO RURAL ULUK KICHA</t>
  </si>
  <si>
    <t>ANA ROSARIO RODRIGUEZ SABORIO</t>
  </si>
  <si>
    <t>LOMAS DEL RIO</t>
  </si>
  <si>
    <t>MARIBELLE UMAÑA MACHADO</t>
  </si>
  <si>
    <t>LAURA CRUZ JIMENEZ</t>
  </si>
  <si>
    <t>LUIS GAMBOA RAMIREZ</t>
  </si>
  <si>
    <t>CHRISTIAN MONDRAGON SOTO</t>
  </si>
  <si>
    <t>LISBETH FERNANDEZ CHAVES</t>
  </si>
  <si>
    <t>CYNTHIA SANCHEZ RODRIGUEZ</t>
  </si>
  <si>
    <t>ANA RITA ALPIZAR CHAVEZ</t>
  </si>
  <si>
    <t>YERLIN GAMBOA DIAZ</t>
  </si>
  <si>
    <t>SONIA CORTES LEAL</t>
  </si>
  <si>
    <t>LUIS ALBERTO ZUÑIGA DIAZ</t>
  </si>
  <si>
    <t>MONICA ALCAZAR HERNANDEZ</t>
  </si>
  <si>
    <t>JOSE EDUARDO JIMENEZ VARGAS</t>
  </si>
  <si>
    <t>ERIC GONZALEZ ALVARADO</t>
  </si>
  <si>
    <t>MIGUEL QUIROS MORA</t>
  </si>
  <si>
    <t>BAJOS TORO AMARILLO</t>
  </si>
  <si>
    <t>JOSE ADRIAN GONZALEZ CORDERO</t>
  </si>
  <si>
    <t>SEIDY LOPEZ MADRIGAL</t>
  </si>
  <si>
    <t>WENDY MADRIGAL SANCHEZ</t>
  </si>
  <si>
    <t>MARIA SOLANO VALVERDE</t>
  </si>
  <si>
    <t>ERICK MARTIN CARVAJAL RIVERA</t>
  </si>
  <si>
    <t>SHARABATA</t>
  </si>
  <si>
    <t>Proyecto Colegio de Alta Oportunidad: generación de oportunidades y prevención de riesgo en consumo de drogas</t>
  </si>
  <si>
    <t>SEGÚN EFECTOS EN EL SISTEMA NERVIOSO CENTRAL</t>
  </si>
  <si>
    <t>Depresoras</t>
  </si>
  <si>
    <t>Barbitúricos</t>
  </si>
  <si>
    <t>Benzodiazepinas</t>
  </si>
  <si>
    <t>Derivados del Opio, tales como la morfina, la heroína y codeína</t>
  </si>
  <si>
    <t>Estimulantes</t>
  </si>
  <si>
    <t>Cafeína</t>
  </si>
  <si>
    <t>Anfetaminas (Éxtasis)</t>
  </si>
  <si>
    <t>Fenilciclidina</t>
  </si>
  <si>
    <t>Alucinógenos--Acido Lisérgico (LSD) y Psilocibina (Hongos)--</t>
  </si>
  <si>
    <t>Cantidad de hijos</t>
  </si>
  <si>
    <t>CASOS DE VIOLENCIA INTRAFAMILIAR Y EXTRAFAMILIAR</t>
  </si>
  <si>
    <t>Violencia Intrafamiliar</t>
  </si>
  <si>
    <t>Sexual</t>
  </si>
  <si>
    <t>Negligencia</t>
  </si>
  <si>
    <t>Violencia Extrafamiliar</t>
  </si>
  <si>
    <t>Violación sexual</t>
  </si>
  <si>
    <t>Abuso sexual</t>
  </si>
  <si>
    <t>Relación impropia</t>
  </si>
  <si>
    <t>Explotación sexual comercial</t>
  </si>
  <si>
    <t>Trata de personas</t>
  </si>
  <si>
    <t>Laboral</t>
  </si>
  <si>
    <t>Tráfico</t>
  </si>
  <si>
    <t>Violencia en el Noviazgo</t>
  </si>
  <si>
    <t>DATOS SOBRE OTROS TIPOS DE VIOLENCIA</t>
  </si>
  <si>
    <t>Sí</t>
  </si>
  <si>
    <t>No</t>
  </si>
  <si>
    <t>Responda sí o no.</t>
  </si>
  <si>
    <t>¿Cuenta el centro educativo con Grupo de Convivencia?</t>
  </si>
  <si>
    <t>¿Se están acatando en el centro educativo los protocolos de actuación ante situaciones de violencia?</t>
  </si>
  <si>
    <t>Cantidad de Casos</t>
  </si>
  <si>
    <t>Cantidad de estudiantes involucrados</t>
  </si>
  <si>
    <t>8.</t>
  </si>
  <si>
    <t>¿Cantidad de estudiantes encontrados con arma contusa?</t>
  </si>
  <si>
    <t>9.</t>
  </si>
  <si>
    <t>¿Cantidad de estudiantes encontrados con arma hechiza?</t>
  </si>
  <si>
    <t>10.</t>
  </si>
  <si>
    <t>11.</t>
  </si>
  <si>
    <t>12.</t>
  </si>
  <si>
    <t>¿Cantidad de armas contusas decomisadas?</t>
  </si>
  <si>
    <t>13.</t>
  </si>
  <si>
    <t>¿Cantidad de armas hechizas decomisadas?</t>
  </si>
  <si>
    <t>Suspensiones.</t>
  </si>
  <si>
    <t>14.</t>
  </si>
  <si>
    <t>15.</t>
  </si>
  <si>
    <t>Entre estudiantes</t>
  </si>
  <si>
    <t>De estudiantes a docentes</t>
  </si>
  <si>
    <t>De docentes a estudiantes</t>
  </si>
  <si>
    <t>Psicológica</t>
  </si>
  <si>
    <t>Acoso Sexual y Hostigamiento Sexual</t>
  </si>
  <si>
    <t>Discriminación por xenofobia</t>
  </si>
  <si>
    <t>Discriminación racial</t>
  </si>
  <si>
    <t>Discriminación por orientación sexual</t>
  </si>
  <si>
    <t>Datos del director(a):</t>
  </si>
  <si>
    <t>Datos del supervisor(a):</t>
  </si>
  <si>
    <r>
      <t xml:space="preserve">Nombre: </t>
    </r>
    <r>
      <rPr>
        <u/>
        <sz val="12"/>
        <color theme="1"/>
        <rFont val="Cambria"/>
        <family val="1"/>
        <scheme val="major"/>
      </rPr>
      <t/>
    </r>
  </si>
  <si>
    <t>Teléfono:</t>
  </si>
  <si>
    <r>
      <t xml:space="preserve">Indique en el siguiente cuadro los </t>
    </r>
    <r>
      <rPr>
        <b/>
        <i/>
        <u val="double"/>
        <sz val="11"/>
        <rFont val="Cambria"/>
        <family val="1"/>
        <scheme val="major"/>
      </rPr>
      <t>casos registrados</t>
    </r>
    <r>
      <rPr>
        <sz val="11"/>
        <rFont val="Cambria"/>
        <family val="1"/>
        <scheme val="major"/>
      </rPr>
      <t xml:space="preserve"> de violencia:</t>
    </r>
  </si>
  <si>
    <r>
      <t xml:space="preserve">De estudiantes a otro personal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</si>
  <si>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De otro personal a estudiantes </t>
    </r>
    <r>
      <rPr>
        <b/>
        <vertAlign val="superscript"/>
        <sz val="11"/>
        <rFont val="Cambria"/>
        <family val="1"/>
        <scheme val="major"/>
      </rPr>
      <t>1/</t>
    </r>
  </si>
  <si>
    <t>Reporte la cantidad de casos en que se han implementado los siguientes protocolos en el Centro Educativo.  Además, indique la cantidad de estudiantes involucrados en los casos mencionados.</t>
  </si>
  <si>
    <t>CUADRO 6</t>
  </si>
  <si>
    <t>01097</t>
  </si>
  <si>
    <t>01101</t>
  </si>
  <si>
    <t>01102</t>
  </si>
  <si>
    <t>01103</t>
  </si>
  <si>
    <t>CENTRO EDUCATIVO CARMEN LYRA</t>
  </si>
  <si>
    <t>CIENTIFICO COSTARRICENSE DE SAN PEDRO</t>
  </si>
  <si>
    <t>COLEGIO HERMOSA HIGH SCHOOL</t>
  </si>
  <si>
    <t>GREDOS SAN DIEGO INTERNATIONAL SCHOOL</t>
  </si>
  <si>
    <t>SISTEMA EDUCATIVO SOCIAL POSADA DE BELEN</t>
  </si>
  <si>
    <t>TREE OF LIFE LEARNING CENTER</t>
  </si>
  <si>
    <t>PRIVADA</t>
  </si>
  <si>
    <t>LAS DELICIAS</t>
  </si>
  <si>
    <t>HATILLO 1</t>
  </si>
  <si>
    <t>MOIN</t>
  </si>
  <si>
    <t>BETHEL</t>
  </si>
  <si>
    <t>BOSQUES DE DOÑA ROSA</t>
  </si>
  <si>
    <t>SAN MIGUELITO</t>
  </si>
  <si>
    <t>MONTEVERDE</t>
  </si>
  <si>
    <t>LOS LAURELES</t>
  </si>
  <si>
    <t>EL COCO</t>
  </si>
  <si>
    <t>DANIEL FLORES</t>
  </si>
  <si>
    <t>SABANA SUR</t>
  </si>
  <si>
    <t>CAMBOYA</t>
  </si>
  <si>
    <t>ROHRMOSER</t>
  </si>
  <si>
    <t>LA SOLEDAD</t>
  </si>
  <si>
    <t>CENTRAL</t>
  </si>
  <si>
    <t>SANTA CATALINA</t>
  </si>
  <si>
    <t>ALTO DE GUADALUPE</t>
  </si>
  <si>
    <t>RESIDENCIAL LAS VEGAS</t>
  </si>
  <si>
    <t>LOS ROSALES</t>
  </si>
  <si>
    <t>CRISTINA MENENDEZ MUNOZ</t>
  </si>
  <si>
    <t>CORALES N°3</t>
  </si>
  <si>
    <t>LAGOS LINDORA</t>
  </si>
  <si>
    <t>EL BOSQUE</t>
  </si>
  <si>
    <t>URBANIZACION ZAYQUI</t>
  </si>
  <si>
    <t>CALLE LA CRUZ</t>
  </si>
  <si>
    <t>CRISTO REY</t>
  </si>
  <si>
    <t>EL COCAL</t>
  </si>
  <si>
    <t>IRWIN CESPEDES BARRANTES</t>
  </si>
  <si>
    <t>SANTA CLARA</t>
  </si>
  <si>
    <t>CALLE BONILLA</t>
  </si>
  <si>
    <t>CATARATAS</t>
  </si>
  <si>
    <t>BENITO HERNANDEZ BARCENAS</t>
  </si>
  <si>
    <t>BARRIO SAN MARTIN</t>
  </si>
  <si>
    <t>WILLIAM ZUNIGA JIMENEZ</t>
  </si>
  <si>
    <t>CORAZON DE JESUS</t>
  </si>
  <si>
    <t>EL SOCORRO</t>
  </si>
  <si>
    <t>SCOTT GARREN</t>
  </si>
  <si>
    <t>BARRIO LA TROPICANA</t>
  </si>
  <si>
    <t>SABANILLA</t>
  </si>
  <si>
    <t>LOURDES</t>
  </si>
  <si>
    <t>MARIANELLA BARRANTES BADILLA</t>
  </si>
  <si>
    <t>VARGAS ARAYA</t>
  </si>
  <si>
    <t>QUESADA</t>
  </si>
  <si>
    <t>RONALD ARROYO SOLANO</t>
  </si>
  <si>
    <t>PLAYA BRASILITO</t>
  </si>
  <si>
    <t>HACIENDA ESPINAL</t>
  </si>
  <si>
    <t>DANAY DE LA TORRE PRATS</t>
  </si>
  <si>
    <t>JABONCILLAL</t>
  </si>
  <si>
    <t>SANTA ELENA</t>
  </si>
  <si>
    <t>NOSARA</t>
  </si>
  <si>
    <t>CRUZ ROJA</t>
  </si>
  <si>
    <t>SANTO DOMINGO CENTRO</t>
  </si>
  <si>
    <t>PLAYAS DE COCO</t>
  </si>
  <si>
    <t>BARRIO HOLANDA</t>
  </si>
  <si>
    <t>BARRIO TIPO H</t>
  </si>
  <si>
    <t>WAINER ESPINOZA VALVERDE</t>
  </si>
  <si>
    <t>EL MESON</t>
  </si>
  <si>
    <t>NELLY RODRIGUEZ FLORES</t>
  </si>
  <si>
    <t>BARRIO LIMON</t>
  </si>
  <si>
    <t>LA PUEBLA</t>
  </si>
  <si>
    <t>COBANO</t>
  </si>
  <si>
    <t>ALAJUELITA</t>
  </si>
  <si>
    <t>BARRIO ESCALANTE</t>
  </si>
  <si>
    <t>GUACIMA ABAJO</t>
  </si>
  <si>
    <t>NUMANCIA</t>
  </si>
  <si>
    <t>BARRIO CORAZON DE JESUS</t>
  </si>
  <si>
    <t>BARRIO LA VICTORIA</t>
  </si>
  <si>
    <t>BRUNILDA RODRIGUEZ ROJAS</t>
  </si>
  <si>
    <t>GRANADILLA SUR</t>
  </si>
  <si>
    <t>LOMAS DE AYARCO SUR</t>
  </si>
  <si>
    <t>LOMAS AYARCO SUR</t>
  </si>
  <si>
    <t>CASTILLA</t>
  </si>
  <si>
    <t>LA ALBORADA</t>
  </si>
  <si>
    <t>JOSE ALONSO MORA FALLAS</t>
  </si>
  <si>
    <t>DON TOMAS</t>
  </si>
  <si>
    <t>ANSELMO LLORENTE</t>
  </si>
  <si>
    <t>TABLAZO</t>
  </si>
  <si>
    <t>HERRADURA</t>
  </si>
  <si>
    <t>GUACHIPELIN</t>
  </si>
  <si>
    <t>PAQUITA</t>
  </si>
  <si>
    <t>COLORADITO</t>
  </si>
  <si>
    <t>BERNARDA MORA NARANJO</t>
  </si>
  <si>
    <t>SAN RAMON TRES RIOS</t>
  </si>
  <si>
    <t>CERRILLOS</t>
  </si>
  <si>
    <t>HUACAS</t>
  </si>
  <si>
    <t>SANTA LUCIA</t>
  </si>
  <si>
    <t>CENTRO SANTA ANA</t>
  </si>
  <si>
    <t>MERCEDES SUR</t>
  </si>
  <si>
    <t>ESCAZU</t>
  </si>
  <si>
    <t>LOS SAUCES</t>
  </si>
  <si>
    <t>LAS AMERICAS</t>
  </si>
  <si>
    <t>LA GRUTA</t>
  </si>
  <si>
    <t>ZONA ADMINISTRATIVA PINDECO</t>
  </si>
  <si>
    <t>CHOROTEGA</t>
  </si>
  <si>
    <t>JARDINES DE CASCAJAL</t>
  </si>
  <si>
    <t>FRANCISCO PERALTA</t>
  </si>
  <si>
    <t>BARRIO ALONDRA</t>
  </si>
  <si>
    <t>MONTUFAR</t>
  </si>
  <si>
    <t>LAS ACACIAS</t>
  </si>
  <si>
    <t>VICTOR VINICIO ROMAN PORRAS</t>
  </si>
  <si>
    <t>MATA REDONDA</t>
  </si>
  <si>
    <t>TIBAS</t>
  </si>
  <si>
    <t>SALITRILLO</t>
  </si>
  <si>
    <t>CALLE FLORES</t>
  </si>
  <si>
    <t>NAZARETH</t>
  </si>
  <si>
    <t>LA ITABA</t>
  </si>
  <si>
    <t>MONTE ROCA</t>
  </si>
  <si>
    <t>CURRIDABAT</t>
  </si>
  <si>
    <t>TILARAN CENTRO</t>
  </si>
  <si>
    <t>LA CLAUDIA</t>
  </si>
  <si>
    <t>PUEBLO NUEVO</t>
  </si>
  <si>
    <t>NANCES</t>
  </si>
  <si>
    <t>BARRIO LA CRUZ</t>
  </si>
  <si>
    <t>KILOMETRO</t>
  </si>
  <si>
    <t>POAS</t>
  </si>
  <si>
    <t>CIPRESES</t>
  </si>
  <si>
    <t>MARIA MIRONOVA</t>
  </si>
  <si>
    <t>NACIONES UNIDAS</t>
  </si>
  <si>
    <t>CAPULIN</t>
  </si>
  <si>
    <t>EL COYOL</t>
  </si>
  <si>
    <t>CALLE LA MARGARITA</t>
  </si>
  <si>
    <t>SAN MIGUEL PALMAR</t>
  </si>
  <si>
    <t>CALLE LA RINCONADA</t>
  </si>
  <si>
    <t>URBANIZACION COOPEISEDREÑA</t>
  </si>
  <si>
    <t>SABANA LARGA</t>
  </si>
  <si>
    <t>PINARES</t>
  </si>
  <si>
    <t>2-16-02</t>
  </si>
  <si>
    <t>2-16-03</t>
  </si>
  <si>
    <t>7-03-07</t>
  </si>
  <si>
    <t>16.</t>
  </si>
  <si>
    <t>a.</t>
  </si>
  <si>
    <t>b.</t>
  </si>
  <si>
    <t>c.</t>
  </si>
  <si>
    <r>
      <rPr>
        <b/>
        <sz val="11"/>
        <rFont val="Cambria"/>
        <family val="1"/>
        <scheme val="major"/>
      </rPr>
      <t xml:space="preserve">Se indican dos ejemplos con madres para la columna "Cantidad de hijos", aplica igual para los padres.
</t>
    </r>
    <r>
      <rPr>
        <sz val="11"/>
        <rFont val="Cambria"/>
        <family val="1"/>
        <scheme val="major"/>
      </rPr>
      <t xml:space="preserve">
</t>
    </r>
    <r>
      <rPr>
        <i/>
        <sz val="11"/>
        <rFont val="Cambria"/>
        <family val="1"/>
        <scheme val="major"/>
      </rPr>
      <t xml:space="preserve">--Si en el Centro Educativo hay dos estudiantes que son madres, </t>
    </r>
    <r>
      <rPr>
        <i/>
        <u/>
        <sz val="11"/>
        <rFont val="Cambria"/>
        <family val="1"/>
        <scheme val="major"/>
      </rPr>
      <t>una tiene 12 años y la otra 15</t>
    </r>
    <r>
      <rPr>
        <i/>
        <sz val="11"/>
        <rFont val="Cambria"/>
        <family val="1"/>
        <scheme val="major"/>
      </rPr>
      <t xml:space="preserve">.  Entonces debe indicar en esas mismas filas la cantidad de hijos que tiene cada una.
--Si en el Centro Educativo hay dos estudiantes que son madres, y </t>
    </r>
    <r>
      <rPr>
        <i/>
        <u/>
        <sz val="11"/>
        <rFont val="Cambria"/>
        <family val="1"/>
        <scheme val="major"/>
      </rPr>
      <t>ambas tienen 14 años</t>
    </r>
    <r>
      <rPr>
        <i/>
        <sz val="11"/>
        <rFont val="Cambria"/>
        <family val="1"/>
        <scheme val="major"/>
      </rPr>
      <t>, se debe sumar el total de hijos de ambas madres e indicarlos en la  misma fila (14 años).</t>
    </r>
  </si>
  <si>
    <t>Ma-
dres</t>
  </si>
  <si>
    <t>Pa-
dres</t>
  </si>
  <si>
    <t>COLEGIO MONTERREY CHRISTIAN SCHOOL</t>
  </si>
  <si>
    <t>INSTITUTO CENTROAMERICANO ADVENTISTA</t>
  </si>
  <si>
    <t>CENTRO EDUCATIVO SAN MARCOS</t>
  </si>
  <si>
    <t>SANTA FE PACIFIC</t>
  </si>
  <si>
    <t>CRISTIANO BILINGÜE LA PALABRA DE VIDA</t>
  </si>
  <si>
    <t>MOUNT HOUSE SCHOOL</t>
  </si>
  <si>
    <t>INSTITUTO CIENTIFICO SAN MARCOS</t>
  </si>
  <si>
    <t>BILINGUE INMACULADA DE JACO</t>
  </si>
  <si>
    <t>CENTRO EDUCATIVO SAN FRANCISCO</t>
  </si>
  <si>
    <t>BILINGÜE SANTA JOSEFINA</t>
  </si>
  <si>
    <t>SAINT JOHN BAPTIST HIGH SCHOOL</t>
  </si>
  <si>
    <t>SISTEMA EDUCATIVO WHITMAN-PINARES-</t>
  </si>
  <si>
    <t>COLEGIO CIENTIFICO INTERAMERICANO IHS (CATIE)</t>
  </si>
  <si>
    <t>SISTEMA EDUCATIVO LOS DELFINES</t>
  </si>
  <si>
    <t>CAI NIÑOS Y NIÑAS TRIUNFADORES</t>
  </si>
  <si>
    <t>HORIZONTES (CEDHORI)</t>
  </si>
  <si>
    <t>CRESTON SCHOOL</t>
  </si>
  <si>
    <t>COLEGIO CIENTIFICO INTERAMERICANO SEDE EARTH</t>
  </si>
  <si>
    <t>CENTRO EDUCATIVO SAN AGUSTIN</t>
  </si>
  <si>
    <t>INSTITUTO EDUCATIVO MODERNO</t>
  </si>
  <si>
    <t>01108</t>
  </si>
  <si>
    <t>NEW HORIZON CHRISTIAN SCHO0L</t>
  </si>
  <si>
    <t>01109</t>
  </si>
  <si>
    <t>CENTRO DE APRENDIZAJE EDUCARTE</t>
  </si>
  <si>
    <t>COLEGIO REPUBLICA DE MEXICO</t>
  </si>
  <si>
    <t>LICEO MARIO BOURNE BOURNE</t>
  </si>
  <si>
    <t>MANUEL AGUILAR BRENES</t>
  </si>
  <si>
    <t>LAURENT BOY</t>
  </si>
  <si>
    <t>CRISTINA LOBO BARRANTES</t>
  </si>
  <si>
    <t>JOSE CARLOS CALVO LARA</t>
  </si>
  <si>
    <t>YEUDI LEIVA GONZALEZ</t>
  </si>
  <si>
    <t>TOMAS GABRIEL MORENO MADRID</t>
  </si>
  <si>
    <t>KATTIA BLANCO HIDALGO</t>
  </si>
  <si>
    <t>ADRIAN ALFARO POVEDA</t>
  </si>
  <si>
    <t>JOHEL QUESADA CAMACHO</t>
  </si>
  <si>
    <t>ERICK MOLINA VILLAREAL</t>
  </si>
  <si>
    <t>VICTOR CHANG QUINTERO</t>
  </si>
  <si>
    <t>YORLENY QUESADA RAMIREZ</t>
  </si>
  <si>
    <t>STANLEY POLONIO GAMBOA</t>
  </si>
  <si>
    <t>OLGA MORA CAMPOS</t>
  </si>
  <si>
    <t>MARIA LUISA PEREZ SAENZ</t>
  </si>
  <si>
    <t>JOSE FRANCISCO MENDOZA MONGRIO</t>
  </si>
  <si>
    <t>MILEY SALAZAR MUÑOZ</t>
  </si>
  <si>
    <t>GILBERTO ESTEBAN CANO TAPIA</t>
  </si>
  <si>
    <t>MARIO ANDRES MATAMOROS FERNAND</t>
  </si>
  <si>
    <t>MARLON A. LEDGISTER THARPE</t>
  </si>
  <si>
    <t>YORLENI CHAVARRIA RODRIGUEZ</t>
  </si>
  <si>
    <t>WILLIAM FALLAS MORA</t>
  </si>
  <si>
    <t>MAURICIO BARRANTES ELIZONDO</t>
  </si>
  <si>
    <t>PATRICIA SALAS CARDENAS</t>
  </si>
  <si>
    <t>GEINER ARAYA VARGAS</t>
  </si>
  <si>
    <t>JENNIFER VILLANUEVA GONZALEZ</t>
  </si>
  <si>
    <t>MARIO ENRIQUE MAYORGA HERNANDE</t>
  </si>
  <si>
    <t>RICARDO CHAVARRIA CHAVES</t>
  </si>
  <si>
    <t>TATIANA HERNANDEZ BARRANTES</t>
  </si>
  <si>
    <t>ELIZABETH CRUZ ROJAS</t>
  </si>
  <si>
    <t>JORGE DURAN ARAYA</t>
  </si>
  <si>
    <t>JOSE ANTONIO CARDENAS BRICEÑO</t>
  </si>
  <si>
    <t>CAROLINA GOMEZ MONTOYA</t>
  </si>
  <si>
    <t>MARIA DEL ROSARIO ORTIZ MORA</t>
  </si>
  <si>
    <t>KATHRYN SCANLAN</t>
  </si>
  <si>
    <t>ILIMA MALAVASSI ORTEGA</t>
  </si>
  <si>
    <t>LORENA VALDELOMAR FALLAS</t>
  </si>
  <si>
    <t>CALLE DON PEDRO</t>
  </si>
  <si>
    <t>EDDY ZUÑIGA SANCHEZ</t>
  </si>
  <si>
    <t>LUIS HERBOZO REGRAT</t>
  </si>
  <si>
    <t>KARLA AGUILAR VARGAS</t>
  </si>
  <si>
    <t>CARLOS A. ARTAVIA SOLIS</t>
  </si>
  <si>
    <t>JULIO PORRAS MONTERO</t>
  </si>
  <si>
    <t>ANA LORENA CALDERON TREJOS</t>
  </si>
  <si>
    <t>PETER JOSEPH SWING</t>
  </si>
  <si>
    <t>NOILIN CAMPOS VARGAS</t>
  </si>
  <si>
    <t>RUTH AGUILAR MURILLO</t>
  </si>
  <si>
    <t>VERENA CASTRO ROJAS</t>
  </si>
  <si>
    <t>CIUDAD COLON</t>
  </si>
  <si>
    <t>CUADRO 9</t>
  </si>
  <si>
    <t>MOVIMIENTOS DE MATRÍCULA DE LOS ESTUDIANTES DE BACHILLERATO INTERNACIONAL</t>
  </si>
  <si>
    <t>Embarazo:</t>
  </si>
  <si>
    <t>Maternidad:</t>
  </si>
  <si>
    <t>Paternidad:</t>
  </si>
  <si>
    <t>Vapeo</t>
  </si>
  <si>
    <t>Protocolo de:</t>
  </si>
  <si>
    <t>ALAJUELA / ALAJUELA / ALAJUELA</t>
  </si>
  <si>
    <t>CARTAGO / CARTAGO / ORIENTAL</t>
  </si>
  <si>
    <t>HEREDIA / HEREDIA / HEREDIA</t>
  </si>
  <si>
    <t>GUANACASTE / LIBERIA / LIBERIA</t>
  </si>
  <si>
    <t>PUNTARENAS / PUNTARENAS / PUNTARENAS</t>
  </si>
  <si>
    <t>HEREDIA / BARVA / BARVA</t>
  </si>
  <si>
    <t>GUANACASTE / NICOYA / NICOYA</t>
  </si>
  <si>
    <t>ALAJUELA / GRECIA / GRECIA</t>
  </si>
  <si>
    <t>HEREDIA / SANTO DOMINGO / SANTO DOMINGO</t>
  </si>
  <si>
    <t>GUANACASTE / SANTA CRUZ / SANTA CRUZ</t>
  </si>
  <si>
    <t>PUNTARENAS / BUENOS AIRES / BUENOS AIRES</t>
  </si>
  <si>
    <t>LIMON / SIQUIRRES / SIQUIRRES</t>
  </si>
  <si>
    <t>ALAJUELA / SAN MATEO / SAN MATEO</t>
  </si>
  <si>
    <t>GUANACASTE / BAGACES / BAGACES</t>
  </si>
  <si>
    <t>PUNTARENAS / MONTES DE ORO / MIRAMAR</t>
  </si>
  <si>
    <t>LIMON / TALAMANCA / BRATSI</t>
  </si>
  <si>
    <t>ALAJUELA / ATENAS / ATENAS</t>
  </si>
  <si>
    <t>CARTAGO / TURRIALBA / TURRIALBA</t>
  </si>
  <si>
    <t>HEREDIA / SAN RAFAEL / SAN RAFAEL</t>
  </si>
  <si>
    <t>GUANACASTE / CARRILLO / FILADELFIA</t>
  </si>
  <si>
    <t>LIMON / MATINA / MATINA</t>
  </si>
  <si>
    <t>ALAJUELA / NARANJO / NARANJO</t>
  </si>
  <si>
    <t>CARTAGO / ALVARADO / PACAYAS</t>
  </si>
  <si>
    <t>HEREDIA / SAN ISIDRO / SAN ISIDRO</t>
  </si>
  <si>
    <t>GUANACASTE / CAÑAS / CAÑAS</t>
  </si>
  <si>
    <t>PUNTARENAS / QUEPOS / QUEPOS</t>
  </si>
  <si>
    <t>ALAJUELA / PALMARES / PALMARES</t>
  </si>
  <si>
    <t>CARTAGO / OREAMUNO / SAN RAFAEL</t>
  </si>
  <si>
    <t>GUANACASTE / ABANGARES / LAS JUNTAS</t>
  </si>
  <si>
    <t>PUNTARENAS / GOLFITO / GOLFITO</t>
  </si>
  <si>
    <t>CARTAGO / EL GUARCO / EL TEJAR</t>
  </si>
  <si>
    <t>PUNTARENAS / COTO BRUS / SAN VITO</t>
  </si>
  <si>
    <t>ALAJUELA / OROTINA / OROTINA</t>
  </si>
  <si>
    <t>HEREDIA / SAN PABLO / SAN PABLO</t>
  </si>
  <si>
    <t>GUANACASTE / NANDAYURE / CARMONA</t>
  </si>
  <si>
    <t>PUNTARENAS / PARRITA / PARRITA</t>
  </si>
  <si>
    <t>ALAJUELA / SAN CARLOS / QUESADA</t>
  </si>
  <si>
    <t>GUANACASTE / LA CRUZ / LA CRUZ</t>
  </si>
  <si>
    <t>PUNTARENAS / CORREDORES / CORREDOR</t>
  </si>
  <si>
    <t>ALAJUELA / ZARCERO / ZARCERO</t>
  </si>
  <si>
    <t>GUANACASTE / HOJANCHA / HOJANCHA</t>
  </si>
  <si>
    <t>CARTAGO / CARTAGO / OCCIDENTAL</t>
  </si>
  <si>
    <t>HEREDIA / HEREDIA / MERCEDES</t>
  </si>
  <si>
    <t>GUANACASTE / LIBERIA / CAÑAS DULCES</t>
  </si>
  <si>
    <t>PUNTARENAS / PUNTARENAS / PITAHAYA</t>
  </si>
  <si>
    <t>HEREDIA / BARVA / SAN PEDRO</t>
  </si>
  <si>
    <t>PUNTARENAS / ESPARZA / SAN JUAN GRANDE</t>
  </si>
  <si>
    <t>ALAJUELA / GRECIA / SAN ISIDRO</t>
  </si>
  <si>
    <t>HEREDIA / SANTO DOMINGO / SAN VICENTE</t>
  </si>
  <si>
    <t>LIMON / SIQUIRRES / PACUARITO</t>
  </si>
  <si>
    <t>ALAJUELA / SAN MATEO / DESMONTE</t>
  </si>
  <si>
    <t>GUANACASTE / BAGACES / LA FORTUNA</t>
  </si>
  <si>
    <t>LIMON / TALAMANCA / SIXAOLA</t>
  </si>
  <si>
    <t>CARTAGO / TURRIALBA / LA SUIZA</t>
  </si>
  <si>
    <t>HEREDIA / SAN RAFAEL / SAN JOSECITO</t>
  </si>
  <si>
    <t>GUANACASTE / CARRILLO / PALMIRA</t>
  </si>
  <si>
    <t>PUNTARENAS / OSA / PALMAR</t>
  </si>
  <si>
    <t>ALAJUELA / NARANJO / SAN MIGUEL</t>
  </si>
  <si>
    <t>CARTAGO / ALVARADO / CERVANTES</t>
  </si>
  <si>
    <t>GUANACASTE / CAÑAS / PALMIRA</t>
  </si>
  <si>
    <t>PUNTARENAS / QUEPOS / SAVEGRE</t>
  </si>
  <si>
    <t>ALAJUELA / PALMARES / ZARAGOZA</t>
  </si>
  <si>
    <t>CARTAGO / OREAMUNO / COT</t>
  </si>
  <si>
    <t>GUANACASTE / ABANGARES / SIERRA</t>
  </si>
  <si>
    <t>CARTAGO / EL GUARCO / SAN ISIDRO</t>
  </si>
  <si>
    <t>HEREDIA / FLORES / BARRANTES</t>
  </si>
  <si>
    <t>PUNTARENAS / COTO BRUS / SABALITO</t>
  </si>
  <si>
    <t>ALAJUELA / OROTINA / EL MASTATE</t>
  </si>
  <si>
    <t>ALAJUELA / ALAJUELA / CARRIZAL</t>
  </si>
  <si>
    <t>ALAJUELA / ALAJUELA / SAN ANTONIO</t>
  </si>
  <si>
    <t>GUANACASTE / NANDAYURE / SANTA RITA</t>
  </si>
  <si>
    <t>ALAJUELA / ALAJUELA / SAN ISIDRO</t>
  </si>
  <si>
    <t>ALAJUELA / SAN CARLOS / FLORENCIA</t>
  </si>
  <si>
    <t>ALAJUELA / ALAJUELA / SABANILLA</t>
  </si>
  <si>
    <t>ALAJUELA / ALAJUELA / SAN RAFAEL</t>
  </si>
  <si>
    <t>GUANACASTE / LA CRUZ / SANTA CECILIA</t>
  </si>
  <si>
    <t>PUNTARENAS / CORREDORES / LA CUESTA</t>
  </si>
  <si>
    <t>ALAJUELA / ALAJUELA / DESAMPARADOS</t>
  </si>
  <si>
    <t>ALAJUELA / ZARCERO / LAGUNA</t>
  </si>
  <si>
    <t>ALAJUELA / ALAJUELA / TAMBOR</t>
  </si>
  <si>
    <t>GUANACASTE / HOJANCHA / MONTE ROMO</t>
  </si>
  <si>
    <t>ALAJUELA / ALAJUELA / GARITA</t>
  </si>
  <si>
    <t>CARTAGO / CARTAGO / CARMEN</t>
  </si>
  <si>
    <t>HEREDIA / HEREDIA / SAN FRANCISCO</t>
  </si>
  <si>
    <t>GUANACASTE / LIBERIA / MAYORGA</t>
  </si>
  <si>
    <t>PUNTARENAS / PUNTARENAS / CHOMES</t>
  </si>
  <si>
    <t>HEREDIA / BARVA / SAN PABLO</t>
  </si>
  <si>
    <t>GUANACASTE / NICOYA / SAN ANTONIO</t>
  </si>
  <si>
    <t>PUNTARENAS / ESPARZA / MACACONA</t>
  </si>
  <si>
    <t>ALAJUELA / GRECIA / SAN ROQUE</t>
  </si>
  <si>
    <t>ALAJUELA / GRECIA / TACARES</t>
  </si>
  <si>
    <t>HEREDIA / SANTO DOMINGO / SAN MIGUEL</t>
  </si>
  <si>
    <t>ALAJUELA / GRECIA / PUENTE DE PIEDRA</t>
  </si>
  <si>
    <t>GUANACASTE / SANTA CRUZ / VEINTISIETE DE ABRIL</t>
  </si>
  <si>
    <t>ALAJUELA / GRECIA / BOLIVAR</t>
  </si>
  <si>
    <t>PUNTARENAS / BUENOS AIRES / POTRERO GRANDE</t>
  </si>
  <si>
    <t>LIMON / SIQUIRRES / FLORIDA</t>
  </si>
  <si>
    <t>ALAJUELA / SAN MATEO / LABRADOR</t>
  </si>
  <si>
    <t>GUANACASTE / BAGACES / MOGOTE</t>
  </si>
  <si>
    <t>ALAJUELA / ATENAS / MERCEDES</t>
  </si>
  <si>
    <t>PUNTARENAS / MONTES DE ORO / SAN ISIDRO</t>
  </si>
  <si>
    <t>ALAJUELA / ATENAS / SAN ISIDRO</t>
  </si>
  <si>
    <t>LIMON / TALAMANCA / CAHUITA</t>
  </si>
  <si>
    <t>ALAJUELA / ATENAS / SANTA EULALIA</t>
  </si>
  <si>
    <t>CARTAGO / TURRIALBA / PERALTA</t>
  </si>
  <si>
    <t>ALAJUELA / ATENAS / ESCOBAL</t>
  </si>
  <si>
    <t>HEREDIA / SAN RAFAEL / SANTIAGO</t>
  </si>
  <si>
    <t>GUANACASTE / CARRILLO / SARDINAL</t>
  </si>
  <si>
    <t>PUNTARENAS / OSA / SIERPE</t>
  </si>
  <si>
    <t>LIMON / MATINA / CARRANDI</t>
  </si>
  <si>
    <t>ALAJUELA / NARANJO / CIRRI SUR</t>
  </si>
  <si>
    <t>ALAJUELA / NARANJO / SAN JUAN</t>
  </si>
  <si>
    <t>CARTAGO / ALVARADO / CAPELLADES</t>
  </si>
  <si>
    <t>ALAJUELA / NARANJO / EL ROSARIO</t>
  </si>
  <si>
    <t>ALAJUELA / NARANJO / PALMITOS</t>
  </si>
  <si>
    <t>GUANACASTE / CAÑAS / SAN MIGUEL</t>
  </si>
  <si>
    <t>PUNTARENAS / QUEPOS / NARANJITO</t>
  </si>
  <si>
    <t>ALAJUELA / PALMARES / BUENOS AIRES</t>
  </si>
  <si>
    <t>ALAJUELA / PALMARES / SANTIAGO</t>
  </si>
  <si>
    <t>ALAJUELA / PALMARES / CANDELARIA</t>
  </si>
  <si>
    <t>CARTAGO / OREAMUNO / POTRERO CERRADO</t>
  </si>
  <si>
    <t>GUANACASTE / ABANGARES / SAN JUAN</t>
  </si>
  <si>
    <t>CARTAGO / EL GUARCO / TOBOSI</t>
  </si>
  <si>
    <t>HEREDIA / FLORES / LLORENTE</t>
  </si>
  <si>
    <t>PUNTARENAS / COTO BRUS / AGUA BUENA</t>
  </si>
  <si>
    <t>ALAJUELA / OROTINA / HACIENDA VIEJA</t>
  </si>
  <si>
    <t>ALAJUELA / OROTINA / COYOLAR</t>
  </si>
  <si>
    <t>ALAJUELA / OROTINA / LA CEIBA</t>
  </si>
  <si>
    <t>GUANACASTE / NANDAYURE / ZAPOTAL</t>
  </si>
  <si>
    <t>ALAJUELA / SAN CARLOS / BUENAVISTA</t>
  </si>
  <si>
    <t>ALAJUELA / SAN CARLOS / AGUAS ZARCAS</t>
  </si>
  <si>
    <t>GUANACASTE / LA CRUZ / LA GARITA</t>
  </si>
  <si>
    <t>ALAJUELA / SAN CARLOS / VENECIA</t>
  </si>
  <si>
    <t>PUNTARENAS / CORREDORES / CANOAS</t>
  </si>
  <si>
    <t>ALAJUELA / SAN CARLOS / PITAL</t>
  </si>
  <si>
    <t>ALAJUELA / SAN CARLOS / LA FORTUNA</t>
  </si>
  <si>
    <t>ALAJUELA / ZARCERO / TAPEZCO</t>
  </si>
  <si>
    <t>ALAJUELA / SAN CARLOS / LA TIGRA</t>
  </si>
  <si>
    <t>GUANACASTE / HOJANCHA / PUERTO CARRILLO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</si>
  <si>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</si>
  <si>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</si>
  <si>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</si>
  <si>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</si>
  <si>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</si>
  <si>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HEREDIA / HEREDIA / ULLOA</t>
  </si>
  <si>
    <t>GUANACASTE / LIBERIA / NACASCOLO</t>
  </si>
  <si>
    <t>PUNTARENAS / PUNTARENAS / LEPANTO</t>
  </si>
  <si>
    <t>ALAJUELA / ZARCERO / GUADALUPE</t>
  </si>
  <si>
    <t>ALAJUELA / ZARCERO / PALMIRA</t>
  </si>
  <si>
    <t>ALAJUELA / ZARCERO / ZAPOTE</t>
  </si>
  <si>
    <t>ALAJUELA / ZARCERO / BRISAS</t>
  </si>
  <si>
    <t>HEREDIA / BARVA / SAN ROQUE</t>
  </si>
  <si>
    <t>GUANACASTE / NICOYA / QUEBRADA HONDA</t>
  </si>
  <si>
    <t>PUNTARENAS / ESPARZA / SAN RAFAEL</t>
  </si>
  <si>
    <t>ALAJUELA / UPALA / UPALA</t>
  </si>
  <si>
    <t>ALAJUELA / UPALA / AGUAS CLARAS</t>
  </si>
  <si>
    <t>HEREDIA / SANTO DOMINGO / PARACITO</t>
  </si>
  <si>
    <t>GUANACASTE / SANTA CRUZ / TEMPATE</t>
  </si>
  <si>
    <t>ALAJUELA / UPALA / BIJAGUA</t>
  </si>
  <si>
    <t>PUNTARENAS / BUENOS AIRES / BORUCA</t>
  </si>
  <si>
    <t>ALAJUELA / UPALA / DELICIAS</t>
  </si>
  <si>
    <t>LIMON / SIQUIRRES / GERMANIA</t>
  </si>
  <si>
    <t>ALAJUELA / UPALA / YOLILLAL</t>
  </si>
  <si>
    <t>ALAJUELA / UPALA / CANALETE</t>
  </si>
  <si>
    <t>ALAJUELA / LOS CHILES / LOS CHILES</t>
  </si>
  <si>
    <t>ALAJUELA / LOS CHILES / CAÑO NEGRO</t>
  </si>
  <si>
    <t>LIMON / TALAMANCA / TELIRE</t>
  </si>
  <si>
    <t>ALAJUELA / LOS CHILES / EL AMPARO</t>
  </si>
  <si>
    <t>ALAJUELA / LOS CHILES / SAN JORGE</t>
  </si>
  <si>
    <t>CARTAGO / TURRIALBA / SANTA CRUZ</t>
  </si>
  <si>
    <t>ALAJUELA / GUATUSO / SAN RAFAEL</t>
  </si>
  <si>
    <t>ALAJUELA / GUATUSO / BUENAVISTA</t>
  </si>
  <si>
    <t>ALAJUELA / GUATUSO / COTE</t>
  </si>
  <si>
    <t>ALAJUELA / GUATUSO / KATIRA</t>
  </si>
  <si>
    <t>HEREDIA / SAN ISIDRO / SAN FRANCISCO</t>
  </si>
  <si>
    <t>GUANACASTE / CAÑAS / BEBEDERO</t>
  </si>
  <si>
    <t>CARTAGO / OREAMUNO / CIPRESES</t>
  </si>
  <si>
    <t>CARTAGO / CARTAGO / AGUACALIENTE O SAN FRANCISCO</t>
  </si>
  <si>
    <t>GUANACASTE / ABANGARES / COLORADO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</si>
  <si>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</si>
  <si>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</si>
  <si>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</si>
  <si>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</si>
  <si>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EL GUARCO / PATIO DE AGUA</t>
  </si>
  <si>
    <t>CARTAGO / CARTAGO / LLANO GRANDE</t>
  </si>
  <si>
    <t>CARTAGO / CARTAGO / QUEBRADILLA</t>
  </si>
  <si>
    <t>PUNTARENAS / COTO BRUS / LIMONCITO</t>
  </si>
  <si>
    <t>GUANACASTE / NANDAYURE / SAN PABLO</t>
  </si>
  <si>
    <t>GUANACASTE / LA CRUZ / SANTA ELENA</t>
  </si>
  <si>
    <t>PUNTARENAS / CORREDORES / LAUREL</t>
  </si>
  <si>
    <t>GUANACASTE / HOJANCHA / HUACAS</t>
  </si>
  <si>
    <t>HEREDIA / HEREDIA / VARABLANCA</t>
  </si>
  <si>
    <t>PUNTARENAS / PUNTARENAS / PAQUERA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</si>
  <si>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</si>
  <si>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</si>
  <si>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</si>
  <si>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</si>
  <si>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</si>
  <si>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</si>
  <si>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</si>
  <si>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GUANACASTE / SANTA CRUZ / CARTAGENA</t>
  </si>
  <si>
    <t>PUNTARENAS / BUENOS AIRES / PILAS</t>
  </si>
  <si>
    <t>LIMON / SIQUIRRES / EL CAIRO</t>
  </si>
  <si>
    <t>CARTAGO / OREAMUNO / SANTA ROSA</t>
  </si>
  <si>
    <t>PUNTARENAS / OSA / PIEDRAS BLANCAS</t>
  </si>
  <si>
    <t>GUANACASTE / CAÑAS / POROZAL</t>
  </si>
  <si>
    <t>PUNTARENAS / COTO BRUS / PITTIER</t>
  </si>
  <si>
    <t>GUANACASTE / NANDAYURE / PORVENIR</t>
  </si>
  <si>
    <t>HEREDIA / SANTO DOMINGO / SANTA ROSA</t>
  </si>
  <si>
    <t>HEREDIA / SANTO DOMINGO / TURES</t>
  </si>
  <si>
    <t>GUANACASTE / HOJANCHA / MATAMBU</t>
  </si>
  <si>
    <t>PUNTARENAS / PUNTARENAS / MANZANILLO</t>
  </si>
  <si>
    <t>GUANACASTE / NICOYA / NOSARA</t>
  </si>
  <si>
    <t>PUNTARENAS / ESPARZA / CALDERA</t>
  </si>
  <si>
    <t>GUANACASTE / SANTA CRUZ / GUAJINIQUIL</t>
  </si>
  <si>
    <t>PUNTARENAS / BUENOS AIRES / COLINAS</t>
  </si>
  <si>
    <t>GUANACASTE / NANDAYURE / BEJUCO</t>
  </si>
  <si>
    <t>PUNTARENAS / PUNTARENAS / GUACIMAL</t>
  </si>
  <si>
    <t>GUANACASTE / SANTA CRUZ / CABO VELAS</t>
  </si>
  <si>
    <t>GUANACASTE / SANTA CRUZ / TAMARINDO</t>
  </si>
  <si>
    <t>PUNTARENAS / PUNTARENAS / BARRANCA</t>
  </si>
  <si>
    <t>PUNTARENAS / BUENOS AIRES / BIOLLEY</t>
  </si>
  <si>
    <t>PUNTARENAS / BUENOS AIRES / BRUNKA</t>
  </si>
  <si>
    <t>PUNTARENAS / PUNTARENAS / ISLA DEL COCO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</si>
  <si>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</si>
  <si>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</si>
  <si>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</si>
  <si>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</si>
  <si>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</si>
  <si>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ICS INTERNATIONAL CHRISTIAN SCHOOL</t>
  </si>
  <si>
    <t>PAN AMERICAN SCHOOL</t>
  </si>
  <si>
    <t>SAINT MARY HIGH SCHOOL</t>
  </si>
  <si>
    <t>01112</t>
  </si>
  <si>
    <t>CIENTIFICO DE COSTA RICA DE SAN VITO -UNED-</t>
  </si>
  <si>
    <t>CIMA DE HORIZONTES</t>
  </si>
  <si>
    <t>FRANDER DELGADO LEON</t>
  </si>
  <si>
    <t>TRUDY CLARK HOWARD</t>
  </si>
  <si>
    <t>GLORIA DUARTE ESPAÑA</t>
  </si>
  <si>
    <t>MARTHA DIAZ CALLE</t>
  </si>
  <si>
    <t>VIRGINIA RODRIGUEZ HERRERA</t>
  </si>
  <si>
    <t>MOISES JAMIENSON CASTILLO</t>
  </si>
  <si>
    <t>CYNTHIA BERMUDEZ ALFARO</t>
  </si>
  <si>
    <t>DELFINA LEIVA QUESADA</t>
  </si>
  <si>
    <t>LEO ESQUIVEL RODRIGUEZ</t>
  </si>
  <si>
    <t>ANDREA CORRALES RODRIGUEZ</t>
  </si>
  <si>
    <t>MARTIN TORRES RODRIGUEZ</t>
  </si>
  <si>
    <t>VILLAREAL</t>
  </si>
  <si>
    <t>GREHYBEIM G. ARRIETA LOPEZ</t>
  </si>
  <si>
    <t>JOHNNY AGUILAR GUTIERREZ</t>
  </si>
  <si>
    <t>MARITZA PALMA CUADRA</t>
  </si>
  <si>
    <t>UNIDAD PEDAGOGICA RURAL BAJOS DE TORO AMARILLO</t>
  </si>
  <si>
    <t>LICEO PARAISO</t>
  </si>
  <si>
    <t>COLEGIO EL AMPARO</t>
  </si>
  <si>
    <t>6959</t>
  </si>
  <si>
    <t>01110</t>
  </si>
  <si>
    <t>LICEO TAMBOR DE COBANO</t>
  </si>
  <si>
    <t>6987</t>
  </si>
  <si>
    <t>LICEO RURAL NAIRI AWARI</t>
  </si>
  <si>
    <t>EMMANUEL ESQUIVEL BLANCO</t>
  </si>
  <si>
    <t>SUE CHINCHILLA CALDERON</t>
  </si>
  <si>
    <t>HNA.MARIZ VALERIO GONZALEZ</t>
  </si>
  <si>
    <t>LENIN ALVARADO PORRAS</t>
  </si>
  <si>
    <t>WILBORRG MAYIN VARGAS MORALES</t>
  </si>
  <si>
    <t>ROGER ROJAS CESPEDES</t>
  </si>
  <si>
    <t>JEFFREY MEJIAS MESEN</t>
  </si>
  <si>
    <t>LUIS FELIPE ROJAS ARRIETA</t>
  </si>
  <si>
    <t>SONIA LUCRECIA OVALLE CRUZ</t>
  </si>
  <si>
    <t>MARCO MARTINEZ ARIAS</t>
  </si>
  <si>
    <t>RODOLFO ANGULO ESPINOZA</t>
  </si>
  <si>
    <t>ANA JENSIE DIAZ ANGULO</t>
  </si>
  <si>
    <t>FLABIAN CORTES VARGAS</t>
  </si>
  <si>
    <t>ANA LORENA JUAREZ ZUNIGA</t>
  </si>
  <si>
    <t>HENRY MORALES RAMOS</t>
  </si>
  <si>
    <t>ONELIA GUEVARA VIALES</t>
  </si>
  <si>
    <t>SANDRA MARCELA VARGAS PEREIRA</t>
  </si>
  <si>
    <t>LIMON CENTRO</t>
  </si>
  <si>
    <t>SHEILA WALLACE ZUÑIGA</t>
  </si>
  <si>
    <t>CARMEN GONZALEZ CHACON</t>
  </si>
  <si>
    <t>DONALD FERNANDO SALAS BOLAÑOS</t>
  </si>
  <si>
    <t>MARCO VINICIO NARANJO SOTO</t>
  </si>
  <si>
    <t>KATHIA ARTAVIA RODRIGUEZ</t>
  </si>
  <si>
    <t>JAVIER ALEXANDER KENTON DAVIS</t>
  </si>
  <si>
    <t>MARIA DELGADO MENA</t>
  </si>
  <si>
    <t>ELDA MONTEZUMA BEJARANO</t>
  </si>
  <si>
    <t>JENIVA CASTRO PORRAS</t>
  </si>
  <si>
    <t>ARTURO COLOMER BENAVIDES</t>
  </si>
  <si>
    <t>JORGE ALBERTO SOLIS HERNANDEZ</t>
  </si>
  <si>
    <t>SONIA SOLORZANO ESPINOZA</t>
  </si>
  <si>
    <t>CINDY CAMPOS VARGAS</t>
  </si>
  <si>
    <t>RICARDO BERROCAL CECILIANO</t>
  </si>
  <si>
    <t>JULIAN WATSON CARRANZA</t>
  </si>
  <si>
    <t>CUPERTINO ANGULO VIALES</t>
  </si>
  <si>
    <t>RICARDO SAENZ BOLAÑOS</t>
  </si>
  <si>
    <t>MANUEL ANTONIO FERNANDEZ LIZAN</t>
  </si>
  <si>
    <t>GRETHEL GARRO BRENES</t>
  </si>
  <si>
    <t>JUAN CARLOS ROJAS CAMPOS</t>
  </si>
  <si>
    <t>WILLIAM BONILLA AGUILAR</t>
  </si>
  <si>
    <t>IVANNIA MORALES MORA</t>
  </si>
  <si>
    <t>DENNYS VILLALOBOS VARGAS</t>
  </si>
  <si>
    <t>NELSON GARDEL PEREZ JUNEZ</t>
  </si>
  <si>
    <t>NAIRI AWARI</t>
  </si>
  <si>
    <t>JEYNER MAURICIO MATA GRANADOS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</si>
  <si>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</si>
  <si>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t>PARA LA PREVENCIÓN DEL CONSUMO Y TRÁFICO DE SUSTANCIAS PSICOACTIVAS</t>
  </si>
  <si>
    <t>Acoso sexual en espacios públicos o de acceso público</t>
  </si>
  <si>
    <t>Violencia en línea</t>
  </si>
  <si>
    <t>¿Cantidad de situaciones de uso o amenaza con un arma?</t>
  </si>
  <si>
    <r>
      <t xml:space="preserve">EN </t>
    </r>
    <r>
      <rPr>
        <b/>
        <u/>
        <sz val="14"/>
        <rFont val="Cambria"/>
        <family val="1"/>
        <scheme val="major"/>
      </rPr>
      <t>ACADÉMICA DIURNA Y PLAN NACIONAL</t>
    </r>
  </si>
  <si>
    <t>Actuación ante situaciones de bullying</t>
  </si>
  <si>
    <t>Actuación ante situaciones de ciberbullying</t>
  </si>
  <si>
    <t>Actuación ante situaciones de violencia física</t>
  </si>
  <si>
    <t>Actuación ante situaciones de violencia psicológica</t>
  </si>
  <si>
    <t>Actuación ante situaciones de violencia sexual</t>
  </si>
  <si>
    <t>Actuación ante situaciones de acoso y hostigamiento sexual</t>
  </si>
  <si>
    <t>Violencia en línea: corrupción y/o seducción de personas menores de edad</t>
  </si>
  <si>
    <t>Actuación ante situaciones de hallazgo de drogas</t>
  </si>
  <si>
    <t>Actuación ante situaciones de tenencia de drogas</t>
  </si>
  <si>
    <t>Actuación ante situaciones de consumo de drogas</t>
  </si>
  <si>
    <t>Actuación ante situaciones de tráfico de drogas</t>
  </si>
  <si>
    <t>Hallazgo, tenencia y uso de armas</t>
  </si>
  <si>
    <t>Actuación en situaciones de discriminación racial y xenofobia</t>
  </si>
  <si>
    <t>Actuación del bullying contra población LGTB inserta en los centros educativos</t>
  </si>
  <si>
    <r>
      <t xml:space="preserve">Lesiones autoinfringidas y/o riesgo por tentativa de suicidio </t>
    </r>
    <r>
      <rPr>
        <vertAlign val="superscript"/>
        <sz val="11"/>
        <rFont val="Cambria"/>
        <family val="1"/>
        <scheme val="major"/>
      </rPr>
      <t>1/</t>
    </r>
  </si>
  <si>
    <r>
      <t>Delito de trata de personas y sus dependientes</t>
    </r>
    <r>
      <rPr>
        <vertAlign val="superscript"/>
        <sz val="11"/>
        <rFont val="Cambria"/>
        <family val="1"/>
        <scheme val="major"/>
      </rPr>
      <t xml:space="preserve"> 2/</t>
    </r>
  </si>
  <si>
    <t>1/ Atención a la población estudiantil que presenta lesiones autoinfringidas y/o riesgo por tentativa de suicidio.</t>
  </si>
  <si>
    <t>2/ Actuación institucional para la restitución de derechos y acceso al sistema educativo costarricense de las personas y sobrevivientes del delito de trata de personas y sus dependientes.</t>
  </si>
  <si>
    <t>17.</t>
  </si>
  <si>
    <t>Ciberbullying</t>
  </si>
  <si>
    <t>Fallecidos</t>
  </si>
  <si>
    <t>Rango de Edad</t>
  </si>
  <si>
    <t>Muje-
res</t>
  </si>
  <si>
    <t>TOTAL</t>
  </si>
  <si>
    <t>Menores de 12 años</t>
  </si>
  <si>
    <t>De 12 años a menos de 15 años</t>
  </si>
  <si>
    <t>De 15 años a menos de 18 años</t>
  </si>
  <si>
    <t>OBSERVACIONES / COMENTARIOS:</t>
  </si>
  <si>
    <r>
      <t xml:space="preserve">ESTUDIANTES </t>
    </r>
    <r>
      <rPr>
        <b/>
        <u val="double"/>
        <sz val="14"/>
        <color theme="1"/>
        <rFont val="Cambria"/>
        <family val="1"/>
        <scheme val="major"/>
      </rPr>
      <t>MENORES DE 18 AÑOS</t>
    </r>
    <r>
      <rPr>
        <b/>
        <sz val="14"/>
        <color theme="1"/>
        <rFont val="Cambria"/>
        <family val="1"/>
        <scheme val="major"/>
      </rPr>
      <t xml:space="preserve"> QUE ESTUDIAN Y TRABAJAN ACTUALMENTE </t>
    </r>
    <r>
      <rPr>
        <b/>
        <vertAlign val="superscript"/>
        <sz val="14"/>
        <color theme="1"/>
        <rFont val="Cambria"/>
        <family val="1"/>
        <scheme val="major"/>
      </rPr>
      <t>1/</t>
    </r>
  </si>
  <si>
    <r>
      <t xml:space="preserve">ESTUDIANTES </t>
    </r>
    <r>
      <rPr>
        <b/>
        <u val="double"/>
        <sz val="14"/>
        <color theme="1"/>
        <rFont val="Cambria"/>
        <family val="1"/>
        <scheme val="major"/>
      </rPr>
      <t>MENORES DE 18 AÑOS</t>
    </r>
    <r>
      <rPr>
        <b/>
        <sz val="14"/>
        <color theme="1"/>
        <rFont val="Cambria"/>
        <family val="1"/>
        <scheme val="major"/>
      </rPr>
      <t xml:space="preserve"> QUE ESTUDIAN Y TRABAJAN ACTUALMENTE,</t>
    </r>
  </si>
  <si>
    <t>SEGÚN ACTIVIDAD REALIZADA</t>
  </si>
  <si>
    <r>
      <t xml:space="preserve">Actividad Realizada
</t>
    </r>
    <r>
      <rPr>
        <b/>
        <i/>
        <sz val="10"/>
        <color indexed="8"/>
        <rFont val="Cambria"/>
        <family val="1"/>
        <scheme val="major"/>
      </rPr>
      <t xml:space="preserve">(Si un alumno o alumna realiza más de una actividad, por ejemplo Agricultura y Ganadería, 
registrarlo en cada una de las actividades)                                 </t>
    </r>
  </si>
  <si>
    <r>
      <t xml:space="preserve">1.  </t>
    </r>
    <r>
      <rPr>
        <sz val="11"/>
        <color indexed="8"/>
        <rFont val="Cambria"/>
        <family val="1"/>
        <scheme val="major"/>
      </rPr>
      <t xml:space="preserve">Actividades Domésticas </t>
    </r>
    <r>
      <rPr>
        <i/>
        <sz val="11"/>
        <color indexed="8"/>
        <rFont val="Cambria"/>
        <family val="1"/>
        <scheme val="major"/>
      </rPr>
      <t>(en el hogar -no formativas-)</t>
    </r>
  </si>
  <si>
    <r>
      <t xml:space="preserve">2. </t>
    </r>
    <r>
      <rPr>
        <sz val="11"/>
        <color indexed="8"/>
        <rFont val="Cambria"/>
        <family val="1"/>
        <scheme val="major"/>
      </rPr>
      <t xml:space="preserve"> Agricultura</t>
    </r>
  </si>
  <si>
    <r>
      <t xml:space="preserve">3.  </t>
    </r>
    <r>
      <rPr>
        <sz val="11"/>
        <color indexed="8"/>
        <rFont val="Cambria"/>
        <family val="1"/>
        <scheme val="major"/>
      </rPr>
      <t>Empaque y traslado de mercaderías</t>
    </r>
  </si>
  <si>
    <r>
      <t xml:space="preserve">4.  </t>
    </r>
    <r>
      <rPr>
        <sz val="11"/>
        <color indexed="8"/>
        <rFont val="Cambria"/>
        <family val="1"/>
        <scheme val="major"/>
      </rPr>
      <t>Explotación sexual comercial infantil</t>
    </r>
  </si>
  <si>
    <r>
      <t xml:space="preserve">5.  </t>
    </r>
    <r>
      <rPr>
        <sz val="11"/>
        <color indexed="8"/>
        <rFont val="Cambria"/>
        <family val="1"/>
        <scheme val="major"/>
      </rPr>
      <t>Ganadería</t>
    </r>
  </si>
  <si>
    <r>
      <t xml:space="preserve">6.  </t>
    </r>
    <r>
      <rPr>
        <sz val="11"/>
        <color indexed="8"/>
        <rFont val="Cambria"/>
        <family val="1"/>
        <scheme val="major"/>
      </rPr>
      <t xml:space="preserve">Mendicidad </t>
    </r>
    <r>
      <rPr>
        <i/>
        <sz val="11"/>
        <color indexed="8"/>
        <rFont val="Cambria"/>
        <family val="1"/>
        <scheme val="major"/>
      </rPr>
      <t>(pedir limosna, cantar en buses)</t>
    </r>
  </si>
  <si>
    <r>
      <t xml:space="preserve">7.  </t>
    </r>
    <r>
      <rPr>
        <sz val="11"/>
        <color indexed="8"/>
        <rFont val="Cambria"/>
        <family val="1"/>
        <scheme val="major"/>
      </rPr>
      <t>Pesca y extracción de moluscos</t>
    </r>
  </si>
  <si>
    <r>
      <t xml:space="preserve">8.  </t>
    </r>
    <r>
      <rPr>
        <sz val="11"/>
        <color indexed="8"/>
        <rFont val="Cambria"/>
        <family val="1"/>
        <scheme val="major"/>
      </rPr>
      <t xml:space="preserve">Servicios </t>
    </r>
    <r>
      <rPr>
        <i/>
        <sz val="11"/>
        <color indexed="8"/>
        <rFont val="Cambria"/>
        <family val="1"/>
        <scheme val="major"/>
      </rPr>
      <t>(lava carros, cuida carros, halar bolsas en el mercado, trabajo doméstico en casas de terceros)</t>
    </r>
  </si>
  <si>
    <r>
      <t xml:space="preserve">9.  </t>
    </r>
    <r>
      <rPr>
        <sz val="11"/>
        <color indexed="8"/>
        <rFont val="Cambria"/>
        <family val="1"/>
        <scheme val="major"/>
      </rPr>
      <t>Trabajo en Construcción</t>
    </r>
  </si>
  <si>
    <r>
      <t>10.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Trabajo en lugares donde se expenden bebidas alcohólicas</t>
    </r>
  </si>
  <si>
    <r>
      <t xml:space="preserve">11. </t>
    </r>
    <r>
      <rPr>
        <sz val="11"/>
        <color indexed="8"/>
        <rFont val="Cambria"/>
        <family val="1"/>
        <scheme val="major"/>
      </rPr>
      <t>Venta de drogas y estupefacientes</t>
    </r>
  </si>
  <si>
    <r>
      <t>12.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Ventas en las ferias del agricultor</t>
    </r>
  </si>
  <si>
    <r>
      <t>13.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Ventas en locales comerciales</t>
    </r>
  </si>
  <si>
    <r>
      <t>14.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 xml:space="preserve">Ventas vía pública </t>
    </r>
    <r>
      <rPr>
        <i/>
        <sz val="11"/>
        <color indexed="8"/>
        <rFont val="Cambria"/>
        <family val="1"/>
        <scheme val="major"/>
      </rPr>
      <t>(flores, periódicos, lapiceros, chicles, comidas, otros)</t>
    </r>
  </si>
  <si>
    <r>
      <t xml:space="preserve">15. </t>
    </r>
    <r>
      <rPr>
        <sz val="11"/>
        <color indexed="8"/>
        <rFont val="Cambria"/>
        <family val="1"/>
        <scheme val="major"/>
      </rPr>
      <t xml:space="preserve">Otras.  </t>
    </r>
    <r>
      <rPr>
        <i/>
        <sz val="11"/>
        <color indexed="8"/>
        <rFont val="Cambria"/>
        <family val="1"/>
        <scheme val="major"/>
      </rPr>
      <t>Especifíque las otras actividades realizadas en el área de Observaciones.</t>
    </r>
  </si>
  <si>
    <t>9996</t>
  </si>
  <si>
    <t>9994</t>
  </si>
  <si>
    <t>LICEO RURAL PANGOLA</t>
  </si>
  <si>
    <t>LICEO SANTA TERESA</t>
  </si>
  <si>
    <t>COLEGIO INDIGENA YIMBA CAJC</t>
  </si>
  <si>
    <t>ANYERY VARELA ALVAREZ</t>
  </si>
  <si>
    <t>JASON CAMPOS VARGAS</t>
  </si>
  <si>
    <t>MARTA MORA VARGAS</t>
  </si>
  <si>
    <t>DAVID JOHNSON WARD</t>
  </si>
  <si>
    <t>KEYLIN SANDI ZUMBADO</t>
  </si>
  <si>
    <t>DOUGLAS CAMPOS LEON</t>
  </si>
  <si>
    <t>GRETTEL ZUÑIGA VILLALOBOS</t>
  </si>
  <si>
    <t>JULIO CESAR HURTADO ACUÑA</t>
  </si>
  <si>
    <t>GUSTAVO A. RAMOS BERMUDEZ</t>
  </si>
  <si>
    <t>CESAR RODOLFO ORTIZ LEON</t>
  </si>
  <si>
    <t>ABEL ELIZONDO GUZMAN</t>
  </si>
  <si>
    <t>KARINA MONGE BADILLA</t>
  </si>
  <si>
    <t>MARIBEL CARR CARR</t>
  </si>
  <si>
    <t>ERICK CHEVEZ RODRIGUEZ</t>
  </si>
  <si>
    <t>MARTIN HERRERA SOTO</t>
  </si>
  <si>
    <t>PABLO SEGURA VIQUEZ</t>
  </si>
  <si>
    <t>JAQUELINE GUTIERREZ CHAVES</t>
  </si>
  <si>
    <t>RAUL QUIROS CRUZ</t>
  </si>
  <si>
    <t>CHRISTIAN MORA CHINCHILLA</t>
  </si>
  <si>
    <t>EDGAR SOLIS BARQUERO</t>
  </si>
  <si>
    <t>ROBERT JIMENEZ HERRERA</t>
  </si>
  <si>
    <t>LISSANDRA MATA ALVARADO</t>
  </si>
  <si>
    <t>RANDAL CHAVES ZUNIGA</t>
  </si>
  <si>
    <t>JORGE MARIO PEÑA CORDERO</t>
  </si>
  <si>
    <t>MARIA BEATRIZ CHAVARRIA CHACON</t>
  </si>
  <si>
    <t>EMILIO ARIAS MARTINEZ</t>
  </si>
  <si>
    <t>JESUS ENRIQUE NUÑEZ GOMEZ</t>
  </si>
  <si>
    <t>MARVIN JAENZ GUZMAN</t>
  </si>
  <si>
    <t>ROSA CALVO MORALES</t>
  </si>
  <si>
    <t>DIEGO ARMANDO SOLANO BUSTOS</t>
  </si>
  <si>
    <t>GUSTAVO MORA ALPIZAR</t>
  </si>
  <si>
    <t>RAFAEL ANGEL QUIROS SEGURA</t>
  </si>
  <si>
    <t>ALEXANDER VARGAS MATA</t>
  </si>
  <si>
    <t>WALTER EDUARDO RODRIGUEZ ULATE</t>
  </si>
  <si>
    <t>KAREN ILIANA ALVARADO JIMENEZ</t>
  </si>
  <si>
    <t>RONNY DAVID CARMONA MIRANDA</t>
  </si>
  <si>
    <t>01115</t>
  </si>
  <si>
    <t>CENTRO DE INCLUSION EDUCATIVA CIENAK</t>
  </si>
  <si>
    <t>01116</t>
  </si>
  <si>
    <t>01117</t>
  </si>
  <si>
    <t>MARIA YANERY MONTOYA VARGAS</t>
  </si>
  <si>
    <t>ELIZABETH CABALLERO GREEN</t>
  </si>
  <si>
    <t>EHIMMY RODRIGUEZ CHAVES</t>
  </si>
  <si>
    <t>DAYANNA SANDI SOLANO</t>
  </si>
  <si>
    <t>NELSON MONGE CESPEDES</t>
  </si>
  <si>
    <t>CHRISTIAN N. QUESADA CORRALES</t>
  </si>
  <si>
    <t>YULIANA GOMEZ CASTRO</t>
  </si>
  <si>
    <t>ILEANA GONZALEZ PANIAGUA</t>
  </si>
  <si>
    <t>RONALD MADRIGAL MONGE</t>
  </si>
  <si>
    <t>GABRIELA MARIA AGÜERO LEE</t>
  </si>
  <si>
    <t>CALLE CAÑAS</t>
  </si>
  <si>
    <t>YIRIA SAENZ CARAZO</t>
  </si>
  <si>
    <t>LA ASUNCION</t>
  </si>
  <si>
    <t>ALEJANDRA MENDEZ MADRIGAL</t>
  </si>
  <si>
    <t>BARRANTES</t>
  </si>
  <si>
    <t>JORGE GAMBOA BARRANTES</t>
  </si>
  <si>
    <t>(No incluya los estudiantes de Bachillerato Internacional)</t>
  </si>
  <si>
    <r>
      <t>Exclusión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</si>
  <si>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t>ESTUDIANTES QUE SON MADRES (QUE YA DIERON A LUZ) Y ESTUDIANTES QUE SON PADRES</t>
  </si>
  <si>
    <t xml:space="preserve">Edad cumplida
</t>
  </si>
  <si>
    <t>CUADRO 10</t>
  </si>
  <si>
    <t>CUADRO 11--PARTE 1--</t>
  </si>
  <si>
    <t>CUADRO 11--PARTE 2--</t>
  </si>
  <si>
    <t>CUADRO 11--PARTE 3--</t>
  </si>
  <si>
    <t>CUADRO 12</t>
  </si>
  <si>
    <r>
      <t xml:space="preserve">ESTUDIANTES EXCLUIDOS DE ACADÉMICA DIURNA POR MOTIVOS DE TRABAJO </t>
    </r>
    <r>
      <rPr>
        <b/>
        <vertAlign val="superscript"/>
        <sz val="14"/>
        <color theme="1"/>
        <rFont val="Cambria"/>
        <family val="1"/>
        <scheme val="major"/>
      </rPr>
      <t>1/</t>
    </r>
  </si>
  <si>
    <r>
      <t xml:space="preserve">1/  </t>
    </r>
    <r>
      <rPr>
        <sz val="11"/>
        <color indexed="8"/>
        <rFont val="Cambria"/>
        <family val="1"/>
        <scheme val="major"/>
      </rPr>
      <t>De los reportados como Excluidos en el Cuadro 1, indique en éste cuadro, cuántos lo hicieron (no concluyeron los estudios) por motivos de trabajo.</t>
    </r>
  </si>
  <si>
    <r>
      <t xml:space="preserve">1/  Se refiere a niños, niñas, jóvenes que estudian y que también trabajan (ambas) y que </t>
    </r>
    <r>
      <rPr>
        <u/>
        <sz val="11"/>
        <color theme="1"/>
        <rFont val="Cambria"/>
        <family val="1"/>
        <scheme val="major"/>
      </rPr>
      <t>permanecen en el Centro Educativo al finalizar el curso lectivo.</t>
    </r>
  </si>
  <si>
    <t>CUADRO 15</t>
  </si>
  <si>
    <t>CUADRO 13</t>
  </si>
  <si>
    <t>CUADRO 14</t>
  </si>
  <si>
    <t>(NO INCLUIR ESTUDIANTES QUE NO CONCLUYERON LOS ESTUDIOS -EXCLUIDOS-)</t>
  </si>
  <si>
    <t>Edad cumplida</t>
  </si>
  <si>
    <t>Indique la cantidad de personas estudiantes que no concluyeron los estudios por:</t>
  </si>
  <si>
    <t>ESTUDIANTES EMBARAZADAS Y</t>
  </si>
  <si>
    <t>PERSONAS ESTUDIANTES QUE FUERON EXCLUIDAS</t>
  </si>
  <si>
    <t>Ubicacion1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</si>
  <si>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</si>
  <si>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</si>
  <si>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</si>
  <si>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</si>
  <si>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</si>
  <si>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</si>
  <si>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LIMON / LIMON / LIMON</t>
  </si>
  <si>
    <t>SAN JOSE / SAN JOSE / URUCA</t>
  </si>
  <si>
    <t>SAN JOSE / ESCAZU / ESCAZU</t>
  </si>
  <si>
    <t>SAN JOSE / SAN JOSE / MATA REDONDA</t>
  </si>
  <si>
    <t>ALAJUELA / SAN RAMON / SAN RAMON</t>
  </si>
  <si>
    <t>SAN JOSE / SAN JOSE / PAVAS</t>
  </si>
  <si>
    <t>CARTAGO / PARAISO / PARAISO</t>
  </si>
  <si>
    <t>SAN JOSE / SAN JOSE / HATILLO</t>
  </si>
  <si>
    <t>SAN JOSE / SAN JOSE / SAN SEBASTIAN</t>
  </si>
  <si>
    <t>PUNTARENAS / ESPARZA / ESPIRITU SANTO</t>
  </si>
  <si>
    <t>SAN JOSE / ESCAZU / SAN ANTONIO</t>
  </si>
  <si>
    <t>LIMON / POCOCI / GUAPILES</t>
  </si>
  <si>
    <t>SAN JOSE / ESCAZU / SAN RAFAEL</t>
  </si>
  <si>
    <t>SAN JOSE / DESAMPARADOS / DESAMPARADOS</t>
  </si>
  <si>
    <t>SAN JOSE / DESAMPARADOS / SAN MIGUEL</t>
  </si>
  <si>
    <t>CARTAGO / LA UNION / TRES RIOS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</si>
  <si>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</si>
  <si>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</si>
  <si>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</si>
  <si>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</si>
  <si>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</si>
  <si>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PURISCAL / SANTIAGO</t>
  </si>
  <si>
    <t>SAN JOSE / DESAMPARADOS / SAN CRISTOBAL</t>
  </si>
  <si>
    <t>SAN JOSE / DESAMPARADOS / ROSARIO</t>
  </si>
  <si>
    <t>CARTAGO / JIMENEZ / JUAN VIÑAS</t>
  </si>
  <si>
    <t>SAN JOSE / DESAMPARADOS / DAMAS</t>
  </si>
  <si>
    <t>HEREDIA / SANTA BARBARA / SANTA BARBARA</t>
  </si>
  <si>
    <t>SAN JOSE / DESAMPARADOS / SAN RAFAEL ABAJO</t>
  </si>
  <si>
    <t>SAN JOSE / DESAMPARADOS / GRAVILIAS</t>
  </si>
  <si>
    <t>SAN JOSE / DESAMPARADOS / LOS GUIDO</t>
  </si>
  <si>
    <t>SAN JOSE / TARRAZU / SAN MARCOS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</si>
  <si>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</si>
  <si>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</si>
  <si>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</si>
  <si>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</si>
  <si>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</si>
  <si>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PUNTARENAS / OSA / PUERTO CORTES</t>
  </si>
  <si>
    <t>SAN JOSE / PURISCAL / DESAMPARADITOS</t>
  </si>
  <si>
    <t>SAN JOSE / PURISCAL / SAN ANTONIO</t>
  </si>
  <si>
    <t>SAN JOSE / ASERRI / ASERRI</t>
  </si>
  <si>
    <t>SAN JOSE / PURISCAL / CHIRES</t>
  </si>
  <si>
    <t>SAN JOSE / TARRAZU / SAN LORENZO</t>
  </si>
  <si>
    <t>SAN JOSE / TARRAZU / SAN CARLOS</t>
  </si>
  <si>
    <t>SAN JOSE / ASERRI / TARBACA</t>
  </si>
  <si>
    <t>LIMON / GUACIMO / GUACIMO</t>
  </si>
  <si>
    <t>SAN JOSE / ASERRI / VUELTA DE JORCO</t>
  </si>
  <si>
    <t>SAN JOSE / MORA / COLON</t>
  </si>
  <si>
    <t>SAN JOSE / ASERRI / SAN GABRIEL</t>
  </si>
  <si>
    <t>SAN JOSE / ASERRI / LEGUA</t>
  </si>
  <si>
    <t>SAN JOSE / ASERRI / MONTERREY</t>
  </si>
  <si>
    <t>HEREDIA / BELEN / SAN ANTONIO</t>
  </si>
  <si>
    <t>SAN JOSE / ASERRI / SALITRILLOS</t>
  </si>
  <si>
    <t>SAN JOSE / MORA / GUAYABO</t>
  </si>
  <si>
    <t>SAN JOSE / GOICOECHEA / GUADALUPE</t>
  </si>
  <si>
    <t>SAN JOSE / MORA / TABARCIA</t>
  </si>
  <si>
    <t>ALAJUELA / POAS / SAN PEDRO</t>
  </si>
  <si>
    <t>SAN JOSE / MORA / PIEDRAS NEGRAS</t>
  </si>
  <si>
    <t>SAN JOSE / MORA / PICAGRES</t>
  </si>
  <si>
    <t>HEREDIA / FLORES / SAN JOAQUIN</t>
  </si>
  <si>
    <t>SAN JOSE / MORA / JARIS</t>
  </si>
  <si>
    <t>GUANACASTE / TILARAN / TILARAN</t>
  </si>
  <si>
    <t>SAN JOSE / MORA / QUITIRRISI</t>
  </si>
  <si>
    <t>SAN JOSE / SANTA ANA / SANTA ANA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</si>
  <si>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</si>
  <si>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</si>
  <si>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</si>
  <si>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</si>
  <si>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</si>
  <si>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ALAJUELITA / ALAJUELITA</t>
  </si>
  <si>
    <t>SAN JOSE / GOICOECHEA / PURRAL</t>
  </si>
  <si>
    <t>HEREDIA / SARAPIQUI / PUERTO VIEJO</t>
  </si>
  <si>
    <t>SAN JOSE / SANTA ANA / SALITRAL</t>
  </si>
  <si>
    <t>SAN JOSE / SANTA ANA / POZOS</t>
  </si>
  <si>
    <t>SAN JOSE / SANTA ANA / URUCA</t>
  </si>
  <si>
    <t>SAN JOSE / VASQUEZ DE CORONADO / SAN ISIDRO</t>
  </si>
  <si>
    <t>SAN JOSE / SANTA ANA / PIEDADES</t>
  </si>
  <si>
    <t>SAN JOSE / SANTA ANA / BRASIL</t>
  </si>
  <si>
    <t>PUNTARENAS / GARABITO / JACO</t>
  </si>
  <si>
    <t>SAN JOSE / ALAJUELITA / SAN JOSECITO</t>
  </si>
  <si>
    <t>SAN JOSE / ACOSTA / SAN IGNACIO</t>
  </si>
  <si>
    <t>SAN JOSE / ALAJUELITA / SAN ANTONIO</t>
  </si>
  <si>
    <t>ALAJUELA / SARCHI / SARCHI NORTE</t>
  </si>
  <si>
    <t>SAN JOSE / ALAJUELITA / CONCEPCION</t>
  </si>
  <si>
    <t>SAN JOSE / ALAJUELITA / SAN FELIPE</t>
  </si>
  <si>
    <t>ALAJUELA / ALAJUELA / SAN JOSE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</si>
  <si>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</si>
  <si>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</si>
  <si>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</si>
  <si>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</si>
  <si>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LIMON / LIMON / VALLE LA ESTRELLA</t>
  </si>
  <si>
    <t>SAN JOSE / ACOSTA / GUAITIL</t>
  </si>
  <si>
    <t>ALAJUELA / SAN RAMON / SANTIAGO</t>
  </si>
  <si>
    <t>SAN JOSE / ACOSTA / PALMICHAL</t>
  </si>
  <si>
    <t>CARTAGO / PARAISO / SANTIAGO</t>
  </si>
  <si>
    <t>SAN JOSE / ACOSTA / CANGREJAL</t>
  </si>
  <si>
    <t>SAN JOSE / ACOSTA / SABANILLAS</t>
  </si>
  <si>
    <t>GUANACASTE / NICOYA / MANSION</t>
  </si>
  <si>
    <t>SAN JOSE / TIBAS / SAN JUAN</t>
  </si>
  <si>
    <t>SAN JOSE / TIBAS / CINCO ESQUINAS</t>
  </si>
  <si>
    <t>LIMON / POCOCI / JIMENEZ</t>
  </si>
  <si>
    <t>SAN JOSE / TIBAS / ANSELMO LLORENTE</t>
  </si>
  <si>
    <t>SAN JOSE / TIBAS / LEON XIII</t>
  </si>
  <si>
    <t>SAN JOSE / TIBAS / COLIMA</t>
  </si>
  <si>
    <t>CARTAGO / LA UNION / SAN DIEGO</t>
  </si>
  <si>
    <t>SAN JOSE / MORAVIA / SAN VICENTE</t>
  </si>
  <si>
    <t>SAN JOSE / MORAVIA / SAN JERONIMO</t>
  </si>
  <si>
    <t>GUANACASTE / SANTA CRUZ / BOLSON</t>
  </si>
  <si>
    <t>SAN JOSE / MORAVIA / TRINIDAD</t>
  </si>
  <si>
    <t>PUNTARENAS / BUENOS AIRES / VOLCAN</t>
  </si>
  <si>
    <t>SAN JOSE / MONTES DE OCA / SAN PEDRO</t>
  </si>
  <si>
    <t>SAN JOSE / MONTES DE OCA / SABANILLA</t>
  </si>
  <si>
    <t>SAN JOSE / MONTES DE OCA / MERCEDES</t>
  </si>
  <si>
    <t>SAN JOSE / MONTES DE OCA / SAN RAFAEL</t>
  </si>
  <si>
    <t>CARTAGO / JIMENEZ / TUCURRIQUE</t>
  </si>
  <si>
    <t>SAN JOSE / TURRUBARES / SAN PABLO</t>
  </si>
  <si>
    <t>HEREDIA / SANTA BARBARA / SAN PEDRO</t>
  </si>
  <si>
    <t>SAN JOSE / TURRUBARES / SAN PEDRO</t>
  </si>
  <si>
    <t>SAN JOSE / TURRUBARES / SAN JUAN DE MATA</t>
  </si>
  <si>
    <t>PUNTARENAS / MONTES DE ORO / LA UNION</t>
  </si>
  <si>
    <t>SAN JOSE / TURRUBARES / SAN LUIS</t>
  </si>
  <si>
    <t>SAN JOSE / TURRUBARES / CARARA</t>
  </si>
  <si>
    <t>SAN JOSE / DOTA / SANTA MARIA</t>
  </si>
  <si>
    <t>ALAJUELA / ATENAS / JESUS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</si>
  <si>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</si>
  <si>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</si>
  <si>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</si>
  <si>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</si>
  <si>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</si>
  <si>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LIMON / MATINA / BATAN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</si>
  <si>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</si>
  <si>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</si>
  <si>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</si>
  <si>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</si>
  <si>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HEREDIA / SAN ISIDRO / SAN JOSE</t>
  </si>
  <si>
    <t>SAN JOSE / PEREZ ZELEDON / RIVAS</t>
  </si>
  <si>
    <t>SAN JOSE / PEREZ ZELEDON / SAN PEDRO</t>
  </si>
  <si>
    <t>SAN JOSE / PEREZ ZELEDON / PLATANARES</t>
  </si>
  <si>
    <t>LIMON / GUACIMO / MERCEDES</t>
  </si>
  <si>
    <t>SAN JOSE / PEREZ ZELEDON / PEJIBAYE</t>
  </si>
  <si>
    <t>SAN JOSE / PEREZ ZELEDON / CAJON</t>
  </si>
  <si>
    <t>SAN JOSE / PEREZ ZELEDON / BARU</t>
  </si>
  <si>
    <t>SAN JOSE / PEREZ ZELEDON / RIO NUEVO</t>
  </si>
  <si>
    <t>HEREDIA / BELEN / LA RIBERA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</si>
  <si>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</si>
  <si>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</si>
  <si>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</si>
  <si>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</si>
  <si>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ALAJUELA / POAS / SAN JUAN</t>
  </si>
  <si>
    <t>SAN JOSE / LEON CORTES CASTRO / LLANO BONITO</t>
  </si>
  <si>
    <t>SAN JOSE / LEON CORTES CASTRO / SAN ISIDRO</t>
  </si>
  <si>
    <t>SAN JOSE / LEON CORTES CASTRO / SANTA CRUZ</t>
  </si>
  <si>
    <t>GUANACASTE / TILARAN / QUEBRADA GRANDE</t>
  </si>
  <si>
    <t>SAN JOSE / LEON CORTES CASTRO / SAN ANTONIO</t>
  </si>
  <si>
    <t>HEREDIA / SAN PABLO / RINCON DE SABANILLA</t>
  </si>
  <si>
    <t>ALAJUELA / ALAJUELA / GUACIMA</t>
  </si>
  <si>
    <t>HEREDIA / SARAPIQUI / LA VIRGEN</t>
  </si>
  <si>
    <t>ALAJUELA / ALAJUELA / RIO SEGUNDO</t>
  </si>
  <si>
    <t>ALAJUELA / ALAJUELA / TURRUCARES</t>
  </si>
  <si>
    <t>PUNTARENAS / GARABITO / TARCOLES</t>
  </si>
  <si>
    <t>ALAJUELA / ALAJUELA / SARAPIQUI</t>
  </si>
  <si>
    <t>ALAJUELA / SARCHI / SARCHI SUR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</si>
  <si>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</si>
  <si>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</si>
  <si>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</si>
  <si>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</si>
  <si>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</si>
  <si>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</si>
  <si>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LIMON / LIMON / RIO BLANCO</t>
  </si>
  <si>
    <t>ALAJUELA / SAN RAMON / ALFARO</t>
  </si>
  <si>
    <t>ALAJUELA / SAN RAMON / VOLIO</t>
  </si>
  <si>
    <t>ALAJUELA / SAN RAMON / CONCEPCION</t>
  </si>
  <si>
    <t>CARTAGO / PARAISO / OROSI</t>
  </si>
  <si>
    <t>ALAJUELA / SAN RAMON / ZAPOTAL</t>
  </si>
  <si>
    <t>ALAJUELA / SAN RAMON / PEÑAS BLANCAS</t>
  </si>
  <si>
    <t>ALAJUELA / SAN RAMON / SAN LORENZO</t>
  </si>
  <si>
    <t>LIMON / POCOCI / LA RITA</t>
  </si>
  <si>
    <t>ALAJUELA / GRECIA / SAN JOSE</t>
  </si>
  <si>
    <t>CARTAGO / LA UNION / SAN JUAN</t>
  </si>
  <si>
    <t>ALAJUELA / SAN MATEO / JESUS MARIA</t>
  </si>
  <si>
    <t>CARTAGO / JIMENEZ / PEJIBAYE</t>
  </si>
  <si>
    <t>HEREDIA / SANTA BARBARA / SAN JUAN</t>
  </si>
  <si>
    <t>ALAJUELA / ATENAS / CONCEPCION</t>
  </si>
  <si>
    <t>ALAJUELA / ATENAS / SAN JOSE</t>
  </si>
  <si>
    <t>ALAJUELA / NARANJO / SAN JOSE</t>
  </si>
  <si>
    <t>ALAJUELA / NARANJO / SAN JERONIMO</t>
  </si>
  <si>
    <t>HEREDIA / SAN ISIDRO / CONCEPCION</t>
  </si>
  <si>
    <t>LIMON / GUACIMO / POCORA</t>
  </si>
  <si>
    <t>ALAJUELA / PALMARES / ESQUIPULAS</t>
  </si>
  <si>
    <t>HEREDIA / BELEN / ASUNCION</t>
  </si>
  <si>
    <t>ALAJUELA / PALMARES / LA GRANJA</t>
  </si>
  <si>
    <t>PUNTARENAS / GOLFITO / GUAYCARA</t>
  </si>
  <si>
    <t>ALAJUELA / POAS / SAN RAFAEL</t>
  </si>
  <si>
    <t>ALAJUELA / POAS / CARRILLOS</t>
  </si>
  <si>
    <t>ALAJUELA / POAS / SABANA REDONDA</t>
  </si>
  <si>
    <t>GUANACASTE / TILARAN / TRONADORA</t>
  </si>
  <si>
    <t>HEREDIA / SARAPIQUI / LAS HORQUETAS</t>
  </si>
  <si>
    <t>ALAJUELA / SARCHI / TORO AMARILLO</t>
  </si>
  <si>
    <t>CARTAGO / CARTAGO / SAN NICOLAS</t>
  </si>
  <si>
    <t>LIMON / LIMON / MATAMA</t>
  </si>
  <si>
    <t>CARTAGO / PARAISO / CACHI</t>
  </si>
  <si>
    <t>LIMON / POCOCI / ROXANA</t>
  </si>
  <si>
    <t>ALAJUELA / SARCHI / SAN PEDRO</t>
  </si>
  <si>
    <t>ALAJUELA / SARCHI / RODRIGUEZ</t>
  </si>
  <si>
    <t>CARTAGO / LA UNION / SAN RAFAEL</t>
  </si>
  <si>
    <t>ALAJUELA / UPALA / SAN JOSE O PIZOTE</t>
  </si>
  <si>
    <t>ALAJUELA / UPALA / DOS RIOS</t>
  </si>
  <si>
    <t>HEREDIA / SANTA BARBARA / JESUS</t>
  </si>
  <si>
    <t>GUANACASTE / BAGACES / RIO NARANJO</t>
  </si>
  <si>
    <t>HEREDIA / SAN RAFAEL / LOS ANGELES</t>
  </si>
  <si>
    <t>GUANACASTE / CARRILLO / BELEN</t>
  </si>
  <si>
    <t>PUNTARENAS / OSA / BAHIA BALLENA</t>
  </si>
  <si>
    <t>ALAJUELA / RIO CUARTO / RIO CUARTO</t>
  </si>
  <si>
    <t>ALAJUELA / RIO CUARTO / SANTA RITA</t>
  </si>
  <si>
    <t>ALAJUELA / RIO CUARTO / SANTA ISABEL</t>
  </si>
  <si>
    <t>LIMON / GUACIMO / RIO JIMENEZ</t>
  </si>
  <si>
    <t>PUNTARENAS / GOLFITO / PAVON</t>
  </si>
  <si>
    <t>GUANACASTE / TILARAN / SANTA ROSA</t>
  </si>
  <si>
    <t>CARTAGO / PARAISO / LLANOS DE SANTA LUCIA</t>
  </si>
  <si>
    <t>HEREDIA / SARAPIQUI / LLANURAS DEL GASPAR</t>
  </si>
  <si>
    <t>CARTAGO / LA UNION / CONCEPCION</t>
  </si>
  <si>
    <t>CARTAGO / LA UNION / DULCE NOMBRE</t>
  </si>
  <si>
    <t>CARTAGO / LA UNION / SAN RAMON</t>
  </si>
  <si>
    <t>CARTAGO / LA UNION / RIO AZUL</t>
  </si>
  <si>
    <t>GUANACASTE / LIBERIA / CURUBANDE</t>
  </si>
  <si>
    <t>HEREDIA / BARVA / SANTA LUCIA</t>
  </si>
  <si>
    <t>GUANACASTE / NICOYA / SAMARA</t>
  </si>
  <si>
    <t>PUNTARENAS / ESPARZA / SAN JERONIMO</t>
  </si>
  <si>
    <t>LIMON / POCOCI / CARIARI</t>
  </si>
  <si>
    <t>CARTAGO / TURRIALBA / EL CHIRRIPO</t>
  </si>
  <si>
    <t>HEREDIA / SANTO DOMINGO / SANTO TOMAS</t>
  </si>
  <si>
    <t>HEREDIA / SANTA BARBARA / SANTO DOMINGO</t>
  </si>
  <si>
    <t>HEREDIA / SAN RAFAEL / CONCEPCION</t>
  </si>
  <si>
    <t>LIMON / GUACIMO / DUACARI</t>
  </si>
  <si>
    <t>GUANACASTE / TILARAN / LIBANO</t>
  </si>
  <si>
    <t>HEREDIA / BARVA / SAN JOSE DE LA MONTAÑA</t>
  </si>
  <si>
    <t>HEREDIA / SARAPIQUI / CUREÑA</t>
  </si>
  <si>
    <t>HEREDIA / SANTO DOMINGO / PARA</t>
  </si>
  <si>
    <t>HEREDIA / SANTA BARBARA / PURABA</t>
  </si>
  <si>
    <t>LIMON / POCOCI / COLORADO</t>
  </si>
  <si>
    <t>LIMON / SIQUIRRES / ALEGRIA</t>
  </si>
  <si>
    <t>PUNTARENAS / OSA / BAHIA DRAKE</t>
  </si>
  <si>
    <t>GUANACASTE / TILARAN / TIERRAS MORENAS</t>
  </si>
  <si>
    <t>PUNTARENAS / COTO BRUS / GUTIERREZ BROUN</t>
  </si>
  <si>
    <t>GUANACASTE / NICOYA / BELEN DE NOSARITA</t>
  </si>
  <si>
    <t>LIMON / POCOCI / LA COLONIA</t>
  </si>
  <si>
    <t>GUANACASTE / SANTA CRUZ / DIRIA</t>
  </si>
  <si>
    <t>PUNTARENAS / BUENOS AIRES / CHANGUENA</t>
  </si>
  <si>
    <t>LIMON / SIQUIRRES / REVENTAZON</t>
  </si>
  <si>
    <t>GUANACASTE / TILARAN / ARENAL</t>
  </si>
  <si>
    <t>5-08-08</t>
  </si>
  <si>
    <t>GUANACASTE / TILARAN / CABECERAS</t>
  </si>
  <si>
    <t>PUNTARENAS / PUNTARENAS / COBANO</t>
  </si>
  <si>
    <t>Teléfono (1) de la Institución:</t>
  </si>
  <si>
    <t>Teléfono (2) de la Institución:</t>
  </si>
  <si>
    <t>18.</t>
  </si>
  <si>
    <t>¿Se están realizando acciones de prevención de la violencia desde el Programa Convivir?</t>
  </si>
  <si>
    <t>LICEO DE PAVAS</t>
  </si>
  <si>
    <t>LICEO ING. MANUEL BENAVIDES R.</t>
  </si>
  <si>
    <t>LICEO DE SANTA BARBARA</t>
  </si>
  <si>
    <t>UNIDAD PEDAGOGICA EL ROBLE</t>
  </si>
  <si>
    <t>EXPERIMENTAL BILINGÜE DE GRECIA</t>
  </si>
  <si>
    <t>COLEGIO SULAYÖM</t>
  </si>
  <si>
    <t>LICEO EXPERIMENTAL BILINGÜE JOSE FIGUERES FERRER</t>
  </si>
  <si>
    <t>LICEO DE COMTE</t>
  </si>
  <si>
    <t>LICEO MATINA</t>
  </si>
  <si>
    <t>LICEO DE SIXAOLA</t>
  </si>
  <si>
    <t>EXPERIMENTAL BILINGÜE DE POCOCI</t>
  </si>
  <si>
    <t>LICEO DE TICABAN</t>
  </si>
  <si>
    <t>COLEGIO DE JIMENEZ</t>
  </si>
  <si>
    <t>LICEO DUACARI</t>
  </si>
  <si>
    <t>COLEGIO DE RINCON GRANDE</t>
  </si>
  <si>
    <t>LICEO RURAL GAVILAN</t>
  </si>
  <si>
    <t>COLEGIO DE UJARRAS</t>
  </si>
  <si>
    <t>LICEO RURAL DE CAHUITA</t>
  </si>
  <si>
    <t>COLEGIO MAIZ DE LOS UVA</t>
  </si>
  <si>
    <t>LICEO CONCEPCION</t>
  </si>
  <si>
    <t>LICEO RURAL CHANGUENA</t>
  </si>
  <si>
    <t>LICEO POASITO</t>
  </si>
  <si>
    <t>UNIDAD PEDAGOGICA CASA HOGAR</t>
  </si>
  <si>
    <t>COLEGIO JOSE MARIA GUTIERREZ</t>
  </si>
  <si>
    <t>LICEO RURAL BIJAGÜAL</t>
  </si>
  <si>
    <t>LICEO DE VENECIA</t>
  </si>
  <si>
    <t>EXPERIMENTAL BILINGÜE DE LOS ANGELES</t>
  </si>
  <si>
    <t>EXPERIMENTAL BILINGÜE DE RIO JIMENEZ</t>
  </si>
  <si>
    <t>LICEO RURAL LINEA VIEJA</t>
  </si>
  <si>
    <t>9992</t>
  </si>
  <si>
    <t>COLEGIO ACADEMICO DE LONDRES</t>
  </si>
  <si>
    <t>LICEO INDIGENA BOCA COHEN</t>
  </si>
  <si>
    <t>LICEO RURAL DE GANDOCA</t>
  </si>
  <si>
    <t>LICEO SAN CARLOS DE PACUARITO</t>
  </si>
  <si>
    <t>COLEGIO INDIGENA LA CASONA</t>
  </si>
  <si>
    <t>LICEO RURAL PARAISO DE CHANGUENA</t>
  </si>
  <si>
    <t>COLEGIO INDIGENA SHIROLES</t>
  </si>
  <si>
    <t>LICEO RURAL SIKRIYÖK</t>
  </si>
  <si>
    <t>CARMEN</t>
  </si>
  <si>
    <t>MERCED</t>
  </si>
  <si>
    <t>MAURICIO MOREIRA ARCE</t>
  </si>
  <si>
    <t>HOSPITAL</t>
  </si>
  <si>
    <t>CATEDRAL</t>
  </si>
  <si>
    <t>MARIA GIOCONDA MONTERO SOLIS</t>
  </si>
  <si>
    <t>URUCA</t>
  </si>
  <si>
    <t>YORLENY GUTIERREZ BLANCO</t>
  </si>
  <si>
    <t>XX</t>
  </si>
  <si>
    <t>HANNIA GARRO RODRIGUEZ</t>
  </si>
  <si>
    <t>HATILLO</t>
  </si>
  <si>
    <t>SAN SEBASTIAN</t>
  </si>
  <si>
    <t>CARLOS JIMENEZ BERMUDEZ</t>
  </si>
  <si>
    <t>TARRAZU</t>
  </si>
  <si>
    <t>ASERRI</t>
  </si>
  <si>
    <t>MORA</t>
  </si>
  <si>
    <t>GOICOECHEA</t>
  </si>
  <si>
    <t>GUADALUPE</t>
  </si>
  <si>
    <t>IPIS</t>
  </si>
  <si>
    <t>GIOVANNI BRILLAS SOLIS</t>
  </si>
  <si>
    <t>VASQUEZ DE CORONADO</t>
  </si>
  <si>
    <t>MORAVIA</t>
  </si>
  <si>
    <t>MONTES DE OCA</t>
  </si>
  <si>
    <t>MERCEDES</t>
  </si>
  <si>
    <t>GERARDO HUMBERTO MORA MAROTO</t>
  </si>
  <si>
    <t>GRANADILLA</t>
  </si>
  <si>
    <t>LEONARDO SEGURA NUÑEZ</t>
  </si>
  <si>
    <t>SAN RAMON</t>
  </si>
  <si>
    <t>LIZETH CORRALES MEJIAS</t>
  </si>
  <si>
    <t>NARANJO</t>
  </si>
  <si>
    <t>DANILO CRUZ CASTRO</t>
  </si>
  <si>
    <t>GREIVIN O. CHACON RODRIGUEZ</t>
  </si>
  <si>
    <t>JUAN GUILLERMO VINDAS PARRA</t>
  </si>
  <si>
    <t>ZARCERO</t>
  </si>
  <si>
    <t>ORIENTAL</t>
  </si>
  <si>
    <t>MARIA ISELA SOLANO CAMPOS</t>
  </si>
  <si>
    <t>SAN NICOLAS</t>
  </si>
  <si>
    <t>HUMBERTO SANABRIA PICADO</t>
  </si>
  <si>
    <t>OREAMUNO</t>
  </si>
  <si>
    <t>EL GUARCO</t>
  </si>
  <si>
    <t>PAULA OCAMPO MONTERROSA</t>
  </si>
  <si>
    <t>CUBUJUQUI</t>
  </si>
  <si>
    <t>FLORES</t>
  </si>
  <si>
    <t>GUANACASTE</t>
  </si>
  <si>
    <t>EL CAPULIN</t>
  </si>
  <si>
    <t>ANA ESTER CANALES LIOS</t>
  </si>
  <si>
    <t>CARLOS EMEL MENDEZ ANGULO</t>
  </si>
  <si>
    <t>CHACARITA</t>
  </si>
  <si>
    <t>ESPIRITU SANTO</t>
  </si>
  <si>
    <t>MONTES DE ORO</t>
  </si>
  <si>
    <t>CORREDORES</t>
  </si>
  <si>
    <t>CORREDOR</t>
  </si>
  <si>
    <t>BARRANCA</t>
  </si>
  <si>
    <t>POCOCI</t>
  </si>
  <si>
    <t>CARIARI</t>
  </si>
  <si>
    <t>ULLOA</t>
  </si>
  <si>
    <t>BIOLLEY</t>
  </si>
  <si>
    <t>REVENTAZON</t>
  </si>
  <si>
    <t>TALAMANCA</t>
  </si>
  <si>
    <t>TELIRE</t>
  </si>
  <si>
    <t>JACQUELINE BRENES MONTERO</t>
  </si>
  <si>
    <t>UPALA</t>
  </si>
  <si>
    <t>COLIMA</t>
  </si>
  <si>
    <t>ABANGARES</t>
  </si>
  <si>
    <t>TUCURRIQUE</t>
  </si>
  <si>
    <t>CHOMES</t>
  </si>
  <si>
    <t>ALLAN ALPIZAR MONTERO</t>
  </si>
  <si>
    <t>CONCEPCION</t>
  </si>
  <si>
    <t>BENLLY SALAZAR GODINEZ</t>
  </si>
  <si>
    <t>CHIRA</t>
  </si>
  <si>
    <t>MATINA</t>
  </si>
  <si>
    <t>OSA</t>
  </si>
  <si>
    <t>PUERTO CORTES</t>
  </si>
  <si>
    <t>MATAMA</t>
  </si>
  <si>
    <t>COTO BRUS</t>
  </si>
  <si>
    <t>AGUABUENA</t>
  </si>
  <si>
    <t>MARCELA MARIA CHAVES ALVAREZ</t>
  </si>
  <si>
    <t>BIJAGUA</t>
  </si>
  <si>
    <t>ACOSTA</t>
  </si>
  <si>
    <t>ARENAL</t>
  </si>
  <si>
    <t>ARIANA BENAVIDES MONTERO</t>
  </si>
  <si>
    <t>RITA</t>
  </si>
  <si>
    <t>EDITH ADAMES BERNAL</t>
  </si>
  <si>
    <t>KENDALL RODRIGUEZ RODRIGUEZ</t>
  </si>
  <si>
    <t>CARRILLOS</t>
  </si>
  <si>
    <t>GUATUSO</t>
  </si>
  <si>
    <t>PATALILLO</t>
  </si>
  <si>
    <t>GUACIMO</t>
  </si>
  <si>
    <t>DUACARI</t>
  </si>
  <si>
    <t>LUIS ROBERTO AGUILERA RAMIREZ</t>
  </si>
  <si>
    <t>EL AMPARO</t>
  </si>
  <si>
    <t>SIERRA</t>
  </si>
  <si>
    <t>JOXIE ESPINOZA MADRIGAL</t>
  </si>
  <si>
    <t>TAMARINDO</t>
  </si>
  <si>
    <t>ALEGRIA</t>
  </si>
  <si>
    <t>ANGELES</t>
  </si>
  <si>
    <t>NANDAYURE</t>
  </si>
  <si>
    <t>BEJUCO</t>
  </si>
  <si>
    <t>GUTIERREZ BROWN</t>
  </si>
  <si>
    <t>OSCAR ALBERTO VARGAS UREÑA</t>
  </si>
  <si>
    <t>PEJIBAYE</t>
  </si>
  <si>
    <t>YOJEVET SOLANO CASTRO</t>
  </si>
  <si>
    <t>MARY STEPHANIE SOLIS HERRERA</t>
  </si>
  <si>
    <t>VALLE LA ESTRELLA</t>
  </si>
  <si>
    <t>POCOSOL</t>
  </si>
  <si>
    <t>CHIRRIPO</t>
  </si>
  <si>
    <t>PARAMO</t>
  </si>
  <si>
    <t>MAGALY CAMACHO AGUERO</t>
  </si>
  <si>
    <t>BAHIA BALLENA</t>
  </si>
  <si>
    <t>RIVAS</t>
  </si>
  <si>
    <t>DEIDY ZUÑIGA ORTEGA</t>
  </si>
  <si>
    <t>UJARRAS</t>
  </si>
  <si>
    <t>CUTRIS</t>
  </si>
  <si>
    <t>BAHIA DRAKE</t>
  </si>
  <si>
    <t>CAÑO NEGRO</t>
  </si>
  <si>
    <t>JOSE DAVID LOPEZ MORALES</t>
  </si>
  <si>
    <t>PIEDRAS BLANCAS</t>
  </si>
  <si>
    <t>ROXANA</t>
  </si>
  <si>
    <t>CARRANDI</t>
  </si>
  <si>
    <t>TURRUBARES</t>
  </si>
  <si>
    <t>CARARA</t>
  </si>
  <si>
    <t>MARIO ANDRES MORA VALVERDE</t>
  </si>
  <si>
    <t>ZARAGOZA</t>
  </si>
  <si>
    <t>ALVARADO</t>
  </si>
  <si>
    <t>CERVANTES</t>
  </si>
  <si>
    <t>PILAS</t>
  </si>
  <si>
    <t>CHANGUENA</t>
  </si>
  <si>
    <t>CAJON</t>
  </si>
  <si>
    <t>BARU</t>
  </si>
  <si>
    <t>CARRILLO</t>
  </si>
  <si>
    <t>LA SUIZA</t>
  </si>
  <si>
    <t>ALEXANDER SANCHEZ RODRIGUEZ</t>
  </si>
  <si>
    <t>CANGREJAL</t>
  </si>
  <si>
    <t>JONATHAN EDUARDO CORDERO ROJAS</t>
  </si>
  <si>
    <t>RITA MARCELLY UMANA VALVERDE</t>
  </si>
  <si>
    <t>MOGOTE</t>
  </si>
  <si>
    <t>TUIS</t>
  </si>
  <si>
    <t>MACACONA</t>
  </si>
  <si>
    <t>GUACIMA</t>
  </si>
  <si>
    <t>SABALITO</t>
  </si>
  <si>
    <t>UNION</t>
  </si>
  <si>
    <t>PUERTO JIMENEZ</t>
  </si>
  <si>
    <t>LIMONCITO</t>
  </si>
  <si>
    <t>VOLCAN</t>
  </si>
  <si>
    <t>BRATSI</t>
  </si>
  <si>
    <t>OLGER FALLAS CESPEDES</t>
  </si>
  <si>
    <t>RIO NUEVO</t>
  </si>
  <si>
    <t>JHONNY FERNANDEZ SANDOVAL</t>
  </si>
  <si>
    <t>ROGER MENDEZ GUERRERO</t>
  </si>
  <si>
    <t>PITAL</t>
  </si>
  <si>
    <t>DEMER YANI CRUZ CRUZ</t>
  </si>
  <si>
    <t>MONTERREY</t>
  </si>
  <si>
    <t>HORQUETAS</t>
  </si>
  <si>
    <t>PACUARITO</t>
  </si>
  <si>
    <t>SANDRA ARTAVIA ORTEGA</t>
  </si>
  <si>
    <t>LEGUA</t>
  </si>
  <si>
    <t>HAROLL CALVO QUESADA</t>
  </si>
  <si>
    <t>LAUREL</t>
  </si>
  <si>
    <t>NACASCOLO</t>
  </si>
  <si>
    <t>MARVIN ANTONIO BLANCO JARA</t>
  </si>
  <si>
    <t>CHIRES</t>
  </si>
  <si>
    <t>IVAN AGÜERO MORA</t>
  </si>
  <si>
    <t>LA AMISTAD</t>
  </si>
  <si>
    <t>LLANURAS DEL GASPAR</t>
  </si>
  <si>
    <t>SARDINAL</t>
  </si>
  <si>
    <t>ILSE V. GUTIERREZ ATENCIO</t>
  </si>
  <si>
    <t>BRUNKA</t>
  </si>
  <si>
    <t>MILRE ALTAMIRANO ABARCA</t>
  </si>
  <si>
    <t>JOSE HERNANDO ZAMORA JIMENEZ</t>
  </si>
  <si>
    <t>RIO JIMENEZ</t>
  </si>
  <si>
    <t>CHRISTIAN MORA MOYA</t>
  </si>
  <si>
    <t>KATHERINE MARCHENA CASCANTE</t>
  </si>
  <si>
    <t>YOLILLAL</t>
  </si>
  <si>
    <t>GARABITO</t>
  </si>
  <si>
    <t>LINEA VIEJA</t>
  </si>
  <si>
    <t>SAN RAFAEL ABAJO</t>
  </si>
  <si>
    <t>JAVIER MAURICIO SOLIS ARIAS</t>
  </si>
  <si>
    <t>BEBEDERO</t>
  </si>
  <si>
    <t>MAYORGA</t>
  </si>
  <si>
    <t>ROXANA VILLALOBOS VARGAS</t>
  </si>
  <si>
    <t>QUEPOS</t>
  </si>
  <si>
    <t>NARANJITO</t>
  </si>
  <si>
    <t>HEYNER PEREIRA CHAVES</t>
  </si>
  <si>
    <t>OROTINA</t>
  </si>
  <si>
    <t>SAN MATEO</t>
  </si>
  <si>
    <t>VENADO</t>
  </si>
  <si>
    <t>BELEN DE NOSARITA</t>
  </si>
  <si>
    <t>RODRIGUEZ</t>
  </si>
  <si>
    <t>LILLIANA PEREZ SOLANO</t>
  </si>
  <si>
    <t>PARRITA</t>
  </si>
  <si>
    <t>TERRABA</t>
  </si>
  <si>
    <t>JHONNY GARCIA ENRIQUEZ</t>
  </si>
  <si>
    <t>BOCA COHEN</t>
  </si>
  <si>
    <t>KATHERIN MARTINEZ HAYLING</t>
  </si>
  <si>
    <t>ANDRES PEREZ PEREZ</t>
  </si>
  <si>
    <t>ZAPOTAL</t>
  </si>
  <si>
    <t>CESAR ARAD AVILA VARGAS</t>
  </si>
  <si>
    <t>RONALD MAITLAND VAZ</t>
  </si>
  <si>
    <t>BEATRIZ CAMACHO MARTINEZ</t>
  </si>
  <si>
    <t>XINIA MARIA ROJAS SALAZAR</t>
  </si>
  <si>
    <t>JUAN CARLOS BRENES ESQUIVEL</t>
  </si>
  <si>
    <t>PALMIRA</t>
  </si>
  <si>
    <t>PABLO VILLALOBOS BLANCO</t>
  </si>
  <si>
    <t>LAGUNA</t>
  </si>
  <si>
    <t>RANCHO REDONDO</t>
  </si>
  <si>
    <t>ELLUANY OVIEDO BRICEÑO</t>
  </si>
  <si>
    <t>MARIA TERESA OBANDO ESPINOZA</t>
  </si>
  <si>
    <t>CUREÑA</t>
  </si>
  <si>
    <t>SANTIAGO JIMENEZ MOLINA</t>
  </si>
  <si>
    <t>SAN JUAN DE MATA</t>
  </si>
  <si>
    <t>RAFAEL AGÜERO BARQUERO</t>
  </si>
  <si>
    <t>LAURA MONTES MORALES</t>
  </si>
  <si>
    <t>GUAITIL</t>
  </si>
  <si>
    <t>PALMICHAL</t>
  </si>
  <si>
    <t>SHIRLENE MAYELA QUIROS PAVON</t>
  </si>
  <si>
    <t>Bº LOS ANGELES</t>
  </si>
  <si>
    <t>DULEY JOSE MEJIA SEQUEIRA</t>
  </si>
  <si>
    <t>JOSE RICARDO ESCOBAR CAMPOS</t>
  </si>
  <si>
    <t>MATA DE PLATANO</t>
  </si>
  <si>
    <t>PORVENIR</t>
  </si>
  <si>
    <t>JESUS CRUZ HERNANDEZ</t>
  </si>
  <si>
    <t>VICENTA LAURENCE LOPEZ</t>
  </si>
  <si>
    <t>EDIN ARTURO LOPEZ RIVERA</t>
  </si>
  <si>
    <t>DOTA</t>
  </si>
  <si>
    <t>COPEY</t>
  </si>
  <si>
    <t>MELISSA ORTIZ NAVARRO</t>
  </si>
  <si>
    <t>PITAHAYA</t>
  </si>
  <si>
    <t>PAQUERA</t>
  </si>
  <si>
    <t>VARABLANCA</t>
  </si>
  <si>
    <t>SAINT JUDE SCHOOL</t>
  </si>
  <si>
    <t>INSTITUTO DR. JAIM WEIZMAN</t>
  </si>
  <si>
    <t>COLEGIO LA SALLE</t>
  </si>
  <si>
    <t>COLEGIO HUMBOLDT</t>
  </si>
  <si>
    <t>COLEGIO BILINGÜE SAN FRANCISCO DE ASIS</t>
  </si>
  <si>
    <t>SEP INTERNATIONAL SCHOOL</t>
  </si>
  <si>
    <t>COLEGIO BILINGÜE DEL VALLE</t>
  </si>
  <si>
    <t>COLEGIO BILINGÜE LA SABANA</t>
  </si>
  <si>
    <t>SANTA SOFIA COLEGIO BILINGÜE</t>
  </si>
  <si>
    <t>INTERNATIONAL ROYAL SCHOOL</t>
  </si>
  <si>
    <t>COLEGIO BENJAMIN FRANKLIN</t>
  </si>
  <si>
    <t>ECOTURISTICO DEL PACIFICO</t>
  </si>
  <si>
    <t>SAINT EDWARD SCHOOL</t>
  </si>
  <si>
    <t>SAINT JOSSELIN DAY SCHOOL AND COLLEGE</t>
  </si>
  <si>
    <t>COLEGIO BILINGÜE CIUDAD BLANCA</t>
  </si>
  <si>
    <t>INSTITUTO PEDAGOGICO SAGRADA FAMILIA</t>
  </si>
  <si>
    <t>COLEGIO BILINGÜE SONNY S.A. CBC</t>
  </si>
  <si>
    <t>GOLDEN VALLEY SCHOOL-HEREDIA-</t>
  </si>
  <si>
    <t>FRANZ LISZT SCHOOL</t>
  </si>
  <si>
    <t>CENTRO EDUCATIVO NARANJO BILINGÜE</t>
  </si>
  <si>
    <t>01119</t>
  </si>
  <si>
    <t>SANTA MONICA</t>
  </si>
  <si>
    <t>01120</t>
  </si>
  <si>
    <t>COSTA BALLENA</t>
  </si>
  <si>
    <t>01121</t>
  </si>
  <si>
    <t>SIBÖ FORMACION INTEGRAL</t>
  </si>
  <si>
    <t>01122</t>
  </si>
  <si>
    <t>COMPLEJO EDUCATIVO SANTA LUCIA</t>
  </si>
  <si>
    <t>01123</t>
  </si>
  <si>
    <t>GOLDEN VALLEY SCHOOL-HEREDIA-(HORARIO DIFERENC.)</t>
  </si>
  <si>
    <t>POZOS</t>
  </si>
  <si>
    <t>LAURENS TORRES ARTAVIA</t>
  </si>
  <si>
    <t>JULIO CESAR ALVAREZ GUTIERREZ</t>
  </si>
  <si>
    <t>SANCHEZ</t>
  </si>
  <si>
    <t>ANA PATRICIA ARROYO UMAÑA</t>
  </si>
  <si>
    <t>TRES RIOS</t>
  </si>
  <si>
    <t>FRAY MARCO UMAÑA JUAREZ</t>
  </si>
  <si>
    <t>MARIA LUCIA ZAMORA CHAVES</t>
  </si>
  <si>
    <t>SOR SUSANA LI TONG</t>
  </si>
  <si>
    <t>TIRRASES</t>
  </si>
  <si>
    <t>CESAR RODRIGUEZ BARRANTES</t>
  </si>
  <si>
    <t>ARTURO VARGAS HERRERA</t>
  </si>
  <si>
    <t>MARCO V. GUEVARA SOLANO</t>
  </si>
  <si>
    <t>SONIA SMITH SMITH</t>
  </si>
  <si>
    <t>ALFARO</t>
  </si>
  <si>
    <t>URBANIZACION EL VALLE</t>
  </si>
  <si>
    <t>ILONKA SCHOSINSKY VALLS</t>
  </si>
  <si>
    <t>KAREN CHAVES AREAS</t>
  </si>
  <si>
    <t>NOEMY LOPEZ MENDOZA</t>
  </si>
  <si>
    <t>JACO</t>
  </si>
  <si>
    <t>CANOAS</t>
  </si>
  <si>
    <t>OLMAN VARGAS ROJAS</t>
  </si>
  <si>
    <t>PAULA MORAN RIESTRA</t>
  </si>
  <si>
    <t>ADRIANA CALVO BARRANTES</t>
  </si>
  <si>
    <t>SAN FRANCISCO DE DOS RIOS</t>
  </si>
  <si>
    <t>JESUS</t>
  </si>
  <si>
    <t>MARTA RAMIREZ UMAÑA</t>
  </si>
  <si>
    <t>LIZA MAUREEN EWEN</t>
  </si>
  <si>
    <t>BARRIO ROOSBELTH</t>
  </si>
  <si>
    <t>RIO VERDE GUAPILES</t>
  </si>
  <si>
    <t>KARLA SALAS MEJIA</t>
  </si>
  <si>
    <t>MARIA FERNANDA SEGURA VALERIN</t>
  </si>
  <si>
    <t>ESTEBAN BERMUDEZ SANCHEZ</t>
  </si>
  <si>
    <t>ILEANA LOAIZA VILLALOBOS</t>
  </si>
  <si>
    <t>CABO VELAS</t>
  </si>
  <si>
    <t>BRASILITO</t>
  </si>
  <si>
    <t>KENIA CALDERON QUIROS</t>
  </si>
  <si>
    <t>ANDREA GARITA ARAYA</t>
  </si>
  <si>
    <t>DORCAS ENRIQUEZ MORA</t>
  </si>
  <si>
    <t>AARON SANCHEZ MORALES</t>
  </si>
  <si>
    <t>MARITZA BUZANO ROMERO</t>
  </si>
  <si>
    <t>SALITRAL</t>
  </si>
  <si>
    <t>LOIS MARE</t>
  </si>
  <si>
    <t>PIEDADES</t>
  </si>
  <si>
    <t>TEMPATE</t>
  </si>
  <si>
    <t>DEIKA EMILET SANCHEZ CASTILLO</t>
  </si>
  <si>
    <t>RAFAEL MORA GOÑI</t>
  </si>
  <si>
    <t>JUAN BARRILERO CONTRERAS</t>
  </si>
  <si>
    <t>CALLE BLANCOS</t>
  </si>
  <si>
    <t>MONTELIMAR</t>
  </si>
  <si>
    <t>BALLENA</t>
  </si>
  <si>
    <t>ELBERTH RODRIGUEZ BARRANTES</t>
  </si>
  <si>
    <t>MARIA DEL ROCIO OBALDIA CASTRO</t>
  </si>
  <si>
    <t>BARRIO KAMAKIRI</t>
  </si>
  <si>
    <t>ROSA IVETH JIMENEZ MADRIGAL</t>
  </si>
  <si>
    <t>MATRÍCULA FINAL SEGÚN ASIGNATURA</t>
  </si>
  <si>
    <t>ESTUDIANTES APROBADOS SEGÚN ASIGNATURA</t>
  </si>
  <si>
    <t>Prevención, Detección e Intervención Temprana "Dynamo"</t>
  </si>
  <si>
    <t>¿Se ha elaborado para este curso lectivo, el Plan de Convivencia del centro educativo?</t>
  </si>
  <si>
    <t>Acoso Escolar o "Bullying"</t>
  </si>
  <si>
    <t>Grooming</t>
  </si>
  <si>
    <t>Sexting</t>
  </si>
  <si>
    <t>Sextorción</t>
  </si>
  <si>
    <t>Ciberacoso o Ciberbullying</t>
  </si>
  <si>
    <t>Incitación de conductas dañinas</t>
  </si>
  <si>
    <t>Programa Nacional de Convivencia (Convivir)</t>
  </si>
  <si>
    <t>6-12-01</t>
  </si>
  <si>
    <t>PUNTARENAS / MONTEVERDE / MONTEVERDE</t>
  </si>
  <si>
    <t>6-11-03</t>
  </si>
  <si>
    <t>PUNTARENAS / GARABITO / LAGUNILLAS</t>
  </si>
  <si>
    <t>3-04-04</t>
  </si>
  <si>
    <t>CARTAGO / JIMENEZ / LA VICTORIA</t>
  </si>
  <si>
    <t>CARTAGO / PARAISO / BIRRISITO</t>
  </si>
  <si>
    <t>3-02-06</t>
  </si>
  <si>
    <t>PUNTARENAS / PUERTO JIMENEZ / PUERTO JIMENEZ</t>
  </si>
  <si>
    <t>6-13-01</t>
  </si>
  <si>
    <t>CENSO ESCOLAR 2023 -- INFORME FINAL</t>
  </si>
  <si>
    <t>1/  Ver detalles en Guía para el llenado del Censo Escolar 2023-Informe Final.</t>
  </si>
  <si>
    <t>MARY JO GILL</t>
  </si>
  <si>
    <t>MARCO ANTONIO NARANJO SANCHEZ</t>
  </si>
  <si>
    <t>SUSANA ALVARADO CORDOVA</t>
  </si>
  <si>
    <t>XENIA GAMBBOA MORA</t>
  </si>
  <si>
    <t>BRIAN BALDING</t>
  </si>
  <si>
    <t>HARRY MORALES AVILES</t>
  </si>
  <si>
    <t>PRISCILLA WHITE HERNANDEZ</t>
  </si>
  <si>
    <t>MONICA ULLOA BERMUDEZ</t>
  </si>
  <si>
    <t>MARIA DEL MAR ACOSTA VINDAS</t>
  </si>
  <si>
    <t>KELLY ANNE RAMIREZ SNEERINGER</t>
  </si>
  <si>
    <t>VICTORIA VENEGAS CALDERON</t>
  </si>
  <si>
    <t>SAN ISIDRO DEL GENERAL</t>
  </si>
  <si>
    <t>BARRIO SINAI</t>
  </si>
  <si>
    <t>PUBLICA</t>
  </si>
  <si>
    <t>ESTEBAN PORRAS MURILLO</t>
  </si>
  <si>
    <t>ASUNCION</t>
  </si>
  <si>
    <t>BARRIO LA COLINA</t>
  </si>
  <si>
    <t>COLEGIO CIENTÍFICO BILINGÜE REINA DE LOS ANGELES</t>
  </si>
  <si>
    <t>GRETTEL SOLANO AGÜERO</t>
  </si>
  <si>
    <t>EMILIA MENDEZ CALVO</t>
  </si>
  <si>
    <t>YORLENY ABARCA VILLALOBOS</t>
  </si>
  <si>
    <t>AUDULIO PEREZ MORALES</t>
  </si>
  <si>
    <t>ISAAC FELIPE CALVO JIMENEZ</t>
  </si>
  <si>
    <t>ARACELLY LEANDRO CHAVES</t>
  </si>
  <si>
    <t>LIVING HOPE</t>
  </si>
  <si>
    <t>RIBERA</t>
  </si>
  <si>
    <t>CARLOS PRENDAS CARBALLO</t>
  </si>
  <si>
    <t>AURELIA MARIA MARTINEZ ZUÑIGA</t>
  </si>
  <si>
    <t>OBED JIMENEZ BORBON</t>
  </si>
  <si>
    <t>MELISSA ARRIETA CHAVES</t>
  </si>
  <si>
    <t>KATTIA SANCHEZ SANCHEZ</t>
  </si>
  <si>
    <t>REBECA MEJIAS ROJAS</t>
  </si>
  <si>
    <t xml:space="preserve">SAN JUAN  </t>
  </si>
  <si>
    <t>YANIXA MIRANDA BENAVIDES</t>
  </si>
  <si>
    <t>GABRIEL ESPINOZA BARRANTES</t>
  </si>
  <si>
    <t>YAMILETH PEÑARANDA BONILLA</t>
  </si>
  <si>
    <t>CEDIC HIGH SCHOOL</t>
  </si>
  <si>
    <t>SEIDY HERRERA ALVARADO</t>
  </si>
  <si>
    <t>EUGENIA ALVARADO PEÑA</t>
  </si>
  <si>
    <t xml:space="preserve">AGUAS ZARCAS </t>
  </si>
  <si>
    <t>JUAN PABLO TABOR STEINCKER</t>
  </si>
  <si>
    <t>EVELYN VANESSA BARQUERO ALFARO</t>
  </si>
  <si>
    <t>MARIA DE ANGELES CARMONA MAXWE</t>
  </si>
  <si>
    <t>ENMANUEL CASTRO GUTIERREZ</t>
  </si>
  <si>
    <t>FRANCINE VIQUEZ ARCE</t>
  </si>
  <si>
    <t>MARIO OSWALDO CATACHO MENA</t>
  </si>
  <si>
    <t>GABRIEL MALDONADO RIVERA</t>
  </si>
  <si>
    <t>MARIA ODALIZCA RAMIREZ ALCOCER</t>
  </si>
  <si>
    <t>CAROL SUÑER SOLANO</t>
  </si>
  <si>
    <t>CARLOS ZELAYA HARRIS</t>
  </si>
  <si>
    <t>ANA CRISTINA DURAN ROMAN</t>
  </si>
  <si>
    <t>MARIA CRISTINA LOPEZ</t>
  </si>
  <si>
    <t>MARCIA MONGE RIVERA</t>
  </si>
  <si>
    <t>ANA ISABEL GONZALEZ ALVAREZ</t>
  </si>
  <si>
    <t>MARIA AMALIA CAMPOS BRENES</t>
  </si>
  <si>
    <t>LORETTA SOLIS BADILLA</t>
  </si>
  <si>
    <t>01114</t>
  </si>
  <si>
    <t>COLEGIO HERALDOS DEL EVANGELIO INTERNACIONAL</t>
  </si>
  <si>
    <t>PURRAL</t>
  </si>
  <si>
    <t>ELIZABETH CASTRO CALVO</t>
  </si>
  <si>
    <t>MARYCRUZ RODRIGUEZ MONTERO</t>
  </si>
  <si>
    <t>COMPLEJO EDUCATIVO SANANGEL</t>
  </si>
  <si>
    <t>SAN JOAQUIN DE FLORES</t>
  </si>
  <si>
    <t>RAQUEL SAENZ VARGAS</t>
  </si>
  <si>
    <t>01125</t>
  </si>
  <si>
    <t>RAYO DE LUZ DEL SUR S.A.</t>
  </si>
  <si>
    <t>VICTORIA PANINSKI ROVIRA</t>
  </si>
  <si>
    <t>01126</t>
  </si>
  <si>
    <t>GREEN HOUSE SCHOOL</t>
  </si>
  <si>
    <t>JOSE ANGEL GONZALEZ ARIAS</t>
  </si>
  <si>
    <t>01128</t>
  </si>
  <si>
    <t>CENTRO EDUCATIVO JOURNEY SCHOOL OF COSTA RICA</t>
  </si>
  <si>
    <t>LAS LOMAS</t>
  </si>
  <si>
    <t>JONATHAN ZUÑIGA ARRIETA</t>
  </si>
  <si>
    <t>01129</t>
  </si>
  <si>
    <t>MUNDO DA CRIANÇA</t>
  </si>
  <si>
    <t>ANA GABRIELA BREALEY GOMEZ</t>
  </si>
  <si>
    <t>01130</t>
  </si>
  <si>
    <t>ADVENTISTA DE MONTEVERDE</t>
  </si>
  <si>
    <t>ONEIDA CH. PEREZ DE RIVERA</t>
  </si>
  <si>
    <t/>
  </si>
  <si>
    <t>JEFRY MURILLO BRENES</t>
  </si>
  <si>
    <t>EVELYN SALAZAR HERNANDEZ</t>
  </si>
  <si>
    <t>MILKA ANGELICA YATACO AÑASGO</t>
  </si>
  <si>
    <t>ROSA EUGENIA JIMMENEZ VARGAS</t>
  </si>
  <si>
    <t>GRETHEL JIMENEZ MURILLO</t>
  </si>
  <si>
    <t>LICEO SALVADOR UMAÑA CASTRO</t>
  </si>
  <si>
    <t>LICEO DE SANTA ANA</t>
  </si>
  <si>
    <t>ILVIN PINEDA HERNANDEZ</t>
  </si>
  <si>
    <t>JOHNNY SILES CUBERO</t>
  </si>
  <si>
    <t>OLGER STANLEY CARMONA AVILA</t>
  </si>
  <si>
    <t>WILSIN ARTAVIA LOPEZ</t>
  </si>
  <si>
    <t>PAOLA MARIA DORADO CHAVES</t>
  </si>
  <si>
    <t>SIGRID GONZALEZ GRAJALES</t>
  </si>
  <si>
    <t>GRETHEL AVILA VARGAS</t>
  </si>
  <si>
    <t>VIELKA FERNANDEZ ARRIETA</t>
  </si>
  <si>
    <t>GUILLERMO ZUÑIGA CERDAS</t>
  </si>
  <si>
    <t>TEJAR</t>
  </si>
  <si>
    <t>HENRY ALBERTO RAMIREZ VASQUEZ</t>
  </si>
  <si>
    <t>MINOR RODRIGUEZ SMITH</t>
  </si>
  <si>
    <t>WAGNER ALFARO ROMAN</t>
  </si>
  <si>
    <t>BARRIO CAPULIN</t>
  </si>
  <si>
    <t>LAURA ZUÑIGA VILLALOBOS</t>
  </si>
  <si>
    <t>ERIKA MOHR JIMENEZ</t>
  </si>
  <si>
    <t>CINDY MADRIZ MORAGA</t>
  </si>
  <si>
    <t>JULIO CESAR HERNANDEZ ROMERO</t>
  </si>
  <si>
    <t>JORGE GAMBOA ZUÑIGA</t>
  </si>
  <si>
    <t>SHEILA LEON NAVARRO</t>
  </si>
  <si>
    <t>ROBERTO LEVY PORRAS</t>
  </si>
  <si>
    <t>SAN JOSE (PIZOTE)</t>
  </si>
  <si>
    <t>ADAN CARRANZA VILLALOBOS</t>
  </si>
  <si>
    <t>ANA CRISTINA MADRIGAL LEANDRO</t>
  </si>
  <si>
    <t>SONIA FALLAS CHINCHILLA</t>
  </si>
  <si>
    <t>AGUACALIENTE (SAN FRANCISCO)</t>
  </si>
  <si>
    <t>EDUARDO CASTILLO ROJAS</t>
  </si>
  <si>
    <t>TRINIDAD</t>
  </si>
  <si>
    <t>MARIA DEL CARMEN DURAN CALVO</t>
  </si>
  <si>
    <t>LAURA VANESSA CASTILLO MEJIAS</t>
  </si>
  <si>
    <t>JUNIOR RAMON CASTILLO REYES</t>
  </si>
  <si>
    <t>YADIRA QUESADA PEREIRA</t>
  </si>
  <si>
    <t>ADOLFO ARNESTO LEZAMA</t>
  </si>
  <si>
    <t>LAURA RAMOS FALLAS</t>
  </si>
  <si>
    <t>MARLON MIRANDA BLANCO</t>
  </si>
  <si>
    <t>LLEANA GUZMAN ABARCA</t>
  </si>
  <si>
    <t>EDUARDO ROSALES MEJIA</t>
  </si>
  <si>
    <t>CHRISTIAN APARICIO APONTE/ ACT</t>
  </si>
  <si>
    <t>GUADALUPE (ARENILLA)</t>
  </si>
  <si>
    <t>IVAN MORA SIEZAR</t>
  </si>
  <si>
    <t xml:space="preserve">PEÑAS BLANCAS </t>
  </si>
  <si>
    <t>MERLYN GONZALES REID</t>
  </si>
  <si>
    <t>CAIRO</t>
  </si>
  <si>
    <t>JOSE ALBERTO VARGAS ARIAS</t>
  </si>
  <si>
    <t>LUIS FRANCISCO SOLANO SALAZAR</t>
  </si>
  <si>
    <t>FABIOLA MELENDEZ MARIN</t>
  </si>
  <si>
    <t>YOLANDA CASTILLO CASTRO</t>
  </si>
  <si>
    <t>JOSE LUIS SOJO ROMERO</t>
  </si>
  <si>
    <t>FERNANDO GONZALEZ CHACON</t>
  </si>
  <si>
    <t>JACQUELINE QUESADA CHACON</t>
  </si>
  <si>
    <t>SOCHIL NATALIA FERREY SANCHEZ</t>
  </si>
  <si>
    <t>MOISES SEGURA PIEDRA</t>
  </si>
  <si>
    <t>KATIA LEITON BADILLA</t>
  </si>
  <si>
    <t>ERIC AURELIO BERMUDEZ VALERIO</t>
  </si>
  <si>
    <t>IVAN SOLANO LOPEZ</t>
  </si>
  <si>
    <t>FREDDY CHACON CARVAJAL</t>
  </si>
  <si>
    <t>LISETH SALAS GONZALEZ</t>
  </si>
  <si>
    <t>YURI CHAN RODRIGUEZ</t>
  </si>
  <si>
    <t>LIZET CHAVES MENA</t>
  </si>
  <si>
    <t>ALEX ANTONIO VILLARREAL ANGULO</t>
  </si>
  <si>
    <t>MARCELA SOJO ZAMORA</t>
  </si>
  <si>
    <t>CABECERAS</t>
  </si>
  <si>
    <t>JUAN DIEGO HIDALGO ARIAS</t>
  </si>
  <si>
    <t>DANIEL ALBERTO ULLOA SILES</t>
  </si>
  <si>
    <t>RODOLFO CENTENO UMANZOR</t>
  </si>
  <si>
    <t>ALEXIS GERARDO ALVAREZ ROJAS</t>
  </si>
  <si>
    <t>LUIS ANDREY LUNA BERMUDEZ</t>
  </si>
  <si>
    <t>MIGUEL MENDEZ CESPEDES</t>
  </si>
  <si>
    <t>ROCIO LOPEZ FALLAS</t>
  </si>
  <si>
    <t>ITZA ZAMORA LOPEZ</t>
  </si>
  <si>
    <t>GEOVANNY ROJAS MIRANDA</t>
  </si>
  <si>
    <t>JOSE ANTONIO MENDEZ CORTES</t>
  </si>
  <si>
    <t>MINOR CARRILLO JIRON</t>
  </si>
  <si>
    <t>MAX ANTONIO ARIAS SEGURA</t>
  </si>
  <si>
    <t>VANESSA VARGAS DIMARCO</t>
  </si>
  <si>
    <t>ANDREY ALMENGOR ALMENGOR</t>
  </si>
  <si>
    <t>FORTUNA</t>
  </si>
  <si>
    <t>GEILYN CHAN RODRIGUEZ</t>
  </si>
  <si>
    <t>FREDDY VINICIO ORTIZ MORALES</t>
  </si>
  <si>
    <t>YANSEL ACUÑA TORRES</t>
  </si>
  <si>
    <t>ADRIAN ARGUEDAS GAMBOA</t>
  </si>
  <si>
    <t>EVELYN RODRIGUEZ CASTILLO</t>
  </si>
  <si>
    <t>ROGER MIGUEL VALLE GUERRA</t>
  </si>
  <si>
    <t>VALLE VERDE</t>
  </si>
  <si>
    <t>ROSIBELL ABARCA SANCHEZ</t>
  </si>
  <si>
    <t>JUAN PABLO GONZALES PRADO</t>
  </si>
  <si>
    <t>EDDY CALDERON JIMENEZ</t>
  </si>
  <si>
    <t>GARITA</t>
  </si>
  <si>
    <t>VERNY BERMUDEZ MONTERO</t>
  </si>
  <si>
    <t>ELIZABETH VICTOR VICTOR</t>
  </si>
  <si>
    <t>CAROLINA SANCHEZ CASTILLO</t>
  </si>
  <si>
    <t>CYNTHIA CORDERO CORDERO</t>
  </si>
  <si>
    <t>JESSICA DIAZ GOMEZ</t>
  </si>
  <si>
    <t>CESAR PIMENTEL BATISTA</t>
  </si>
  <si>
    <t>JOSE ADRIAN ARAYA CALDERON</t>
  </si>
  <si>
    <t>JORGE CALDERON SALGUERO</t>
  </si>
  <si>
    <t>MIRIAM PIEDRA ZUÑIGA</t>
  </si>
  <si>
    <t>HENRY NAVARRO ZUÑIGA</t>
  </si>
  <si>
    <t>RAFAEL ANGEL GALAGARZA RAMOS</t>
  </si>
  <si>
    <t>SARCHI</t>
  </si>
  <si>
    <t>ANDRES BARRANTES MURILLO</t>
  </si>
  <si>
    <t>JUAN PABLO MENDEZ ESQUIVEL</t>
  </si>
  <si>
    <t>EVELYN FERNANDEZ LAUSE</t>
  </si>
  <si>
    <t>SHERLING NATION MADRIGAL</t>
  </si>
  <si>
    <t>JOSE JOAQUIN CORDERO MOYA</t>
  </si>
  <si>
    <t>LEMOS FELIPE TRAÑA NARVAEZ</t>
  </si>
  <si>
    <t>RICHARD NAVARRO GARRO</t>
  </si>
  <si>
    <t>KENNETH ROSALES CHAVES</t>
  </si>
  <si>
    <t>GINA FAETH SALAS</t>
  </si>
  <si>
    <t>ANA CATALINA SALAZAR MOLINA</t>
  </si>
  <si>
    <t>LUIS EDUARD NARANJO GONZALEZ</t>
  </si>
  <si>
    <t>SHEANA ZUHEILY BRUMLEY BARR</t>
  </si>
  <si>
    <t>PUENTE DE PIEDRA</t>
  </si>
  <si>
    <t>KATHERINE PEREIRA MORA</t>
  </si>
  <si>
    <t>ANA BARQUERO SANABRIA</t>
  </si>
  <si>
    <t>HELBERTH F. GARRO HIDALGO</t>
  </si>
  <si>
    <t>ANA MARGOTH MORA NAVARRO</t>
  </si>
  <si>
    <t>COLONIA</t>
  </si>
  <si>
    <t>KATIA JIMENEZ MORA</t>
  </si>
  <si>
    <t>JONATHAN CASTRO PORRAS</t>
  </si>
  <si>
    <t>JACQUELINE BRENES WEST</t>
  </si>
  <si>
    <t>ELIZABETH PAEZ LUPARIO</t>
  </si>
  <si>
    <t>GREIVIN JARA RODRIGUEZ</t>
  </si>
  <si>
    <t>REYNA URBINA HURTADO</t>
  </si>
  <si>
    <t>LIDIETTE BECKFORD WHITE</t>
  </si>
  <si>
    <t>KARIN ARAYA LEIVA</t>
  </si>
  <si>
    <t>EDWIN MARCIA GAMBOA</t>
  </si>
  <si>
    <t>JAVIER ELIAS ROJAS CORTES</t>
  </si>
  <si>
    <t>ANDEW LEWIS REID</t>
  </si>
  <si>
    <t>ANDRES AZOFEIFA MURILLO</t>
  </si>
  <si>
    <t>DIEGO DELGADO SOLIS</t>
  </si>
  <si>
    <t>MARIBEL CAMBRONERO AGUILAR</t>
  </si>
  <si>
    <t>ELIZABETH PEREZ ELIZONDO</t>
  </si>
  <si>
    <t>LUIS EMILIO JIMENEZ RETANA</t>
  </si>
  <si>
    <t>JOSE MORA SALAS</t>
  </si>
  <si>
    <t>OLGA A.BALTODANO BERMUDEZ</t>
  </si>
  <si>
    <t>7005</t>
  </si>
  <si>
    <t>01124</t>
  </si>
  <si>
    <t>I.E.G.B. MARIA VARGAS RODRIGUEZ</t>
  </si>
  <si>
    <t>CIRUELAS</t>
  </si>
  <si>
    <t>ROXANA QUESADA VARGAS</t>
  </si>
  <si>
    <t>ESTUDIANTES QUE CONSUMEN SUSTANCIAS PSICOACTIVAS NO CONTROLADAS (O NO MEDICADAS)</t>
  </si>
  <si>
    <t>Sustancias Psicoactivas no controladas
(o no medicadas)</t>
  </si>
  <si>
    <t>¿Se está implementando el Programa Nacional de Convivencia (Convivir) para prevenir situaciones de violencia?</t>
  </si>
  <si>
    <t>2.1</t>
  </si>
  <si>
    <t>3.1</t>
  </si>
  <si>
    <t>3.2</t>
  </si>
  <si>
    <t>¿Se ha realizado para este curso lectivo, el Diagnóstico de Convivencia estudiantil del Centro Educativo?</t>
  </si>
  <si>
    <t>Estudiantes con armas y cantidad de decomisos.</t>
  </si>
  <si>
    <t>15.1</t>
  </si>
  <si>
    <t>15.2</t>
  </si>
  <si>
    <t>15.3</t>
  </si>
  <si>
    <t>0.</t>
  </si>
  <si>
    <t>Situaciones de acoso callejero en espacios públicos</t>
  </si>
  <si>
    <t>19.</t>
  </si>
  <si>
    <t>20.</t>
  </si>
  <si>
    <t>Discriminación por identidad de género</t>
  </si>
  <si>
    <t>21.</t>
  </si>
  <si>
    <r>
      <t xml:space="preserve">Otros, especifique seguidamente </t>
    </r>
    <r>
      <rPr>
        <vertAlign val="superscript"/>
        <sz val="10"/>
        <rFont val="Cambria"/>
        <family val="1"/>
        <scheme val="major"/>
      </rPr>
      <t>2/</t>
    </r>
  </si>
  <si>
    <t>Programa DARE</t>
  </si>
  <si>
    <t>Pasándola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</si>
</sst>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dd\-mmmm\-yyyy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rgb="FFFF000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i/>
      <sz val="24"/>
      <color theme="1"/>
      <name val="Cambria"/>
      <family val="1"/>
      <scheme val="major"/>
    </font>
    <font>
      <b/>
      <sz val="18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i/>
      <sz val="16"/>
      <color theme="8" tint="-0.499984740745262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sz val="10"/>
      <color theme="7" tint="-0.249977111117893"/>
      <name val="Cambria"/>
      <family val="1"/>
      <scheme val="major"/>
    </font>
    <font>
      <b/>
      <sz val="20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i/>
      <u val="double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i/>
      <u/>
      <sz val="11"/>
      <name val="Cambria"/>
      <family val="1"/>
      <scheme val="major"/>
    </font>
    <font>
      <b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u/>
      <sz val="14"/>
      <name val="Cambria"/>
      <family val="1"/>
      <scheme val="major"/>
    </font>
    <font>
      <b/>
      <vertAlign val="superscript"/>
      <sz val="14"/>
      <color theme="1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u val="double"/>
      <sz val="14"/>
      <color theme="1"/>
      <name val="Cambria"/>
      <family val="1"/>
      <scheme val="major"/>
    </font>
    <font>
      <b/>
      <i/>
      <sz val="14"/>
      <color indexed="8"/>
      <name val="Cambria"/>
      <family val="1"/>
      <scheme val="major"/>
    </font>
    <font>
      <b/>
      <i/>
      <sz val="10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i/>
      <sz val="11"/>
      <color indexed="8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</font>
    <font>
      <u/>
      <sz val="11"/>
      <color theme="1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color rgb="FF002060"/>
      <name val="Nirmala UI"/>
      <family val="2"/>
    </font>
    <font>
      <b/>
      <sz val="11"/>
      <color rgb="FF002060"/>
      <name val="Nirmala UI"/>
      <family val="2"/>
    </font>
    <font>
      <b/>
      <sz val="11"/>
      <color theme="1"/>
      <name val="Nirmala UI"/>
      <family val="2"/>
    </font>
    <font>
      <sz val="10"/>
      <color rgb="FF002060"/>
      <name val="Nirmala UI"/>
      <family val="2"/>
    </font>
    <font>
      <sz val="10"/>
      <color theme="1"/>
      <name val="Nirmala U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8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rgb="FF002060"/>
      </top>
      <bottom/>
      <diagonal/>
    </border>
    <border>
      <left/>
      <right/>
      <top/>
      <bottom style="dashed">
        <color rgb="FF00206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ashed">
        <color rgb="FF002060"/>
      </bottom>
      <diagonal/>
    </border>
    <border>
      <left/>
      <right/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rgb="FF002060"/>
      </top>
      <bottom/>
      <diagonal/>
    </border>
    <border>
      <left style="medium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medium">
        <color indexed="64"/>
      </right>
      <top style="dotted">
        <color auto="1"/>
      </top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 style="dashed">
        <color rgb="FF002060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ck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 style="dotted">
        <color auto="1"/>
      </top>
      <bottom style="dashDotDot">
        <color auto="1"/>
      </bottom>
      <diagonal/>
    </border>
    <border>
      <left/>
      <right style="medium">
        <color indexed="64"/>
      </right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/>
      <right style="thick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indexed="64"/>
      </left>
      <right style="dotted">
        <color indexed="64"/>
      </right>
      <top style="dashDotDot">
        <color auto="1"/>
      </top>
      <bottom/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 style="dashDotDot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medium">
        <color indexed="64"/>
      </right>
      <top style="dashDotDot">
        <color auto="1"/>
      </top>
      <bottom style="dashDotDot">
        <color auto="1"/>
      </bottom>
      <diagonal/>
    </border>
    <border>
      <left style="mediumDashDotDot">
        <color auto="1"/>
      </left>
      <right/>
      <top/>
      <bottom style="thick">
        <color auto="1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dotted">
        <color auto="1"/>
      </left>
      <right/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ashDotDot">
        <color auto="1"/>
      </top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tted">
        <color auto="1"/>
      </right>
      <top style="thick">
        <color indexed="64"/>
      </top>
      <bottom/>
      <diagonal/>
    </border>
    <border>
      <left/>
      <right style="dotted">
        <color auto="1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ashDotDot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dotted">
        <color indexed="64"/>
      </right>
      <top style="thick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ck">
        <color indexed="64"/>
      </left>
      <right/>
      <top style="thick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dashDot">
        <color indexed="64"/>
      </bottom>
      <diagonal/>
    </border>
    <border>
      <left style="medium">
        <color indexed="64"/>
      </left>
      <right/>
      <top style="thick">
        <color indexed="64"/>
      </top>
      <bottom style="dashDot">
        <color indexed="64"/>
      </bottom>
      <diagonal/>
    </border>
    <border>
      <left style="thin">
        <color indexed="64"/>
      </left>
      <right/>
      <top style="thick">
        <color indexed="64"/>
      </top>
      <bottom style="dashDot">
        <color indexed="64"/>
      </bottom>
      <diagonal/>
    </border>
    <border>
      <left/>
      <right style="thin">
        <color indexed="64"/>
      </right>
      <top style="thick">
        <color indexed="64"/>
      </top>
      <bottom style="dashDot">
        <color indexed="64"/>
      </bottom>
      <diagonal/>
    </border>
    <border>
      <left style="mediumDashDotDot">
        <color auto="1"/>
      </left>
      <right/>
      <top style="thick">
        <color indexed="64"/>
      </top>
      <bottom style="dashDot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124" applyNumberFormat="0" applyFill="0" applyAlignment="0" applyProtection="0"/>
    <xf numFmtId="0" fontId="12" fillId="0" borderId="125" applyNumberFormat="0" applyFill="0" applyAlignment="0" applyProtection="0"/>
    <xf numFmtId="0" fontId="13" fillId="0" borderId="126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27" applyNumberFormat="0" applyAlignment="0" applyProtection="0"/>
    <xf numFmtId="0" fontId="18" fillId="9" borderId="128" applyNumberFormat="0" applyAlignment="0" applyProtection="0"/>
    <xf numFmtId="0" fontId="19" fillId="9" borderId="127" applyNumberFormat="0" applyAlignment="0" applyProtection="0"/>
    <xf numFmtId="0" fontId="20" fillId="0" borderId="129" applyNumberFormat="0" applyFill="0" applyAlignment="0" applyProtection="0"/>
    <xf numFmtId="0" fontId="21" fillId="10" borderId="130" applyNumberFormat="0" applyAlignment="0" applyProtection="0"/>
    <xf numFmtId="0" fontId="5" fillId="0" borderId="0" applyNumberFormat="0" applyFill="0" applyBorder="0" applyAlignment="0" applyProtection="0"/>
    <xf numFmtId="0" fontId="9" fillId="11" borderId="131" applyNumberFormat="0" applyFont="0" applyAlignment="0" applyProtection="0"/>
    <xf numFmtId="0" fontId="22" fillId="0" borderId="0" applyNumberFormat="0" applyFill="0" applyBorder="0" applyAlignment="0" applyProtection="0"/>
    <xf numFmtId="0" fontId="8" fillId="0" borderId="132" applyNumberFormat="0" applyFill="0" applyAlignment="0" applyProtection="0"/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9" fillId="0" borderId="0"/>
  </cellStyleXfs>
  <cellXfs count="760">
    <xf numFmtId="0" fontId="0" fillId="0" borderId="0" xfId="0"/>
    <xf numFmtId="0" fontId="1" fillId="0" borderId="0" xfId="0" applyFont="1"/>
    <xf numFmtId="1" fontId="0" fillId="0" borderId="0" xfId="0" applyNumberFormat="1"/>
    <xf numFmtId="1" fontId="5" fillId="3" borderId="0" xfId="0" applyNumberFormat="1" applyFont="1" applyFill="1"/>
    <xf numFmtId="0" fontId="4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1" fontId="25" fillId="0" borderId="0" xfId="0" applyNumberFormat="1" applyFont="1"/>
    <xf numFmtId="0" fontId="6" fillId="0" borderId="0" xfId="0" applyFont="1"/>
    <xf numFmtId="0" fontId="26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8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32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0" applyFont="1" applyAlignment="1">
      <alignment vertical="center"/>
    </xf>
    <xf numFmtId="0" fontId="35" fillId="0" borderId="0" xfId="0" applyFont="1" applyAlignment="1" applyProtection="1">
      <alignment horizontal="center" vertical="center"/>
      <protection locked="0" hidden="1"/>
    </xf>
    <xf numFmtId="0" fontId="33" fillId="0" borderId="0" xfId="0" applyFont="1"/>
    <xf numFmtId="0" fontId="36" fillId="0" borderId="0" xfId="0" applyFont="1" applyAlignment="1">
      <alignment horizontal="right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/>
    <xf numFmtId="0" fontId="36" fillId="0" borderId="22" xfId="0" applyFont="1" applyBorder="1" applyAlignment="1">
      <alignment horizontal="right" vertical="center"/>
    </xf>
    <xf numFmtId="0" fontId="37" fillId="0" borderId="2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165" fontId="32" fillId="0" borderId="0" xfId="0" applyNumberFormat="1" applyFont="1" applyAlignment="1" applyProtection="1">
      <alignment horizontal="center" vertical="center"/>
      <protection locked="0" hidden="1"/>
    </xf>
    <xf numFmtId="164" fontId="32" fillId="0" borderId="0" xfId="0" applyNumberFormat="1" applyFont="1" applyAlignment="1" applyProtection="1">
      <alignment horizontal="center" vertical="center"/>
      <protection locked="0" hidden="1"/>
    </xf>
    <xf numFmtId="0" fontId="40" fillId="0" borderId="0" xfId="0" applyFont="1"/>
    <xf numFmtId="0" fontId="28" fillId="0" borderId="0" xfId="0" applyFont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43" fillId="0" borderId="0" xfId="0" applyFont="1" applyAlignment="1">
      <alignment horizontal="left" indent="14"/>
    </xf>
    <xf numFmtId="0" fontId="47" fillId="0" borderId="0" xfId="0" applyFont="1" applyAlignment="1">
      <alignment horizontal="left" indent="14"/>
    </xf>
    <xf numFmtId="0" fontId="43" fillId="0" borderId="17" xfId="0" applyFont="1" applyBorder="1" applyAlignment="1">
      <alignment horizontal="left" indent="14"/>
    </xf>
    <xf numFmtId="0" fontId="44" fillId="0" borderId="140" xfId="0" applyFont="1" applyBorder="1" applyAlignment="1">
      <alignment horizontal="center" wrapText="1"/>
    </xf>
    <xf numFmtId="0" fontId="44" fillId="0" borderId="49" xfId="0" applyFont="1" applyBorder="1" applyAlignment="1">
      <alignment horizontal="center" wrapText="1"/>
    </xf>
    <xf numFmtId="0" fontId="44" fillId="0" borderId="70" xfId="0" applyFont="1" applyBorder="1" applyAlignment="1">
      <alignment horizontal="center" wrapText="1"/>
    </xf>
    <xf numFmtId="0" fontId="44" fillId="0" borderId="83" xfId="0" applyFont="1" applyBorder="1" applyAlignment="1">
      <alignment horizontal="center" wrapText="1"/>
    </xf>
    <xf numFmtId="0" fontId="44" fillId="0" borderId="77" xfId="0" applyFont="1" applyBorder="1" applyAlignment="1">
      <alignment horizontal="center" wrapText="1"/>
    </xf>
    <xf numFmtId="0" fontId="26" fillId="0" borderId="10" xfId="0" applyFont="1" applyBorder="1" applyAlignment="1">
      <alignment horizontal="left" vertical="center" wrapText="1"/>
    </xf>
    <xf numFmtId="3" fontId="49" fillId="0" borderId="14" xfId="0" applyNumberFormat="1" applyFont="1" applyBorder="1" applyAlignment="1" applyProtection="1">
      <alignment horizontal="center" vertical="center" shrinkToFit="1"/>
      <protection hidden="1"/>
    </xf>
    <xf numFmtId="3" fontId="49" fillId="0" borderId="53" xfId="0" applyNumberFormat="1" applyFont="1" applyBorder="1" applyAlignment="1" applyProtection="1">
      <alignment horizontal="center" vertical="center" shrinkToFit="1"/>
      <protection hidden="1"/>
    </xf>
    <xf numFmtId="3" fontId="49" fillId="0" borderId="10" xfId="0" applyNumberFormat="1" applyFont="1" applyBorder="1" applyAlignment="1" applyProtection="1">
      <alignment horizontal="center" vertical="center" shrinkToFit="1"/>
      <protection hidden="1"/>
    </xf>
    <xf numFmtId="3" fontId="49" fillId="0" borderId="88" xfId="0" applyNumberFormat="1" applyFont="1" applyBorder="1" applyAlignment="1" applyProtection="1">
      <alignment horizontal="center" vertical="center" shrinkToFit="1"/>
      <protection hidden="1"/>
    </xf>
    <xf numFmtId="3" fontId="49" fillId="4" borderId="53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89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11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36" fillId="0" borderId="35" xfId="0" applyFont="1" applyBorder="1" applyAlignment="1">
      <alignment horizontal="left" vertical="center" wrapText="1" indent="2"/>
    </xf>
    <xf numFmtId="0" fontId="1" fillId="0" borderId="45" xfId="0" applyFont="1" applyBorder="1" applyAlignment="1">
      <alignment horizontal="left" vertical="center" wrapText="1" indent="2"/>
    </xf>
    <xf numFmtId="0" fontId="36" fillId="0" borderId="0" xfId="0" applyFont="1" applyAlignment="1">
      <alignment horizontal="left" vertical="center" wrapText="1" indent="2"/>
    </xf>
    <xf numFmtId="0" fontId="50" fillId="0" borderId="35" xfId="0" applyFont="1" applyBorder="1" applyAlignment="1">
      <alignment horizontal="left" vertical="center" wrapText="1" indent="2"/>
    </xf>
    <xf numFmtId="0" fontId="39" fillId="0" borderId="40" xfId="0" applyFont="1" applyBorder="1" applyAlignment="1">
      <alignment horizontal="left" vertical="center" wrapText="1" indent="2"/>
    </xf>
    <xf numFmtId="0" fontId="1" fillId="0" borderId="25" xfId="0" applyFont="1" applyBorder="1" applyAlignment="1">
      <alignment horizontal="left" vertical="center" wrapText="1" indent="2"/>
    </xf>
    <xf numFmtId="3" fontId="49" fillId="0" borderId="136" xfId="0" applyNumberFormat="1" applyFont="1" applyBorder="1" applyAlignment="1" applyProtection="1">
      <alignment horizontal="center" vertical="center" shrinkToFit="1"/>
      <protection hidden="1"/>
    </xf>
    <xf numFmtId="3" fontId="49" fillId="0" borderId="137" xfId="0" applyNumberFormat="1" applyFont="1" applyBorder="1" applyAlignment="1" applyProtection="1">
      <alignment horizontal="center" vertical="center" shrinkToFit="1"/>
      <protection hidden="1"/>
    </xf>
    <xf numFmtId="3" fontId="49" fillId="0" borderId="135" xfId="0" applyNumberFormat="1" applyFont="1" applyBorder="1" applyAlignment="1" applyProtection="1">
      <alignment horizontal="center" vertical="center" shrinkToFit="1"/>
      <protection hidden="1"/>
    </xf>
    <xf numFmtId="3" fontId="49" fillId="0" borderId="138" xfId="0" applyNumberFormat="1" applyFont="1" applyBorder="1" applyAlignment="1" applyProtection="1">
      <alignment horizontal="center" vertical="center" shrinkToFit="1"/>
      <protection hidden="1"/>
    </xf>
    <xf numFmtId="3" fontId="49" fillId="0" borderId="139" xfId="0" applyNumberFormat="1" applyFont="1" applyBorder="1" applyAlignment="1" applyProtection="1">
      <alignment horizontal="center" vertical="center" shrinkToFit="1"/>
      <protection hidden="1"/>
    </xf>
    <xf numFmtId="0" fontId="26" fillId="0" borderId="0" xfId="0" applyFont="1" applyAlignment="1">
      <alignment horizontal="left" vertical="center" wrapText="1" indent="2"/>
    </xf>
    <xf numFmtId="3" fontId="49" fillId="0" borderId="0" xfId="0" applyNumberFormat="1" applyFont="1" applyAlignment="1">
      <alignment horizontal="center" vertical="center" wrapText="1"/>
    </xf>
    <xf numFmtId="3" fontId="49" fillId="0" borderId="0" xfId="0" applyNumberFormat="1" applyFont="1" applyAlignment="1" applyProtection="1">
      <alignment horizontal="center" vertical="center" wrapText="1"/>
      <protection hidden="1"/>
    </xf>
    <xf numFmtId="3" fontId="51" fillId="0" borderId="0" xfId="0" applyNumberFormat="1" applyFont="1" applyAlignment="1" applyProtection="1">
      <alignment horizontal="center" vertical="center" wrapText="1"/>
      <protection hidden="1"/>
    </xf>
    <xf numFmtId="0" fontId="36" fillId="0" borderId="0" xfId="0" applyFont="1"/>
    <xf numFmtId="3" fontId="49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47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left" indent="7"/>
    </xf>
    <xf numFmtId="0" fontId="43" fillId="0" borderId="0" xfId="0" applyFont="1" applyAlignment="1">
      <alignment horizontal="left" indent="13"/>
    </xf>
    <xf numFmtId="0" fontId="43" fillId="0" borderId="17" xfId="0" applyFont="1" applyBorder="1" applyAlignment="1">
      <alignment horizontal="left" indent="13"/>
    </xf>
    <xf numFmtId="3" fontId="49" fillId="0" borderId="73" xfId="0" applyNumberFormat="1" applyFont="1" applyBorder="1" applyAlignment="1" applyProtection="1">
      <alignment horizontal="center" vertical="center" shrinkToFit="1"/>
      <protection hidden="1"/>
    </xf>
    <xf numFmtId="3" fontId="49" fillId="0" borderId="60" xfId="0" applyNumberFormat="1" applyFont="1" applyBorder="1" applyAlignment="1" applyProtection="1">
      <alignment horizontal="center" vertical="center" shrinkToFit="1"/>
      <protection hidden="1"/>
    </xf>
    <xf numFmtId="3" fontId="49" fillId="0" borderId="0" xfId="0" applyNumberFormat="1" applyFont="1" applyAlignment="1" applyProtection="1">
      <alignment horizontal="center" vertical="center" shrinkToFit="1"/>
      <protection hidden="1"/>
    </xf>
    <xf numFmtId="3" fontId="49" fillId="0" borderId="78" xfId="0" applyNumberFormat="1" applyFont="1" applyBorder="1" applyAlignment="1" applyProtection="1">
      <alignment horizontal="center" vertical="center" shrinkToFit="1"/>
      <protection hidden="1"/>
    </xf>
    <xf numFmtId="3" fontId="49" fillId="4" borderId="72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79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19" xfId="0" applyNumberFormat="1" applyFont="1" applyFill="1" applyBorder="1" applyAlignment="1" applyProtection="1">
      <alignment horizontal="center" vertical="center" shrinkToFit="1"/>
      <protection locked="0"/>
    </xf>
    <xf numFmtId="3" fontId="49" fillId="0" borderId="48" xfId="0" applyNumberFormat="1" applyFont="1" applyBorder="1" applyAlignment="1" applyProtection="1">
      <alignment horizontal="center" vertical="center" shrinkToFit="1"/>
      <protection hidden="1"/>
    </xf>
    <xf numFmtId="3" fontId="49" fillId="0" borderId="30" xfId="0" applyNumberFormat="1" applyFont="1" applyBorder="1" applyAlignment="1" applyProtection="1">
      <alignment horizontal="center" vertical="center" shrinkToFit="1"/>
      <protection hidden="1"/>
    </xf>
    <xf numFmtId="3" fontId="49" fillId="0" borderId="32" xfId="0" applyNumberFormat="1" applyFont="1" applyBorder="1" applyAlignment="1" applyProtection="1">
      <alignment horizontal="center" vertical="center" shrinkToFit="1"/>
      <protection hidden="1"/>
    </xf>
    <xf numFmtId="3" fontId="49" fillId="0" borderId="80" xfId="0" applyNumberFormat="1" applyFont="1" applyBorder="1" applyAlignment="1" applyProtection="1">
      <alignment horizontal="center" vertical="center" shrinkToFit="1"/>
      <protection hidden="1"/>
    </xf>
    <xf numFmtId="3" fontId="49" fillId="4" borderId="30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81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32" xfId="0" applyNumberFormat="1" applyFont="1" applyFill="1" applyBorder="1" applyAlignment="1" applyProtection="1">
      <alignment horizontal="center" vertical="center" shrinkToFit="1"/>
      <protection locked="0"/>
    </xf>
    <xf numFmtId="3" fontId="49" fillId="0" borderId="21" xfId="0" applyNumberFormat="1" applyFont="1" applyBorder="1" applyAlignment="1" applyProtection="1">
      <alignment horizontal="center" vertical="center" shrinkToFit="1"/>
      <protection hidden="1"/>
    </xf>
    <xf numFmtId="3" fontId="49" fillId="0" borderId="69" xfId="0" applyNumberFormat="1" applyFont="1" applyBorder="1" applyAlignment="1" applyProtection="1">
      <alignment horizontal="center" vertical="center" shrinkToFit="1"/>
      <protection hidden="1"/>
    </xf>
    <xf numFmtId="3" fontId="49" fillId="0" borderId="71" xfId="0" applyNumberFormat="1" applyFont="1" applyBorder="1" applyAlignment="1" applyProtection="1">
      <alignment horizontal="center" vertical="center" shrinkToFit="1"/>
      <protection hidden="1"/>
    </xf>
    <xf numFmtId="3" fontId="49" fillId="0" borderId="67" xfId="0" applyNumberFormat="1" applyFont="1" applyBorder="1" applyAlignment="1" applyProtection="1">
      <alignment horizontal="center" vertical="center" shrinkToFit="1"/>
      <protection hidden="1"/>
    </xf>
    <xf numFmtId="3" fontId="49" fillId="0" borderId="101" xfId="0" applyNumberFormat="1" applyFont="1" applyBorder="1" applyAlignment="1" applyProtection="1">
      <alignment horizontal="center" vertical="center" shrinkToFit="1"/>
      <protection hidden="1"/>
    </xf>
    <xf numFmtId="3" fontId="49" fillId="4" borderId="71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102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6" fillId="0" borderId="0" xfId="0" applyFont="1" applyAlignment="1">
      <alignment horizontal="justify"/>
    </xf>
    <xf numFmtId="0" fontId="43" fillId="0" borderId="0" xfId="0" applyFont="1" applyAlignment="1">
      <alignment horizontal="left" indent="10"/>
    </xf>
    <xf numFmtId="0" fontId="26" fillId="0" borderId="11" xfId="0" applyFont="1" applyBorder="1" applyAlignment="1">
      <alignment horizontal="left" vertical="center" wrapText="1" indent="1"/>
    </xf>
    <xf numFmtId="0" fontId="26" fillId="0" borderId="32" xfId="0" applyFont="1" applyBorder="1" applyAlignment="1">
      <alignment horizontal="left" vertical="center" wrapText="1" indent="1"/>
    </xf>
    <xf numFmtId="0" fontId="26" fillId="0" borderId="17" xfId="0" applyFont="1" applyBorder="1" applyAlignment="1">
      <alignment horizontal="left" vertical="center" wrapText="1" indent="1"/>
    </xf>
    <xf numFmtId="3" fontId="49" fillId="0" borderId="43" xfId="0" applyNumberFormat="1" applyFont="1" applyBorder="1" applyAlignment="1" applyProtection="1">
      <alignment horizontal="center" vertical="center" shrinkToFit="1"/>
      <protection hidden="1"/>
    </xf>
    <xf numFmtId="3" fontId="49" fillId="0" borderId="61" xfId="0" applyNumberFormat="1" applyFont="1" applyBorder="1" applyAlignment="1" applyProtection="1">
      <alignment horizontal="center" vertical="center" shrinkToFit="1"/>
      <protection hidden="1"/>
    </xf>
    <xf numFmtId="3" fontId="49" fillId="0" borderId="17" xfId="0" applyNumberFormat="1" applyFont="1" applyBorder="1" applyAlignment="1" applyProtection="1">
      <alignment horizontal="center" vertical="center" shrinkToFit="1"/>
      <protection hidden="1"/>
    </xf>
    <xf numFmtId="3" fontId="49" fillId="0" borderId="76" xfId="0" applyNumberFormat="1" applyFont="1" applyBorder="1" applyAlignment="1" applyProtection="1">
      <alignment horizontal="center" vertical="center" shrinkToFit="1"/>
      <protection hidden="1"/>
    </xf>
    <xf numFmtId="3" fontId="49" fillId="4" borderId="61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82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indent="19"/>
    </xf>
    <xf numFmtId="0" fontId="26" fillId="0" borderId="11" xfId="0" applyFont="1" applyBorder="1" applyAlignment="1">
      <alignment horizontal="left" vertical="center" wrapText="1" indent="2"/>
    </xf>
    <xf numFmtId="3" fontId="49" fillId="0" borderId="103" xfId="0" applyNumberFormat="1" applyFont="1" applyBorder="1" applyAlignment="1" applyProtection="1">
      <alignment horizontal="center" vertical="center" shrinkToFit="1"/>
      <protection hidden="1"/>
    </xf>
    <xf numFmtId="3" fontId="49" fillId="0" borderId="66" xfId="0" applyNumberFormat="1" applyFont="1" applyBorder="1" applyAlignment="1" applyProtection="1">
      <alignment horizontal="center" vertical="center" shrinkToFit="1"/>
      <protection hidden="1"/>
    </xf>
    <xf numFmtId="3" fontId="49" fillId="0" borderId="100" xfId="0" applyNumberFormat="1" applyFont="1" applyBorder="1" applyAlignment="1" applyProtection="1">
      <alignment horizontal="center" vertical="center" shrinkToFit="1"/>
      <protection hidden="1"/>
    </xf>
    <xf numFmtId="3" fontId="49" fillId="0" borderId="104" xfId="0" applyNumberFormat="1" applyFont="1" applyBorder="1" applyAlignment="1" applyProtection="1">
      <alignment horizontal="center" vertical="center" shrinkToFit="1"/>
      <protection hidden="1"/>
    </xf>
    <xf numFmtId="3" fontId="49" fillId="4" borderId="12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>
      <alignment horizontal="left" vertical="center" wrapText="1" indent="2"/>
    </xf>
    <xf numFmtId="3" fontId="49" fillId="0" borderId="81" xfId="0" applyNumberFormat="1" applyFont="1" applyBorder="1" applyAlignment="1" applyProtection="1">
      <alignment horizontal="center" vertical="center" shrinkToFit="1"/>
      <protection hidden="1"/>
    </xf>
    <xf numFmtId="3" fontId="49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2" xfId="0" applyFont="1" applyBorder="1" applyAlignment="1">
      <alignment horizontal="left" vertical="center" wrapText="1" indent="2"/>
    </xf>
    <xf numFmtId="0" fontId="26" fillId="0" borderId="67" xfId="0" applyFont="1" applyBorder="1" applyAlignment="1">
      <alignment horizontal="left" vertical="center" wrapText="1" indent="2"/>
    </xf>
    <xf numFmtId="3" fontId="49" fillId="0" borderId="102" xfId="0" applyNumberFormat="1" applyFont="1" applyBorder="1" applyAlignment="1" applyProtection="1">
      <alignment horizontal="center" vertical="center" shrinkToFit="1"/>
      <protection hidden="1"/>
    </xf>
    <xf numFmtId="3" fontId="49" fillId="4" borderId="107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justify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55" fillId="0" borderId="40" xfId="0" applyFont="1" applyBorder="1" applyAlignment="1" applyProtection="1">
      <alignment vertical="center"/>
      <protection hidden="1"/>
    </xf>
    <xf numFmtId="0" fontId="1" fillId="0" borderId="0" xfId="0" applyFont="1" applyAlignment="1">
      <alignment horizontal="left" indent="11"/>
    </xf>
    <xf numFmtId="0" fontId="53" fillId="0" borderId="42" xfId="0" applyFont="1" applyBorder="1" applyAlignment="1">
      <alignment horizontal="left" vertical="center" wrapText="1" indent="2"/>
    </xf>
    <xf numFmtId="3" fontId="49" fillId="4" borderId="118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5" xfId="0" applyFont="1" applyBorder="1" applyAlignment="1">
      <alignment horizontal="left" vertical="center" wrapText="1" indent="2"/>
    </xf>
    <xf numFmtId="3" fontId="49" fillId="0" borderId="117" xfId="0" applyNumberFormat="1" applyFont="1" applyBorder="1" applyAlignment="1" applyProtection="1">
      <alignment horizontal="center" vertical="center" shrinkToFit="1"/>
      <protection hidden="1"/>
    </xf>
    <xf numFmtId="3" fontId="49" fillId="0" borderId="106" xfId="0" applyNumberFormat="1" applyFont="1" applyBorder="1" applyAlignment="1" applyProtection="1">
      <alignment horizontal="center" vertical="center" shrinkToFit="1"/>
      <protection hidden="1"/>
    </xf>
    <xf numFmtId="3" fontId="49" fillId="0" borderId="116" xfId="0" applyNumberFormat="1" applyFont="1" applyBorder="1" applyAlignment="1" applyProtection="1">
      <alignment horizontal="center" vertical="center" shrinkToFit="1"/>
      <protection hidden="1"/>
    </xf>
    <xf numFmtId="3" fontId="49" fillId="0" borderId="115" xfId="0" applyNumberFormat="1" applyFont="1" applyBorder="1" applyAlignment="1" applyProtection="1">
      <alignment horizontal="center" vertical="center" shrinkToFit="1"/>
      <protection hidden="1"/>
    </xf>
    <xf numFmtId="3" fontId="49" fillId="4" borderId="106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119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34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12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7" xfId="0" applyFont="1" applyBorder="1" applyAlignment="1">
      <alignment horizontal="left" vertical="center" wrapText="1" indent="2"/>
    </xf>
    <xf numFmtId="3" fontId="49" fillId="4" borderId="121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0" xfId="0" applyNumberFormat="1" applyFont="1" applyAlignment="1" applyProtection="1">
      <alignment horizontal="center" vertical="center" wrapText="1"/>
      <protection hidden="1"/>
    </xf>
    <xf numFmtId="3" fontId="46" fillId="0" borderId="0" xfId="0" applyNumberFormat="1" applyFont="1" applyAlignment="1" applyProtection="1">
      <alignment horizontal="center" vertical="center" wrapText="1"/>
      <protection hidden="1"/>
    </xf>
    <xf numFmtId="0" fontId="52" fillId="0" borderId="0" xfId="0" applyFont="1" applyAlignment="1">
      <alignment wrapText="1"/>
    </xf>
    <xf numFmtId="0" fontId="5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>
      <alignment horizontal="left" indent="16"/>
    </xf>
    <xf numFmtId="0" fontId="26" fillId="0" borderId="26" xfId="0" applyFont="1" applyBorder="1" applyAlignment="1">
      <alignment horizontal="left" vertical="center" wrapText="1"/>
    </xf>
    <xf numFmtId="3" fontId="49" fillId="0" borderId="50" xfId="0" applyNumberFormat="1" applyFont="1" applyBorder="1" applyAlignment="1" applyProtection="1">
      <alignment horizontal="center" vertical="center" shrinkToFit="1"/>
      <protection hidden="1"/>
    </xf>
    <xf numFmtId="3" fontId="49" fillId="0" borderId="59" xfId="0" applyNumberFormat="1" applyFont="1" applyBorder="1" applyAlignment="1" applyProtection="1">
      <alignment horizontal="center" vertical="center" shrinkToFit="1"/>
      <protection hidden="1"/>
    </xf>
    <xf numFmtId="3" fontId="49" fillId="0" borderId="20" xfId="0" applyNumberFormat="1" applyFont="1" applyBorder="1" applyAlignment="1" applyProtection="1">
      <alignment horizontal="center" vertical="center" shrinkToFit="1"/>
      <protection hidden="1"/>
    </xf>
    <xf numFmtId="3" fontId="49" fillId="0" borderId="98" xfId="0" applyNumberFormat="1" applyFont="1" applyBorder="1" applyAlignment="1" applyProtection="1">
      <alignment horizontal="center" vertical="center" shrinkToFit="1"/>
      <protection hidden="1"/>
    </xf>
    <xf numFmtId="3" fontId="49" fillId="0" borderId="99" xfId="0" applyNumberFormat="1" applyFont="1" applyBorder="1" applyAlignment="1" applyProtection="1">
      <alignment horizontal="center" vertical="center" shrinkToFit="1"/>
      <protection hidden="1"/>
    </xf>
    <xf numFmtId="0" fontId="26" fillId="0" borderId="42" xfId="0" applyFont="1" applyBorder="1" applyAlignment="1">
      <alignment horizontal="left" vertical="center" wrapText="1" indent="2"/>
    </xf>
    <xf numFmtId="3" fontId="49" fillId="4" borderId="66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100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vertical="center"/>
      <protection locked="0" hidden="1"/>
    </xf>
    <xf numFmtId="0" fontId="41" fillId="0" borderId="0" xfId="0" applyFont="1" applyAlignment="1" applyProtection="1">
      <alignment vertical="center" wrapText="1"/>
      <protection hidden="1"/>
    </xf>
    <xf numFmtId="49" fontId="57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 indent="2"/>
      <protection hidden="1"/>
    </xf>
    <xf numFmtId="0" fontId="43" fillId="0" borderId="17" xfId="0" applyFont="1" applyBorder="1"/>
    <xf numFmtId="0" fontId="43" fillId="0" borderId="0" xfId="0" applyFont="1"/>
    <xf numFmtId="0" fontId="44" fillId="0" borderId="43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53" fillId="0" borderId="0" xfId="0" applyFont="1" applyAlignment="1">
      <alignment horizontal="left" vertical="center"/>
    </xf>
    <xf numFmtId="0" fontId="53" fillId="0" borderId="141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3" fontId="49" fillId="0" borderId="80" xfId="0" applyNumberFormat="1" applyFont="1" applyBorder="1" applyAlignment="1" applyProtection="1">
      <alignment horizontal="center" vertical="center" wrapText="1"/>
      <protection hidden="1"/>
    </xf>
    <xf numFmtId="3" fontId="2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87" xfId="0" applyFont="1" applyBorder="1" applyAlignment="1" applyProtection="1">
      <alignment horizontal="center" vertical="center" wrapText="1"/>
      <protection hidden="1"/>
    </xf>
    <xf numFmtId="3" fontId="49" fillId="0" borderId="48" xfId="0" applyNumberFormat="1" applyFont="1" applyBorder="1" applyAlignment="1" applyProtection="1">
      <alignment horizontal="center" vertical="center" wrapText="1"/>
      <protection hidden="1"/>
    </xf>
    <xf numFmtId="3" fontId="49" fillId="0" borderId="30" xfId="0" applyNumberFormat="1" applyFont="1" applyBorder="1" applyAlignment="1" applyProtection="1">
      <alignment horizontal="center" vertical="center" wrapText="1"/>
      <protection hidden="1"/>
    </xf>
    <xf numFmtId="3" fontId="49" fillId="0" borderId="32" xfId="0" applyNumberFormat="1" applyFont="1" applyBorder="1" applyAlignment="1" applyProtection="1">
      <alignment horizontal="center" vertical="center" wrapText="1"/>
      <protection hidden="1"/>
    </xf>
    <xf numFmtId="3" fontId="49" fillId="4" borderId="81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44" xfId="0" applyNumberFormat="1" applyFont="1" applyBorder="1" applyAlignment="1" applyProtection="1">
      <alignment horizontal="center" vertical="center" wrapText="1"/>
      <protection hidden="1"/>
    </xf>
    <xf numFmtId="3" fontId="49" fillId="0" borderId="145" xfId="0" applyNumberFormat="1" applyFont="1" applyBorder="1" applyAlignment="1" applyProtection="1">
      <alignment horizontal="center" vertical="center" wrapText="1"/>
      <protection hidden="1"/>
    </xf>
    <xf numFmtId="3" fontId="49" fillId="0" borderId="142" xfId="0" applyNumberFormat="1" applyFont="1" applyBorder="1" applyAlignment="1" applyProtection="1">
      <alignment horizontal="center" vertical="center" wrapText="1"/>
      <protection hidden="1"/>
    </xf>
    <xf numFmtId="3" fontId="49" fillId="0" borderId="146" xfId="0" applyNumberFormat="1" applyFont="1" applyBorder="1" applyAlignment="1" applyProtection="1">
      <alignment horizontal="center" vertical="center" wrapText="1"/>
      <protection hidden="1"/>
    </xf>
    <xf numFmtId="3" fontId="49" fillId="4" borderId="145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47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42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33" xfId="0" applyNumberFormat="1" applyFont="1" applyBorder="1" applyAlignment="1" applyProtection="1">
      <alignment horizontal="center" vertical="center" wrapText="1"/>
      <protection hidden="1"/>
    </xf>
    <xf numFmtId="3" fontId="49" fillId="4" borderId="106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50" xfId="0" applyNumberFormat="1" applyFont="1" applyBorder="1" applyAlignment="1" applyProtection="1">
      <alignment horizontal="center" vertical="center" wrapText="1"/>
      <protection hidden="1"/>
    </xf>
    <xf numFmtId="3" fontId="49" fillId="0" borderId="151" xfId="0" applyNumberFormat="1" applyFont="1" applyBorder="1" applyAlignment="1" applyProtection="1">
      <alignment horizontal="center" vertical="center" wrapText="1"/>
      <protection hidden="1"/>
    </xf>
    <xf numFmtId="3" fontId="49" fillId="0" borderId="12" xfId="0" applyNumberFormat="1" applyFont="1" applyBorder="1" applyAlignment="1" applyProtection="1">
      <alignment horizontal="center" vertical="center" wrapText="1"/>
      <protection hidden="1"/>
    </xf>
    <xf numFmtId="3" fontId="49" fillId="0" borderId="152" xfId="0" applyNumberFormat="1" applyFont="1" applyBorder="1" applyAlignment="1" applyProtection="1">
      <alignment horizontal="center" vertical="center" wrapText="1"/>
      <protection hidden="1"/>
    </xf>
    <xf numFmtId="3" fontId="49" fillId="4" borderId="151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53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54" xfId="0" applyNumberFormat="1" applyFont="1" applyBorder="1" applyAlignment="1" applyProtection="1">
      <alignment horizontal="center" vertical="center" wrapText="1"/>
      <protection hidden="1"/>
    </xf>
    <xf numFmtId="3" fontId="49" fillId="0" borderId="155" xfId="0" applyNumberFormat="1" applyFont="1" applyBorder="1" applyAlignment="1" applyProtection="1">
      <alignment horizontal="center" vertical="center" wrapText="1"/>
      <protection hidden="1"/>
    </xf>
    <xf numFmtId="3" fontId="49" fillId="0" borderId="156" xfId="0" applyNumberFormat="1" applyFont="1" applyBorder="1" applyAlignment="1" applyProtection="1">
      <alignment horizontal="center" vertical="center" wrapText="1"/>
      <protection hidden="1"/>
    </xf>
    <xf numFmtId="3" fontId="49" fillId="0" borderId="157" xfId="0" applyNumberFormat="1" applyFont="1" applyBorder="1" applyAlignment="1" applyProtection="1">
      <alignment horizontal="center" vertical="center" wrapText="1"/>
      <protection hidden="1"/>
    </xf>
    <xf numFmtId="3" fontId="49" fillId="4" borderId="155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58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56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61" xfId="0" applyNumberFormat="1" applyFont="1" applyBorder="1" applyAlignment="1" applyProtection="1">
      <alignment horizontal="center" vertical="center" wrapText="1"/>
      <protection hidden="1"/>
    </xf>
    <xf numFmtId="3" fontId="49" fillId="4" borderId="162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63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indent="8"/>
    </xf>
    <xf numFmtId="0" fontId="43" fillId="0" borderId="40" xfId="0" applyFont="1" applyBorder="1" applyAlignment="1">
      <alignment horizontal="left" indent="8"/>
    </xf>
    <xf numFmtId="0" fontId="26" fillId="0" borderId="18" xfId="0" applyFont="1" applyBorder="1" applyAlignment="1">
      <alignment horizontal="center" vertical="center" wrapText="1"/>
    </xf>
    <xf numFmtId="0" fontId="26" fillId="0" borderId="164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3" fontId="49" fillId="0" borderId="21" xfId="0" applyNumberFormat="1" applyFont="1" applyBorder="1" applyAlignment="1" applyProtection="1">
      <alignment horizontal="center" vertical="center" wrapText="1"/>
      <protection hidden="1"/>
    </xf>
    <xf numFmtId="3" fontId="49" fillId="0" borderId="113" xfId="0" applyNumberFormat="1" applyFont="1" applyBorder="1" applyAlignment="1" applyProtection="1">
      <alignment horizontal="center" vertical="center" wrapText="1"/>
      <protection hidden="1"/>
    </xf>
    <xf numFmtId="3" fontId="49" fillId="0" borderId="60" xfId="0" applyNumberFormat="1" applyFont="1" applyBorder="1" applyAlignment="1" applyProtection="1">
      <alignment horizontal="center" vertical="center" wrapText="1"/>
      <protection hidden="1"/>
    </xf>
    <xf numFmtId="3" fontId="49" fillId="0" borderId="122" xfId="0" applyNumberFormat="1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/>
    <xf numFmtId="3" fontId="49" fillId="4" borderId="112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165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145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166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67" xfId="0" applyNumberFormat="1" applyFont="1" applyBorder="1" applyAlignment="1" applyProtection="1">
      <alignment horizontal="center" vertical="center" wrapText="1"/>
      <protection hidden="1"/>
    </xf>
    <xf numFmtId="3" fontId="49" fillId="0" borderId="168" xfId="0" applyNumberFormat="1" applyFont="1" applyBorder="1" applyAlignment="1" applyProtection="1">
      <alignment horizontal="center" vertical="center" wrapText="1"/>
      <protection hidden="1"/>
    </xf>
    <xf numFmtId="3" fontId="49" fillId="0" borderId="169" xfId="0" applyNumberFormat="1" applyFont="1" applyBorder="1" applyAlignment="1" applyProtection="1">
      <alignment horizontal="center" vertical="center" wrapText="1"/>
      <protection hidden="1"/>
    </xf>
    <xf numFmtId="3" fontId="49" fillId="0" borderId="39" xfId="0" applyNumberFormat="1" applyFont="1" applyBorder="1" applyAlignment="1" applyProtection="1">
      <alignment horizontal="center" vertical="center" wrapText="1"/>
      <protection hidden="1"/>
    </xf>
    <xf numFmtId="3" fontId="49" fillId="0" borderId="112" xfId="0" applyNumberFormat="1" applyFont="1" applyBorder="1" applyAlignment="1" applyProtection="1">
      <alignment horizontal="center" vertical="center" wrapText="1"/>
      <protection hidden="1"/>
    </xf>
    <xf numFmtId="3" fontId="49" fillId="0" borderId="31" xfId="0" applyNumberFormat="1" applyFont="1" applyBorder="1" applyAlignment="1" applyProtection="1">
      <alignment horizontal="center" vertical="center" wrapText="1"/>
      <protection hidden="1"/>
    </xf>
    <xf numFmtId="3" fontId="49" fillId="0" borderId="117" xfId="0" applyNumberFormat="1" applyFont="1" applyBorder="1" applyAlignment="1" applyProtection="1">
      <alignment horizontal="center" vertical="center" wrapText="1"/>
      <protection hidden="1"/>
    </xf>
    <xf numFmtId="3" fontId="49" fillId="4" borderId="123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106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>
      <alignment horizontal="left" vertical="center" wrapText="1"/>
    </xf>
    <xf numFmtId="3" fontId="49" fillId="0" borderId="171" xfId="0" applyNumberFormat="1" applyFont="1" applyBorder="1" applyAlignment="1" applyProtection="1">
      <alignment horizontal="center" vertical="center" wrapText="1"/>
      <protection hidden="1"/>
    </xf>
    <xf numFmtId="3" fontId="49" fillId="4" borderId="172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173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173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74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14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71" xfId="0" applyNumberFormat="1" applyFont="1" applyFill="1" applyBorder="1" applyAlignment="1" applyProtection="1">
      <alignment horizontal="center" vertical="center" wrapText="1"/>
      <protection locked="0" hidden="1"/>
    </xf>
    <xf numFmtId="3" fontId="49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justify"/>
    </xf>
    <xf numFmtId="0" fontId="39" fillId="0" borderId="0" xfId="0" applyFont="1" applyAlignment="1" applyProtection="1">
      <alignment horizontal="left" vertical="center" indent="2"/>
      <protection hidden="1"/>
    </xf>
    <xf numFmtId="0" fontId="61" fillId="2" borderId="0" xfId="0" applyFont="1" applyFill="1"/>
    <xf numFmtId="0" fontId="5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50" fillId="0" borderId="0" xfId="0" applyFont="1" applyAlignment="1">
      <alignment horizontal="left" indent="2"/>
    </xf>
    <xf numFmtId="0" fontId="36" fillId="0" borderId="12" xfId="0" applyFont="1" applyBorder="1" applyAlignment="1" applyProtection="1">
      <alignment horizontal="right" vertical="center"/>
      <protection hidden="1"/>
    </xf>
    <xf numFmtId="0" fontId="36" fillId="0" borderId="12" xfId="0" applyFont="1" applyBorder="1" applyAlignment="1" applyProtection="1">
      <alignment vertical="center"/>
      <protection hidden="1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left" wrapText="1" indent="2"/>
    </xf>
    <xf numFmtId="0" fontId="50" fillId="0" borderId="0" xfId="0" applyFont="1" applyAlignment="1">
      <alignment horizontal="left"/>
    </xf>
    <xf numFmtId="0" fontId="39" fillId="0" borderId="0" xfId="0" applyFont="1"/>
    <xf numFmtId="0" fontId="50" fillId="0" borderId="0" xfId="0" applyFont="1"/>
    <xf numFmtId="0" fontId="63" fillId="0" borderId="76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39" fillId="4" borderId="133" xfId="0" applyFont="1" applyFill="1" applyBorder="1" applyAlignment="1" applyProtection="1">
      <alignment horizontal="center" vertical="center" wrapText="1"/>
      <protection locked="0"/>
    </xf>
    <xf numFmtId="0" fontId="39" fillId="0" borderId="168" xfId="0" applyFont="1" applyBorder="1" applyAlignment="1">
      <alignment horizontal="center" vertical="center" wrapText="1"/>
    </xf>
    <xf numFmtId="0" fontId="39" fillId="4" borderId="169" xfId="0" applyFont="1" applyFill="1" applyBorder="1" applyAlignment="1" applyProtection="1">
      <alignment horizontal="center" vertical="center" wrapText="1"/>
      <protection locked="0"/>
    </xf>
    <xf numFmtId="0" fontId="39" fillId="4" borderId="39" xfId="0" applyFont="1" applyFill="1" applyBorder="1" applyAlignment="1" applyProtection="1">
      <alignment horizontal="center" vertical="center" wrapText="1"/>
      <protection locked="0"/>
    </xf>
    <xf numFmtId="0" fontId="39" fillId="4" borderId="30" xfId="0" applyFont="1" applyFill="1" applyBorder="1" applyAlignment="1" applyProtection="1">
      <alignment horizontal="center" vertical="center" wrapText="1"/>
      <protection locked="0"/>
    </xf>
    <xf numFmtId="0" fontId="39" fillId="4" borderId="31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/>
    </xf>
    <xf numFmtId="0" fontId="49" fillId="0" borderId="30" xfId="0" applyFont="1" applyBorder="1" applyAlignment="1">
      <alignment horizontal="center" vertical="center"/>
    </xf>
    <xf numFmtId="0" fontId="49" fillId="4" borderId="3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49" fillId="2" borderId="110" xfId="0" applyFont="1" applyFill="1" applyBorder="1" applyAlignment="1" applyProtection="1">
      <alignment horizontal="center" vertical="center"/>
      <protection hidden="1"/>
    </xf>
    <xf numFmtId="0" fontId="49" fillId="2" borderId="53" xfId="0" applyFont="1" applyFill="1" applyBorder="1" applyAlignment="1" applyProtection="1">
      <alignment horizontal="center" vertical="center"/>
      <protection hidden="1"/>
    </xf>
    <xf numFmtId="0" fontId="49" fillId="2" borderId="10" xfId="0" applyFont="1" applyFill="1" applyBorder="1" applyAlignment="1" applyProtection="1">
      <alignment horizontal="center" vertical="center"/>
      <protection hidden="1"/>
    </xf>
    <xf numFmtId="0" fontId="49" fillId="4" borderId="168" xfId="0" applyFont="1" applyFill="1" applyBorder="1" applyAlignment="1" applyProtection="1">
      <alignment horizontal="center" vertical="center"/>
      <protection locked="0"/>
    </xf>
    <xf numFmtId="0" fontId="49" fillId="4" borderId="169" xfId="0" applyFont="1" applyFill="1" applyBorder="1" applyAlignment="1" applyProtection="1">
      <alignment horizontal="center" vertical="center"/>
      <protection locked="0"/>
    </xf>
    <xf numFmtId="0" fontId="49" fillId="4" borderId="40" xfId="0" applyFont="1" applyFill="1" applyBorder="1" applyAlignment="1" applyProtection="1">
      <alignment horizontal="center" vertical="center"/>
      <protection locked="0"/>
    </xf>
    <xf numFmtId="0" fontId="49" fillId="4" borderId="112" xfId="0" applyFont="1" applyFill="1" applyBorder="1" applyAlignment="1" applyProtection="1">
      <alignment horizontal="center" vertical="center"/>
      <protection locked="0"/>
    </xf>
    <xf numFmtId="0" fontId="49" fillId="4" borderId="32" xfId="0" applyFont="1" applyFill="1" applyBorder="1" applyAlignment="1" applyProtection="1">
      <alignment horizontal="center" vertical="center"/>
      <protection locked="0"/>
    </xf>
    <xf numFmtId="0" fontId="49" fillId="2" borderId="113" xfId="0" applyFont="1" applyFill="1" applyBorder="1" applyAlignment="1" applyProtection="1">
      <alignment horizontal="center" vertical="center"/>
      <protection hidden="1"/>
    </xf>
    <xf numFmtId="0" fontId="49" fillId="2" borderId="60" xfId="0" applyFont="1" applyFill="1" applyBorder="1" applyAlignment="1" applyProtection="1">
      <alignment horizontal="center" vertical="center"/>
      <protection hidden="1"/>
    </xf>
    <xf numFmtId="0" fontId="49" fillId="2" borderId="0" xfId="0" applyFont="1" applyFill="1" applyAlignment="1" applyProtection="1">
      <alignment horizontal="center" vertical="center"/>
      <protection hidden="1"/>
    </xf>
    <xf numFmtId="0" fontId="26" fillId="0" borderId="181" xfId="0" applyFont="1" applyBorder="1" applyAlignment="1">
      <alignment horizontal="left" vertical="center" wrapText="1"/>
    </xf>
    <xf numFmtId="3" fontId="49" fillId="0" borderId="35" xfId="0" applyNumberFormat="1" applyFont="1" applyBorder="1" applyAlignment="1" applyProtection="1">
      <alignment horizontal="center" vertical="center" shrinkToFit="1"/>
      <protection hidden="1"/>
    </xf>
    <xf numFmtId="0" fontId="26" fillId="0" borderId="68" xfId="0" applyFont="1" applyBorder="1" applyAlignment="1">
      <alignment horizontal="left" vertical="center" wrapText="1" indent="2"/>
    </xf>
    <xf numFmtId="3" fontId="49" fillId="0" borderId="115" xfId="0" applyNumberFormat="1" applyFont="1" applyBorder="1" applyAlignment="1" applyProtection="1">
      <alignment vertical="center" shrinkToFit="1"/>
      <protection hidden="1"/>
    </xf>
    <xf numFmtId="3" fontId="49" fillId="0" borderId="35" xfId="0" applyNumberFormat="1" applyFont="1" applyBorder="1" applyAlignment="1" applyProtection="1">
      <alignment vertical="center" shrinkToFit="1"/>
      <protection hidden="1"/>
    </xf>
    <xf numFmtId="3" fontId="49" fillId="0" borderId="116" xfId="0" applyNumberFormat="1" applyFont="1" applyBorder="1" applyAlignment="1" applyProtection="1">
      <alignment vertical="center" shrinkToFit="1"/>
      <protection hidden="1"/>
    </xf>
    <xf numFmtId="3" fontId="49" fillId="0" borderId="133" xfId="0" applyNumberFormat="1" applyFont="1" applyBorder="1" applyAlignment="1" applyProtection="1">
      <alignment vertical="center" shrinkToFit="1"/>
      <protection hidden="1"/>
    </xf>
    <xf numFmtId="3" fontId="49" fillId="0" borderId="40" xfId="0" applyNumberFormat="1" applyFont="1" applyBorder="1" applyAlignment="1" applyProtection="1">
      <alignment vertical="center" shrinkToFit="1"/>
      <protection hidden="1"/>
    </xf>
    <xf numFmtId="3" fontId="49" fillId="0" borderId="134" xfId="0" applyNumberFormat="1" applyFont="1" applyBorder="1" applyAlignment="1" applyProtection="1">
      <alignment vertical="center" shrinkToFit="1"/>
      <protection hidden="1"/>
    </xf>
    <xf numFmtId="3" fontId="49" fillId="0" borderId="80" xfId="0" applyNumberFormat="1" applyFont="1" applyBorder="1" applyAlignment="1" applyProtection="1">
      <alignment vertical="center" shrinkToFit="1"/>
      <protection hidden="1"/>
    </xf>
    <xf numFmtId="3" fontId="49" fillId="0" borderId="32" xfId="0" applyNumberFormat="1" applyFont="1" applyBorder="1" applyAlignment="1" applyProtection="1">
      <alignment vertical="center" shrinkToFit="1"/>
      <protection hidden="1"/>
    </xf>
    <xf numFmtId="3" fontId="49" fillId="0" borderId="81" xfId="0" applyNumberFormat="1" applyFont="1" applyBorder="1" applyAlignment="1" applyProtection="1">
      <alignment vertical="center" shrinkToFit="1"/>
      <protection hidden="1"/>
    </xf>
    <xf numFmtId="0" fontId="54" fillId="0" borderId="0" xfId="0" applyFont="1" applyAlignment="1">
      <alignment horizontal="left" indent="16"/>
    </xf>
    <xf numFmtId="3" fontId="49" fillId="0" borderId="182" xfId="0" applyNumberFormat="1" applyFont="1" applyBorder="1" applyAlignment="1" applyProtection="1">
      <alignment horizontal="center" vertical="center" shrinkToFit="1"/>
      <protection hidden="1"/>
    </xf>
    <xf numFmtId="3" fontId="49" fillId="0" borderId="36" xfId="0" applyNumberFormat="1" applyFont="1" applyBorder="1" applyAlignment="1" applyProtection="1">
      <alignment horizontal="center" vertical="center" shrinkToFit="1"/>
      <protection hidden="1"/>
    </xf>
    <xf numFmtId="3" fontId="49" fillId="0" borderId="33" xfId="0" applyNumberFormat="1" applyFont="1" applyBorder="1" applyAlignment="1" applyProtection="1">
      <alignment horizontal="center" vertical="center" shrinkToFit="1"/>
      <protection hidden="1"/>
    </xf>
    <xf numFmtId="3" fontId="49" fillId="0" borderId="183" xfId="0" applyNumberFormat="1" applyFont="1" applyBorder="1" applyAlignment="1" applyProtection="1">
      <alignment horizontal="center" vertical="center" shrinkToFit="1"/>
      <protection hidden="1"/>
    </xf>
    <xf numFmtId="0" fontId="54" fillId="0" borderId="0" xfId="0" applyFont="1" applyAlignment="1" applyProtection="1">
      <alignment vertical="center" wrapText="1"/>
      <protection hidden="1"/>
    </xf>
    <xf numFmtId="0" fontId="63" fillId="0" borderId="0" xfId="0" applyFont="1" applyAlignment="1">
      <alignment horizontal="right"/>
    </xf>
    <xf numFmtId="0" fontId="63" fillId="0" borderId="32" xfId="0" applyFont="1" applyBorder="1" applyAlignment="1">
      <alignment horizontal="right"/>
    </xf>
    <xf numFmtId="0" fontId="63" fillId="0" borderId="67" xfId="0" applyFont="1" applyBorder="1" applyAlignment="1">
      <alignment horizontal="right"/>
    </xf>
    <xf numFmtId="0" fontId="62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 horizontal="left" indent="4"/>
      <protection hidden="1"/>
    </xf>
    <xf numFmtId="0" fontId="39" fillId="0" borderId="0" xfId="0" applyFont="1" applyProtection="1">
      <protection hidden="1"/>
    </xf>
    <xf numFmtId="0" fontId="62" fillId="0" borderId="0" xfId="0" applyFont="1" applyProtection="1">
      <protection hidden="1"/>
    </xf>
    <xf numFmtId="0" fontId="60" fillId="0" borderId="10" xfId="0" applyFont="1" applyBorder="1" applyAlignment="1" applyProtection="1">
      <alignment horizontal="left" vertical="center" wrapText="1" indent="2"/>
      <protection hidden="1"/>
    </xf>
    <xf numFmtId="0" fontId="50" fillId="0" borderId="17" xfId="0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3" fontId="49" fillId="0" borderId="110" xfId="0" applyNumberFormat="1" applyFont="1" applyBorder="1" applyAlignment="1" applyProtection="1">
      <alignment horizontal="center" vertical="center" wrapText="1"/>
      <protection hidden="1"/>
    </xf>
    <xf numFmtId="3" fontId="49" fillId="0" borderId="192" xfId="0" applyNumberFormat="1" applyFont="1" applyBorder="1" applyAlignment="1" applyProtection="1">
      <alignment horizontal="center" vertical="center" wrapText="1"/>
      <protection hidden="1"/>
    </xf>
    <xf numFmtId="3" fontId="49" fillId="0" borderId="193" xfId="0" applyNumberFormat="1" applyFont="1" applyBorder="1" applyAlignment="1" applyProtection="1">
      <alignment horizontal="center" vertical="center" wrapText="1"/>
      <protection hidden="1"/>
    </xf>
    <xf numFmtId="3" fontId="49" fillId="4" borderId="112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94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95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43" xfId="0" applyNumberFormat="1" applyFont="1" applyBorder="1" applyAlignment="1" applyProtection="1">
      <alignment horizontal="center" vertical="center" wrapText="1"/>
      <protection hidden="1"/>
    </xf>
    <xf numFmtId="3" fontId="49" fillId="0" borderId="163" xfId="0" applyNumberFormat="1" applyFont="1" applyBorder="1" applyAlignment="1" applyProtection="1">
      <alignment horizontal="center" vertical="center" wrapText="1"/>
      <protection hidden="1"/>
    </xf>
    <xf numFmtId="3" fontId="49" fillId="4" borderId="109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90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9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 wrapText="1" indent="1"/>
    </xf>
    <xf numFmtId="0" fontId="50" fillId="0" borderId="32" xfId="0" applyFont="1" applyBorder="1" applyAlignment="1">
      <alignment horizontal="left" vertical="center" wrapText="1" indent="1"/>
    </xf>
    <xf numFmtId="0" fontId="42" fillId="0" borderId="0" xfId="0" applyFont="1" applyAlignment="1">
      <alignment vertical="center" wrapText="1"/>
    </xf>
    <xf numFmtId="0" fontId="39" fillId="0" borderId="0" xfId="0" applyFont="1" applyAlignment="1" applyProtection="1">
      <alignment vertical="center"/>
      <protection hidden="1"/>
    </xf>
    <xf numFmtId="0" fontId="42" fillId="0" borderId="0" xfId="0" applyFont="1" applyAlignment="1">
      <alignment horizontal="center" vertical="center" wrapText="1"/>
    </xf>
    <xf numFmtId="0" fontId="54" fillId="0" borderId="40" xfId="0" applyFont="1" applyBorder="1" applyAlignment="1" applyProtection="1">
      <alignment vertical="center" wrapText="1"/>
      <protection hidden="1"/>
    </xf>
    <xf numFmtId="0" fontId="39" fillId="0" borderId="0" xfId="0" applyFont="1" applyAlignment="1" applyProtection="1">
      <alignment horizontal="left" vertical="top" wrapText="1"/>
      <protection locked="0"/>
    </xf>
    <xf numFmtId="3" fontId="49" fillId="0" borderId="61" xfId="0" applyNumberFormat="1" applyFont="1" applyBorder="1" applyAlignment="1" applyProtection="1">
      <alignment horizontal="center" vertical="center" wrapText="1"/>
      <protection hidden="1"/>
    </xf>
    <xf numFmtId="3" fontId="49" fillId="0" borderId="17" xfId="0" applyNumberFormat="1" applyFont="1" applyBorder="1" applyAlignment="1" applyProtection="1">
      <alignment horizontal="center" vertical="center" wrapText="1"/>
      <protection hidden="1"/>
    </xf>
    <xf numFmtId="3" fontId="49" fillId="0" borderId="76" xfId="0" applyNumberFormat="1" applyFont="1" applyBorder="1" applyAlignment="1" applyProtection="1">
      <alignment horizontal="center" vertical="center" wrapText="1"/>
      <protection hidden="1"/>
    </xf>
    <xf numFmtId="3" fontId="49" fillId="4" borderId="61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82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left" indent="2"/>
    </xf>
    <xf numFmtId="0" fontId="50" fillId="0" borderId="0" xfId="0" applyFont="1" applyAlignment="1">
      <alignment horizontal="center" vertical="center"/>
    </xf>
    <xf numFmtId="0" fontId="39" fillId="4" borderId="197" xfId="0" applyFont="1" applyFill="1" applyBorder="1" applyAlignment="1" applyProtection="1">
      <alignment horizontal="center" vertical="center" wrapText="1"/>
      <protection locked="0"/>
    </xf>
    <xf numFmtId="0" fontId="39" fillId="0" borderId="109" xfId="0" applyFont="1" applyBorder="1" applyAlignment="1">
      <alignment horizontal="center" vertical="center" wrapText="1"/>
    </xf>
    <xf numFmtId="0" fontId="39" fillId="4" borderId="61" xfId="0" applyFont="1" applyFill="1" applyBorder="1" applyAlignment="1" applyProtection="1">
      <alignment horizontal="center" vertical="center" wrapText="1"/>
      <protection locked="0"/>
    </xf>
    <xf numFmtId="0" fontId="39" fillId="4" borderId="163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right" indent="1"/>
    </xf>
    <xf numFmtId="0" fontId="50" fillId="0" borderId="0" xfId="0" applyFont="1" applyAlignment="1" applyProtection="1">
      <alignment horizontal="center"/>
      <protection hidden="1"/>
    </xf>
    <xf numFmtId="0" fontId="50" fillId="0" borderId="0" xfId="0" applyFont="1" applyProtection="1">
      <protection hidden="1"/>
    </xf>
    <xf numFmtId="0" fontId="50" fillId="0" borderId="0" xfId="0" applyFont="1" applyAlignment="1" applyProtection="1">
      <alignment horizontal="left"/>
      <protection hidden="1"/>
    </xf>
    <xf numFmtId="0" fontId="68" fillId="0" borderId="0" xfId="0" applyFont="1"/>
    <xf numFmtId="3" fontId="49" fillId="4" borderId="107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69" xfId="0" applyNumberFormat="1" applyFont="1" applyBorder="1" applyAlignment="1" applyProtection="1">
      <alignment horizontal="center" vertical="center" wrapText="1"/>
      <protection hidden="1"/>
    </xf>
    <xf numFmtId="3" fontId="49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5" xfId="0" applyFont="1" applyBorder="1" applyAlignment="1">
      <alignment horizontal="left" vertical="center" indent="3"/>
    </xf>
    <xf numFmtId="0" fontId="34" fillId="0" borderId="148" xfId="0" applyFont="1" applyBorder="1" applyAlignment="1">
      <alignment horizontal="left" vertical="center" wrapText="1" indent="3"/>
    </xf>
    <xf numFmtId="0" fontId="36" fillId="0" borderId="198" xfId="0" applyFont="1" applyBorder="1" applyAlignment="1">
      <alignment horizontal="center" vertical="center" wrapText="1"/>
    </xf>
    <xf numFmtId="0" fontId="36" fillId="0" borderId="179" xfId="0" applyFont="1" applyBorder="1" applyAlignment="1">
      <alignment horizontal="center" vertical="center" wrapText="1"/>
    </xf>
    <xf numFmtId="0" fontId="36" fillId="0" borderId="180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 indent="2"/>
    </xf>
    <xf numFmtId="0" fontId="28" fillId="0" borderId="143" xfId="0" applyFont="1" applyBorder="1" applyAlignment="1">
      <alignment horizontal="left" vertical="center" wrapText="1" indent="2"/>
    </xf>
    <xf numFmtId="0" fontId="34" fillId="0" borderId="47" xfId="0" applyFont="1" applyBorder="1" applyAlignment="1">
      <alignment horizontal="left" vertical="center" wrapText="1" indent="2"/>
    </xf>
    <xf numFmtId="0" fontId="1" fillId="0" borderId="148" xfId="0" applyFont="1" applyBorder="1" applyAlignment="1">
      <alignment horizontal="left" vertical="center" wrapText="1" indent="4"/>
    </xf>
    <xf numFmtId="0" fontId="1" fillId="0" borderId="143" xfId="0" applyFont="1" applyBorder="1" applyAlignment="1">
      <alignment horizontal="left" vertical="center" wrapText="1" indent="4"/>
    </xf>
    <xf numFmtId="0" fontId="50" fillId="0" borderId="170" xfId="0" applyFont="1" applyBorder="1" applyAlignment="1">
      <alignment horizontal="left" vertical="center" wrapText="1"/>
    </xf>
    <xf numFmtId="3" fontId="49" fillId="0" borderId="172" xfId="0" applyNumberFormat="1" applyFont="1" applyBorder="1" applyAlignment="1" applyProtection="1">
      <alignment horizontal="center" vertical="center" wrapText="1"/>
      <protection hidden="1"/>
    </xf>
    <xf numFmtId="3" fontId="49" fillId="0" borderId="173" xfId="0" applyNumberFormat="1" applyFont="1" applyBorder="1" applyAlignment="1" applyProtection="1">
      <alignment horizontal="center" vertical="center" wrapText="1"/>
      <protection hidden="1"/>
    </xf>
    <xf numFmtId="3" fontId="49" fillId="0" borderId="174" xfId="0" applyNumberFormat="1" applyFont="1" applyBorder="1" applyAlignment="1" applyProtection="1">
      <alignment horizontal="center" vertical="center" wrapText="1"/>
      <protection hidden="1"/>
    </xf>
    <xf numFmtId="0" fontId="34" fillId="0" borderId="170" xfId="0" applyFont="1" applyBorder="1" applyAlignment="1">
      <alignment horizontal="left" vertical="center" wrapText="1" indent="2"/>
    </xf>
    <xf numFmtId="0" fontId="34" fillId="0" borderId="143" xfId="0" applyFont="1" applyBorder="1" applyAlignment="1">
      <alignment horizontal="left" vertical="center" wrapText="1" indent="2"/>
    </xf>
    <xf numFmtId="0" fontId="28" fillId="0" borderId="170" xfId="0" applyFont="1" applyBorder="1" applyAlignment="1">
      <alignment horizontal="left" vertical="center" wrapText="1" indent="2"/>
    </xf>
    <xf numFmtId="0" fontId="28" fillId="0" borderId="68" xfId="0" applyFont="1" applyBorder="1" applyAlignment="1">
      <alignment horizontal="left" vertical="center" wrapText="1" indent="2"/>
    </xf>
    <xf numFmtId="0" fontId="62" fillId="0" borderId="0" xfId="0" applyFont="1" applyAlignment="1">
      <alignment horizontal="center" wrapText="1"/>
    </xf>
    <xf numFmtId="0" fontId="61" fillId="0" borderId="0" xfId="0" applyFont="1"/>
    <xf numFmtId="0" fontId="50" fillId="0" borderId="0" xfId="0" applyFont="1" applyAlignment="1">
      <alignment vertical="center" wrapText="1"/>
    </xf>
    <xf numFmtId="0" fontId="49" fillId="0" borderId="0" xfId="0" applyFont="1" applyAlignment="1">
      <alignment horizontal="left" wrapText="1"/>
    </xf>
    <xf numFmtId="0" fontId="49" fillId="4" borderId="114" xfId="0" applyFont="1" applyFill="1" applyBorder="1" applyAlignment="1" applyProtection="1">
      <alignment horizontal="center" vertical="center"/>
      <protection locked="0"/>
    </xf>
    <xf numFmtId="0" fontId="49" fillId="4" borderId="71" xfId="0" applyFont="1" applyFill="1" applyBorder="1" applyAlignment="1" applyProtection="1">
      <alignment horizontal="center" vertical="center"/>
      <protection locked="0"/>
    </xf>
    <xf numFmtId="0" fontId="49" fillId="4" borderId="67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 horizontal="left" vertical="center" indent="1"/>
      <protection hidden="1"/>
    </xf>
    <xf numFmtId="0" fontId="51" fillId="0" borderId="0" xfId="0" applyFont="1" applyAlignment="1">
      <alignment horizontal="center" vertical="center"/>
    </xf>
    <xf numFmtId="0" fontId="49" fillId="0" borderId="0" xfId="0" applyFont="1"/>
    <xf numFmtId="0" fontId="39" fillId="4" borderId="3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 wrapText="1"/>
    </xf>
    <xf numFmtId="0" fontId="49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>
      <alignment horizontal="left" vertical="center" indent="3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8" fillId="0" borderId="25" xfId="0" applyFont="1" applyBorder="1" applyAlignment="1">
      <alignment horizontal="left" vertical="center" wrapText="1"/>
    </xf>
    <xf numFmtId="3" fontId="2" fillId="0" borderId="199" xfId="0" applyNumberFormat="1" applyFont="1" applyBorder="1" applyAlignment="1">
      <alignment horizontal="center" vertical="center" wrapText="1"/>
    </xf>
    <xf numFmtId="3" fontId="2" fillId="0" borderId="200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01" xfId="0" applyNumberFormat="1" applyFont="1" applyBorder="1" applyAlignment="1">
      <alignment horizontal="center" vertical="center" wrapText="1"/>
    </xf>
    <xf numFmtId="3" fontId="2" fillId="0" borderId="202" xfId="0" applyNumberFormat="1" applyFont="1" applyBorder="1" applyAlignment="1">
      <alignment horizontal="center" vertical="center" wrapText="1"/>
    </xf>
    <xf numFmtId="0" fontId="36" fillId="0" borderId="32" xfId="0" applyFont="1" applyBorder="1" applyAlignment="1">
      <alignment horizontal="left" vertical="center" inden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78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80" xfId="0" applyNumberFormat="1" applyFont="1" applyBorder="1" applyAlignment="1">
      <alignment horizontal="center" vertical="center" wrapText="1"/>
    </xf>
    <xf numFmtId="0" fontId="36" fillId="0" borderId="67" xfId="0" applyFont="1" applyBorder="1" applyAlignment="1">
      <alignment horizontal="left" vertical="center" indent="1"/>
    </xf>
    <xf numFmtId="3" fontId="2" fillId="0" borderId="69" xfId="0" applyNumberFormat="1" applyFont="1" applyBorder="1" applyAlignment="1">
      <alignment horizontal="center" vertical="center" wrapText="1"/>
    </xf>
    <xf numFmtId="3" fontId="2" fillId="0" borderId="71" xfId="0" applyNumberFormat="1" applyFont="1" applyBorder="1" applyAlignment="1">
      <alignment horizontal="center" vertical="center" wrapText="1"/>
    </xf>
    <xf numFmtId="3" fontId="2" fillId="0" borderId="67" xfId="0" applyNumberFormat="1" applyFont="1" applyBorder="1" applyAlignment="1">
      <alignment horizontal="center" vertical="center" wrapText="1"/>
    </xf>
    <xf numFmtId="3" fontId="2" fillId="0" borderId="101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3" fillId="0" borderId="0" xfId="0" applyFont="1" applyAlignment="1">
      <alignment horizontal="left" vertical="center" indent="4"/>
    </xf>
    <xf numFmtId="0" fontId="75" fillId="0" borderId="0" xfId="0" applyFont="1" applyAlignment="1">
      <alignment horizontal="left" vertical="center" indent="4"/>
    </xf>
    <xf numFmtId="0" fontId="44" fillId="0" borderId="179" xfId="0" applyFont="1" applyBorder="1" applyAlignment="1">
      <alignment horizontal="center" vertical="center" wrapText="1"/>
    </xf>
    <xf numFmtId="0" fontId="33" fillId="0" borderId="0" xfId="0" applyFont="1" applyProtection="1">
      <protection hidden="1"/>
    </xf>
    <xf numFmtId="0" fontId="36" fillId="0" borderId="0" xfId="0" applyFont="1" applyAlignment="1">
      <alignment horizontal="left" vertical="center" wrapText="1" indent="1"/>
    </xf>
    <xf numFmtId="0" fontId="51" fillId="0" borderId="19" xfId="0" applyFont="1" applyBorder="1" applyAlignment="1" applyProtection="1">
      <alignment horizontal="center" wrapText="1"/>
      <protection hidden="1"/>
    </xf>
    <xf numFmtId="0" fontId="51" fillId="0" borderId="141" xfId="0" applyFont="1" applyBorder="1" applyAlignment="1" applyProtection="1">
      <alignment horizontal="center" vertical="center" wrapText="1"/>
      <protection hidden="1"/>
    </xf>
    <xf numFmtId="0" fontId="49" fillId="0" borderId="21" xfId="0" applyFont="1" applyBorder="1" applyAlignment="1" applyProtection="1">
      <alignment horizontal="center" vertical="center" wrapText="1"/>
      <protection hidden="1"/>
    </xf>
    <xf numFmtId="0" fontId="36" fillId="0" borderId="32" xfId="0" applyFont="1" applyBorder="1" applyAlignment="1">
      <alignment horizontal="left" vertical="center" wrapText="1" indent="1"/>
    </xf>
    <xf numFmtId="0" fontId="51" fillId="0" borderId="32" xfId="0" applyFont="1" applyBorder="1" applyAlignment="1" applyProtection="1">
      <alignment horizontal="center" wrapText="1"/>
      <protection hidden="1"/>
    </xf>
    <xf numFmtId="0" fontId="51" fillId="0" borderId="47" xfId="0" applyFont="1" applyBorder="1" applyAlignment="1" applyProtection="1">
      <alignment horizontal="center" vertical="center" wrapText="1"/>
      <protection hidden="1"/>
    </xf>
    <xf numFmtId="0" fontId="49" fillId="0" borderId="48" xfId="0" applyFont="1" applyBorder="1" applyAlignment="1" applyProtection="1">
      <alignment horizontal="center" vertical="center" wrapText="1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36" fillId="0" borderId="67" xfId="0" applyFont="1" applyBorder="1" applyAlignment="1">
      <alignment horizontal="left" vertical="center" wrapText="1" indent="1"/>
    </xf>
    <xf numFmtId="0" fontId="49" fillId="0" borderId="69" xfId="0" applyFont="1" applyBorder="1" applyAlignment="1" applyProtection="1">
      <alignment horizontal="center" vertical="center" wrapText="1"/>
      <protection hidden="1"/>
    </xf>
    <xf numFmtId="0" fontId="46" fillId="0" borderId="19" xfId="0" applyFont="1" applyBorder="1" applyAlignment="1" applyProtection="1">
      <alignment horizontal="center" vertical="top" wrapText="1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36" fillId="0" borderId="0" xfId="0" applyFont="1" applyAlignment="1" applyProtection="1">
      <alignment horizontal="left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 wrapText="1"/>
    </xf>
    <xf numFmtId="3" fontId="49" fillId="0" borderId="160" xfId="0" applyNumberFormat="1" applyFont="1" applyBorder="1" applyAlignment="1" applyProtection="1">
      <alignment horizontal="center" vertical="center" wrapText="1"/>
      <protection hidden="1"/>
    </xf>
    <xf numFmtId="3" fontId="49" fillId="0" borderId="14" xfId="0" applyNumberFormat="1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left"/>
    </xf>
    <xf numFmtId="0" fontId="52" fillId="0" borderId="17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43" fillId="0" borderId="4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40" xfId="0" applyFont="1" applyBorder="1" applyAlignment="1">
      <alignment vertical="center"/>
    </xf>
    <xf numFmtId="0" fontId="53" fillId="0" borderId="0" xfId="0" applyFont="1" applyAlignment="1">
      <alignment vertical="center"/>
    </xf>
    <xf numFmtId="3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87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8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7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02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76" xfId="0" applyFont="1" applyBorder="1" applyAlignment="1">
      <alignment horizontal="center" wrapText="1"/>
    </xf>
    <xf numFmtId="0" fontId="44" fillId="0" borderId="82" xfId="0" applyFont="1" applyBorder="1" applyAlignment="1">
      <alignment horizontal="center" wrapText="1"/>
    </xf>
    <xf numFmtId="0" fontId="80" fillId="0" borderId="0" xfId="0" applyFont="1" applyAlignment="1">
      <alignment vertical="center"/>
    </xf>
    <xf numFmtId="0" fontId="80" fillId="0" borderId="0" xfId="0" applyFont="1"/>
    <xf numFmtId="0" fontId="44" fillId="0" borderId="164" xfId="0" applyFont="1" applyBorder="1" applyAlignment="1">
      <alignment horizontal="center" vertical="center" wrapText="1"/>
    </xf>
    <xf numFmtId="0" fontId="44" fillId="0" borderId="180" xfId="0" applyFont="1" applyBorder="1" applyAlignment="1">
      <alignment horizontal="center" vertical="center" wrapText="1"/>
    </xf>
    <xf numFmtId="0" fontId="49" fillId="4" borderId="60" xfId="0" applyFont="1" applyFill="1" applyBorder="1" applyAlignment="1" applyProtection="1">
      <alignment horizontal="center" vertical="center" wrapText="1"/>
      <protection locked="0"/>
    </xf>
    <xf numFmtId="0" fontId="49" fillId="4" borderId="0" xfId="0" applyFont="1" applyFill="1" applyAlignment="1" applyProtection="1">
      <alignment horizontal="center" vertical="center" wrapText="1"/>
      <protection locked="0"/>
    </xf>
    <xf numFmtId="0" fontId="49" fillId="4" borderId="30" xfId="0" applyFont="1" applyFill="1" applyBorder="1" applyAlignment="1" applyProtection="1">
      <alignment horizontal="center" vertical="center" wrapText="1"/>
      <protection locked="0"/>
    </xf>
    <xf numFmtId="0" fontId="49" fillId="4" borderId="32" xfId="0" applyFont="1" applyFill="1" applyBorder="1" applyAlignment="1" applyProtection="1">
      <alignment horizontal="center" vertical="center" wrapText="1"/>
      <protection locked="0"/>
    </xf>
    <xf numFmtId="0" fontId="49" fillId="4" borderId="71" xfId="0" applyFont="1" applyFill="1" applyBorder="1" applyAlignment="1" applyProtection="1">
      <alignment horizontal="center" vertical="center" wrapText="1"/>
      <protection locked="0"/>
    </xf>
    <xf numFmtId="0" fontId="49" fillId="4" borderId="67" xfId="0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hidden="1"/>
    </xf>
    <xf numFmtId="0" fontId="63" fillId="0" borderId="189" xfId="0" applyFont="1" applyBorder="1" applyAlignment="1" applyProtection="1">
      <alignment horizontal="center" vertical="center" wrapText="1"/>
      <protection hidden="1"/>
    </xf>
    <xf numFmtId="0" fontId="63" fillId="0" borderId="163" xfId="0" applyFont="1" applyBorder="1" applyAlignment="1" applyProtection="1">
      <alignment horizontal="center" vertical="center" wrapText="1"/>
      <protection hidden="1"/>
    </xf>
    <xf numFmtId="0" fontId="63" fillId="0" borderId="109" xfId="0" applyFont="1" applyBorder="1" applyAlignment="1" applyProtection="1">
      <alignment horizontal="center" vertical="center" wrapText="1"/>
      <protection hidden="1"/>
    </xf>
    <xf numFmtId="0" fontId="63" fillId="0" borderId="190" xfId="0" applyFont="1" applyBorder="1" applyAlignment="1" applyProtection="1">
      <alignment horizontal="center" vertical="center" wrapText="1"/>
      <protection hidden="1"/>
    </xf>
    <xf numFmtId="0" fontId="63" fillId="0" borderId="191" xfId="0" applyFont="1" applyBorder="1" applyAlignment="1" applyProtection="1">
      <alignment horizontal="center" vertical="center" wrapText="1"/>
      <protection hidden="1"/>
    </xf>
    <xf numFmtId="0" fontId="63" fillId="0" borderId="159" xfId="0" applyFont="1" applyBorder="1" applyAlignment="1" applyProtection="1">
      <alignment horizontal="center" vertical="center" wrapText="1"/>
      <protection hidden="1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50" fillId="0" borderId="203" xfId="0" applyFont="1" applyBorder="1" applyAlignment="1" applyProtection="1">
      <alignment vertical="center"/>
      <protection hidden="1"/>
    </xf>
    <xf numFmtId="0" fontId="4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67" fillId="0" borderId="67" xfId="0" applyFont="1" applyBorder="1" applyAlignment="1">
      <alignment horizontal="left" vertical="center" wrapText="1" indent="1"/>
    </xf>
    <xf numFmtId="0" fontId="51" fillId="0" borderId="0" xfId="0" applyFont="1" applyAlignment="1">
      <alignment vertical="center"/>
    </xf>
    <xf numFmtId="0" fontId="82" fillId="0" borderId="0" xfId="0" applyFont="1" applyAlignment="1" applyProtection="1">
      <alignment horizontal="center" vertical="center"/>
      <protection hidden="1"/>
    </xf>
    <xf numFmtId="0" fontId="32" fillId="4" borderId="30" xfId="0" applyFont="1" applyFill="1" applyBorder="1" applyAlignment="1" applyProtection="1">
      <alignment horizontal="center" vertical="center"/>
      <protection locked="0" hidden="1"/>
    </xf>
    <xf numFmtId="0" fontId="82" fillId="0" borderId="0" xfId="0" applyFont="1" applyAlignment="1" applyProtection="1">
      <alignment horizontal="center" vertical="center"/>
      <protection locked="0" hidden="1"/>
    </xf>
    <xf numFmtId="0" fontId="34" fillId="0" borderId="45" xfId="0" applyFont="1" applyBorder="1" applyAlignment="1">
      <alignment horizontal="left" vertical="center" wrapText="1" indent="2"/>
    </xf>
    <xf numFmtId="0" fontId="63" fillId="4" borderId="67" xfId="0" applyFont="1" applyFill="1" applyBorder="1" applyAlignment="1" applyProtection="1">
      <alignment horizontal="left" vertical="center" shrinkToFit="1"/>
      <protection locked="0"/>
    </xf>
    <xf numFmtId="0" fontId="63" fillId="4" borderId="32" xfId="0" applyFont="1" applyFill="1" applyBorder="1" applyAlignment="1" applyProtection="1">
      <alignment horizontal="left" vertical="center" shrinkToFit="1"/>
      <protection locked="0"/>
    </xf>
    <xf numFmtId="0" fontId="49" fillId="0" borderId="40" xfId="0" applyFont="1" applyBorder="1" applyAlignment="1">
      <alignment horizontal="center" vertical="center"/>
    </xf>
    <xf numFmtId="0" fontId="83" fillId="0" borderId="0" xfId="0" applyFont="1"/>
    <xf numFmtId="0" fontId="84" fillId="0" borderId="0" xfId="0" applyFont="1" applyAlignment="1">
      <alignment wrapText="1"/>
    </xf>
    <xf numFmtId="0" fontId="85" fillId="0" borderId="0" xfId="0" applyFont="1" applyAlignment="1">
      <alignment wrapText="1"/>
    </xf>
    <xf numFmtId="0" fontId="86" fillId="0" borderId="0" xfId="0" applyFont="1"/>
    <xf numFmtId="0" fontId="87" fillId="0" borderId="0" xfId="0" applyFont="1"/>
    <xf numFmtId="0" fontId="87" fillId="0" borderId="0" xfId="0" applyFont="1" applyAlignment="1">
      <alignment horizontal="center"/>
    </xf>
    <xf numFmtId="0" fontId="86" fillId="0" borderId="0" xfId="0" quotePrefix="1" applyFont="1"/>
    <xf numFmtId="14" fontId="86" fillId="0" borderId="0" xfId="0" quotePrefix="1" applyNumberFormat="1" applyFont="1"/>
    <xf numFmtId="1" fontId="88" fillId="0" borderId="0" xfId="0" applyNumberFormat="1" applyFont="1"/>
    <xf numFmtId="1" fontId="88" fillId="37" borderId="0" xfId="0" applyNumberFormat="1" applyFont="1" applyFill="1"/>
    <xf numFmtId="0" fontId="88" fillId="0" borderId="0" xfId="44" applyFont="1"/>
    <xf numFmtId="0" fontId="88" fillId="0" borderId="0" xfId="0" applyFont="1"/>
    <xf numFmtId="1" fontId="90" fillId="0" borderId="0" xfId="0" applyNumberFormat="1" applyFont="1"/>
    <xf numFmtId="1" fontId="91" fillId="36" borderId="0" xfId="0" applyNumberFormat="1" applyFont="1" applyFill="1"/>
    <xf numFmtId="1" fontId="91" fillId="0" borderId="0" xfId="0" quotePrefix="1" applyNumberFormat="1" applyFont="1"/>
    <xf numFmtId="1" fontId="91" fillId="0" borderId="0" xfId="0" applyNumberFormat="1" applyFont="1"/>
    <xf numFmtId="0" fontId="91" fillId="0" borderId="0" xfId="0" quotePrefix="1" applyFont="1"/>
    <xf numFmtId="1" fontId="88" fillId="36" borderId="0" xfId="0" applyNumberFormat="1" applyFont="1" applyFill="1"/>
    <xf numFmtId="3" fontId="49" fillId="0" borderId="204" xfId="0" applyNumberFormat="1" applyFont="1" applyBorder="1" applyAlignment="1" applyProtection="1">
      <alignment horizontal="center" vertical="center" wrapText="1"/>
      <protection hidden="1"/>
    </xf>
    <xf numFmtId="0" fontId="39" fillId="0" borderId="205" xfId="0" applyFont="1" applyBorder="1" applyAlignment="1" applyProtection="1">
      <alignment horizontal="right" vertical="center"/>
      <protection hidden="1"/>
    </xf>
    <xf numFmtId="3" fontId="49" fillId="0" borderId="206" xfId="0" applyNumberFormat="1" applyFont="1" applyBorder="1" applyAlignment="1" applyProtection="1">
      <alignment horizontal="center" vertical="center" wrapText="1"/>
      <protection hidden="1"/>
    </xf>
    <xf numFmtId="0" fontId="39" fillId="0" borderId="207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locked="0"/>
    </xf>
    <xf numFmtId="3" fontId="49" fillId="0" borderId="22" xfId="0" applyNumberFormat="1" applyFont="1" applyBorder="1" applyAlignment="1" applyProtection="1">
      <alignment horizontal="center" vertical="center" wrapText="1"/>
      <protection hidden="1"/>
    </xf>
    <xf numFmtId="3" fontId="49" fillId="0" borderId="208" xfId="0" applyNumberFormat="1" applyFont="1" applyBorder="1" applyAlignment="1" applyProtection="1">
      <alignment horizontal="center" vertical="center" wrapText="1"/>
      <protection hidden="1"/>
    </xf>
    <xf numFmtId="16" fontId="7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 wrapText="1" indent="4"/>
    </xf>
    <xf numFmtId="0" fontId="7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79" fillId="0" borderId="40" xfId="0" applyFont="1" applyBorder="1" applyAlignment="1">
      <alignment horizontal="center" vertical="center"/>
    </xf>
    <xf numFmtId="0" fontId="63" fillId="0" borderId="32" xfId="0" applyFont="1" applyBorder="1" applyAlignment="1">
      <alignment horizontal="left" vertical="center" wrapText="1"/>
    </xf>
    <xf numFmtId="0" fontId="79" fillId="0" borderId="32" xfId="0" applyFont="1" applyBorder="1" applyAlignment="1">
      <alignment horizontal="center" vertical="center"/>
    </xf>
    <xf numFmtId="0" fontId="63" fillId="0" borderId="32" xfId="0" applyFont="1" applyBorder="1" applyAlignment="1">
      <alignment vertical="center" wrapText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0" fontId="27" fillId="0" borderId="5" xfId="0" applyFont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27" fillId="0" borderId="3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31" fillId="4" borderId="31" xfId="0" applyFont="1" applyFill="1" applyBorder="1" applyAlignment="1" applyProtection="1">
      <alignment horizontal="center" vertical="center" shrinkToFit="1"/>
      <protection locked="0" hidden="1"/>
    </xf>
    <xf numFmtId="0" fontId="31" fillId="4" borderId="32" xfId="0" applyFont="1" applyFill="1" applyBorder="1" applyAlignment="1" applyProtection="1">
      <alignment horizontal="center" vertical="center" shrinkToFit="1"/>
      <protection locked="0" hidden="1"/>
    </xf>
    <xf numFmtId="0" fontId="31" fillId="4" borderId="33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64" fontId="32" fillId="4" borderId="31" xfId="0" applyNumberFormat="1" applyFont="1" applyFill="1" applyBorder="1" applyAlignment="1" applyProtection="1">
      <alignment horizontal="center" vertical="center"/>
      <protection locked="0" hidden="1"/>
    </xf>
    <xf numFmtId="164" fontId="32" fillId="4" borderId="32" xfId="0" applyNumberFormat="1" applyFont="1" applyFill="1" applyBorder="1" applyAlignment="1" applyProtection="1">
      <alignment horizontal="center" vertical="center"/>
      <protection locked="0" hidden="1"/>
    </xf>
    <xf numFmtId="164" fontId="32" fillId="4" borderId="33" xfId="0" applyNumberFormat="1" applyFont="1" applyFill="1" applyBorder="1" applyAlignment="1" applyProtection="1">
      <alignment horizontal="center" vertical="center"/>
      <protection locked="0" hidden="1"/>
    </xf>
    <xf numFmtId="0" fontId="32" fillId="4" borderId="31" xfId="0" applyFont="1" applyFill="1" applyBorder="1" applyAlignment="1" applyProtection="1">
      <alignment horizontal="center" vertical="center"/>
      <protection locked="0" hidden="1"/>
    </xf>
    <xf numFmtId="0" fontId="32" fillId="4" borderId="32" xfId="0" applyFont="1" applyFill="1" applyBorder="1" applyAlignment="1" applyProtection="1">
      <alignment horizontal="center" vertical="center"/>
      <protection locked="0" hidden="1"/>
    </xf>
    <xf numFmtId="0" fontId="32" fillId="4" borderId="33" xfId="0" applyFont="1" applyFill="1" applyBorder="1" applyAlignment="1" applyProtection="1">
      <alignment horizontal="center" vertical="center"/>
      <protection locked="0" hidden="1"/>
    </xf>
    <xf numFmtId="0" fontId="34" fillId="4" borderId="31" xfId="0" applyFont="1" applyFill="1" applyBorder="1" applyAlignment="1" applyProtection="1">
      <alignment horizontal="left" vertical="center" shrinkToFit="1"/>
      <protection locked="0" hidden="1"/>
    </xf>
    <xf numFmtId="0" fontId="34" fillId="4" borderId="32" xfId="0" applyFont="1" applyFill="1" applyBorder="1" applyAlignment="1" applyProtection="1">
      <alignment horizontal="left" vertical="center" shrinkToFit="1"/>
      <protection locked="0" hidden="1"/>
    </xf>
    <xf numFmtId="0" fontId="34" fillId="4" borderId="33" xfId="0" applyFont="1" applyFill="1" applyBorder="1" applyAlignment="1" applyProtection="1">
      <alignment horizontal="left" vertical="center" shrinkToFit="1"/>
      <protection locked="0" hidden="1"/>
    </xf>
    <xf numFmtId="0" fontId="82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38" fillId="4" borderId="31" xfId="0" applyFont="1" applyFill="1" applyBorder="1" applyAlignment="1" applyProtection="1">
      <alignment horizontal="center" vertical="center"/>
      <protection locked="0" hidden="1"/>
    </xf>
    <xf numFmtId="0" fontId="38" fillId="4" borderId="32" xfId="0" applyFont="1" applyFill="1" applyBorder="1" applyAlignment="1" applyProtection="1">
      <alignment horizontal="center" vertical="center"/>
      <protection locked="0" hidden="1"/>
    </xf>
    <xf numFmtId="0" fontId="38" fillId="4" borderId="33" xfId="0" applyFont="1" applyFill="1" applyBorder="1" applyAlignment="1" applyProtection="1">
      <alignment horizontal="center" vertical="center"/>
      <protection locked="0" hidden="1"/>
    </xf>
    <xf numFmtId="0" fontId="69" fillId="0" borderId="34" xfId="0" applyFont="1" applyBorder="1" applyAlignment="1" applyProtection="1">
      <alignment horizontal="center" vertical="center" wrapText="1"/>
      <protection hidden="1"/>
    </xf>
    <xf numFmtId="0" fontId="69" fillId="0" borderId="35" xfId="0" applyFont="1" applyBorder="1" applyAlignment="1" applyProtection="1">
      <alignment horizontal="center" vertical="center" wrapText="1"/>
      <protection hidden="1"/>
    </xf>
    <xf numFmtId="0" fontId="69" fillId="0" borderId="36" xfId="0" applyFont="1" applyBorder="1" applyAlignment="1" applyProtection="1">
      <alignment horizontal="center" vertical="center" wrapText="1"/>
      <protection hidden="1"/>
    </xf>
    <xf numFmtId="0" fontId="69" fillId="0" borderId="37" xfId="0" applyFont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horizontal="center" vertical="center" wrapText="1"/>
      <protection hidden="1"/>
    </xf>
    <xf numFmtId="0" fontId="69" fillId="0" borderId="38" xfId="0" applyFont="1" applyBorder="1" applyAlignment="1" applyProtection="1">
      <alignment horizontal="center" vertical="center" wrapText="1"/>
      <protection hidden="1"/>
    </xf>
    <xf numFmtId="0" fontId="69" fillId="0" borderId="39" xfId="0" applyFont="1" applyBorder="1" applyAlignment="1" applyProtection="1">
      <alignment horizontal="center" vertical="center" wrapText="1"/>
      <protection hidden="1"/>
    </xf>
    <xf numFmtId="0" fontId="69" fillId="0" borderId="40" xfId="0" applyFont="1" applyBorder="1" applyAlignment="1" applyProtection="1">
      <alignment horizontal="center" vertical="center" wrapText="1"/>
      <protection hidden="1"/>
    </xf>
    <xf numFmtId="0" fontId="69" fillId="0" borderId="41" xfId="0" applyFont="1" applyBorder="1" applyAlignment="1" applyProtection="1">
      <alignment horizontal="center" vertical="center" wrapText="1"/>
      <protection hidden="1"/>
    </xf>
    <xf numFmtId="0" fontId="38" fillId="0" borderId="23" xfId="0" applyFont="1" applyBorder="1" applyAlignment="1">
      <alignment horizontal="center" vertical="center"/>
    </xf>
    <xf numFmtId="0" fontId="82" fillId="0" borderId="0" xfId="0" applyFont="1" applyAlignment="1" applyProtection="1">
      <alignment horizontal="center" vertical="center"/>
      <protection hidden="1"/>
    </xf>
    <xf numFmtId="0" fontId="48" fillId="0" borderId="34" xfId="0" applyFont="1" applyBorder="1" applyAlignment="1" applyProtection="1">
      <alignment horizontal="center" vertical="center" wrapText="1"/>
      <protection hidden="1"/>
    </xf>
    <xf numFmtId="0" fontId="48" fillId="0" borderId="35" xfId="0" applyFont="1" applyBorder="1" applyAlignment="1" applyProtection="1">
      <alignment horizontal="center" vertical="center" wrapText="1"/>
      <protection hidden="1"/>
    </xf>
    <xf numFmtId="0" fontId="48" fillId="0" borderId="36" xfId="0" applyFont="1" applyBorder="1" applyAlignment="1" applyProtection="1">
      <alignment horizontal="center" vertical="center" wrapText="1"/>
      <protection hidden="1"/>
    </xf>
    <xf numFmtId="0" fontId="48" fillId="0" borderId="37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48" fillId="0" borderId="38" xfId="0" applyFont="1" applyBorder="1" applyAlignment="1" applyProtection="1">
      <alignment horizontal="center" vertical="center" wrapText="1"/>
      <protection hidden="1"/>
    </xf>
    <xf numFmtId="0" fontId="48" fillId="0" borderId="39" xfId="0" applyFont="1" applyBorder="1" applyAlignment="1" applyProtection="1">
      <alignment horizontal="center" vertical="center" wrapText="1"/>
      <protection hidden="1"/>
    </xf>
    <xf numFmtId="0" fontId="48" fillId="0" borderId="40" xfId="0" applyFont="1" applyBorder="1" applyAlignment="1" applyProtection="1">
      <alignment horizontal="center" vertical="center" wrapText="1"/>
      <protection hidden="1"/>
    </xf>
    <xf numFmtId="0" fontId="48" fillId="0" borderId="41" xfId="0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>
      <alignment horizontal="center" vertical="center"/>
    </xf>
    <xf numFmtId="3" fontId="49" fillId="4" borderId="29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35" xfId="0" applyFont="1" applyFill="1" applyBorder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38" xfId="0" applyFont="1" applyFill="1" applyBorder="1" applyAlignment="1" applyProtection="1">
      <alignment horizontal="left" vertical="top" wrapText="1"/>
      <protection locked="0"/>
    </xf>
    <xf numFmtId="0" fontId="1" fillId="4" borderId="39" xfId="0" applyFont="1" applyFill="1" applyBorder="1" applyAlignment="1" applyProtection="1">
      <alignment horizontal="left" vertical="top" wrapText="1"/>
      <protection locked="0"/>
    </xf>
    <xf numFmtId="0" fontId="1" fillId="4" borderId="40" xfId="0" applyFont="1" applyFill="1" applyBorder="1" applyAlignment="1" applyProtection="1">
      <alignment horizontal="left" vertical="top" wrapText="1"/>
      <protection locked="0"/>
    </xf>
    <xf numFmtId="0" fontId="1" fillId="4" borderId="41" xfId="0" applyFont="1" applyFill="1" applyBorder="1" applyAlignment="1" applyProtection="1">
      <alignment horizontal="left" vertical="top" wrapText="1"/>
      <protection locked="0"/>
    </xf>
    <xf numFmtId="3" fontId="49" fillId="4" borderId="91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93" xfId="0" applyNumberFormat="1" applyFont="1" applyFill="1" applyBorder="1" applyAlignment="1" applyProtection="1">
      <alignment horizontal="center" vertical="center" shrinkToFit="1"/>
      <protection locked="0"/>
    </xf>
    <xf numFmtId="3" fontId="49" fillId="0" borderId="90" xfId="0" applyNumberFormat="1" applyFont="1" applyBorder="1" applyAlignment="1" applyProtection="1">
      <alignment horizontal="center" vertical="center" shrinkToFit="1"/>
      <protection hidden="1"/>
    </xf>
    <xf numFmtId="3" fontId="49" fillId="0" borderId="92" xfId="0" applyNumberFormat="1" applyFont="1" applyBorder="1" applyAlignment="1" applyProtection="1">
      <alignment horizontal="center" vertical="center" shrinkToFit="1"/>
      <protection hidden="1"/>
    </xf>
    <xf numFmtId="3" fontId="49" fillId="4" borderId="62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63" xfId="0" applyNumberFormat="1" applyFont="1" applyFill="1" applyBorder="1" applyAlignment="1" applyProtection="1">
      <alignment horizontal="center" vertical="center" shrinkToFit="1"/>
      <protection locked="0"/>
    </xf>
    <xf numFmtId="3" fontId="49" fillId="0" borderId="3" xfId="0" applyNumberFormat="1" applyFont="1" applyBorder="1" applyAlignment="1" applyProtection="1">
      <alignment horizontal="center" vertical="center" shrinkToFit="1"/>
      <protection hidden="1"/>
    </xf>
    <xf numFmtId="3" fontId="49" fillId="0" borderId="23" xfId="0" applyNumberFormat="1" applyFont="1" applyBorder="1" applyAlignment="1" applyProtection="1">
      <alignment horizontal="center" vertical="center" shrinkToFit="1"/>
      <protection hidden="1"/>
    </xf>
    <xf numFmtId="3" fontId="49" fillId="0" borderId="16" xfId="0" applyNumberFormat="1" applyFont="1" applyBorder="1" applyAlignment="1" applyProtection="1">
      <alignment horizontal="center" vertical="center" shrinkToFit="1"/>
      <protection hidden="1"/>
    </xf>
    <xf numFmtId="3" fontId="49" fillId="0" borderId="27" xfId="0" applyNumberFormat="1" applyFont="1" applyBorder="1" applyAlignment="1" applyProtection="1">
      <alignment horizontal="center" vertical="center" shrinkToFit="1"/>
      <protection hidden="1"/>
    </xf>
    <xf numFmtId="3" fontId="49" fillId="0" borderId="58" xfId="0" applyNumberFormat="1" applyFont="1" applyBorder="1" applyAlignment="1" applyProtection="1">
      <alignment horizontal="center" vertical="center" shrinkToFit="1"/>
      <protection hidden="1"/>
    </xf>
    <xf numFmtId="3" fontId="49" fillId="0" borderId="55" xfId="0" applyNumberFormat="1" applyFont="1" applyBorder="1" applyAlignment="1" applyProtection="1">
      <alignment horizontal="center" vertical="center" shrinkToFi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left" vertical="center" wrapText="1" indent="2"/>
      <protection hidden="1"/>
    </xf>
    <xf numFmtId="3" fontId="49" fillId="4" borderId="64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65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51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52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95" xfId="0" applyNumberFormat="1" applyFont="1" applyFill="1" applyBorder="1" applyAlignment="1" applyProtection="1">
      <alignment horizontal="center" vertical="center" shrinkToFit="1"/>
      <protection locked="0"/>
    </xf>
    <xf numFmtId="3" fontId="49" fillId="4" borderId="97" xfId="0" applyNumberFormat="1" applyFont="1" applyFill="1" applyBorder="1" applyAlignment="1" applyProtection="1">
      <alignment horizontal="center" vertical="center" shrinkToFit="1"/>
      <protection locked="0"/>
    </xf>
    <xf numFmtId="3" fontId="49" fillId="0" borderId="94" xfId="0" applyNumberFormat="1" applyFont="1" applyBorder="1" applyAlignment="1" applyProtection="1">
      <alignment horizontal="center" vertical="center" shrinkToFit="1"/>
      <protection hidden="1"/>
    </xf>
    <xf numFmtId="3" fontId="49" fillId="0" borderId="96" xfId="0" applyNumberFormat="1" applyFont="1" applyBorder="1" applyAlignment="1" applyProtection="1">
      <alignment horizontal="center" vertical="center" shrinkToFit="1"/>
      <protection hidden="1"/>
    </xf>
    <xf numFmtId="3" fontId="49" fillId="0" borderId="85" xfId="0" applyNumberFormat="1" applyFont="1" applyBorder="1" applyAlignment="1" applyProtection="1">
      <alignment horizontal="center" vertical="center" shrinkToFit="1"/>
      <protection hidden="1"/>
    </xf>
    <xf numFmtId="3" fontId="49" fillId="0" borderId="86" xfId="0" applyNumberFormat="1" applyFont="1" applyBorder="1" applyAlignment="1" applyProtection="1">
      <alignment horizontal="center" vertical="center" shrinkToFit="1"/>
      <protection hidden="1"/>
    </xf>
    <xf numFmtId="3" fontId="49" fillId="0" borderId="44" xfId="0" applyNumberFormat="1" applyFont="1" applyBorder="1" applyAlignment="1" applyProtection="1">
      <alignment horizontal="center" vertical="center" shrinkToFit="1"/>
      <protection hidden="1"/>
    </xf>
    <xf numFmtId="3" fontId="49" fillId="0" borderId="46" xfId="0" applyNumberFormat="1" applyFont="1" applyBorder="1" applyAlignment="1" applyProtection="1">
      <alignment horizontal="center" vertical="center" shrinkToFit="1"/>
      <protection hidden="1"/>
    </xf>
    <xf numFmtId="3" fontId="49" fillId="0" borderId="56" xfId="0" applyNumberFormat="1" applyFont="1" applyBorder="1" applyAlignment="1" applyProtection="1">
      <alignment horizontal="center" vertical="center" shrinkToFit="1"/>
      <protection hidden="1"/>
    </xf>
    <xf numFmtId="3" fontId="49" fillId="0" borderId="57" xfId="0" applyNumberFormat="1" applyFont="1" applyBorder="1" applyAlignment="1" applyProtection="1">
      <alignment horizontal="center" vertical="center" shrinkToFit="1"/>
      <protection hidden="1"/>
    </xf>
    <xf numFmtId="0" fontId="36" fillId="0" borderId="74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3" fontId="49" fillId="0" borderId="15" xfId="0" applyNumberFormat="1" applyFont="1" applyBorder="1" applyAlignment="1" applyProtection="1">
      <alignment horizontal="center" vertical="center" shrinkToFit="1"/>
      <protection hidden="1"/>
    </xf>
    <xf numFmtId="3" fontId="49" fillId="0" borderId="54" xfId="0" applyNumberFormat="1" applyFont="1" applyBorder="1" applyAlignment="1" applyProtection="1">
      <alignment horizontal="center" vertical="center" shrinkToFit="1"/>
      <protection hidden="1"/>
    </xf>
    <xf numFmtId="3" fontId="49" fillId="0" borderId="13" xfId="0" applyNumberFormat="1" applyFont="1" applyBorder="1" applyAlignment="1" applyProtection="1">
      <alignment horizontal="center" vertical="center" shrinkToFit="1"/>
      <protection hidden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3" fontId="49" fillId="0" borderId="115" xfId="0" applyNumberFormat="1" applyFont="1" applyBorder="1" applyAlignment="1" applyProtection="1">
      <alignment horizontal="center" vertical="center" shrinkToFit="1"/>
      <protection hidden="1"/>
    </xf>
    <xf numFmtId="3" fontId="49" fillId="0" borderId="35" xfId="0" applyNumberFormat="1" applyFont="1" applyBorder="1" applyAlignment="1" applyProtection="1">
      <alignment horizontal="center" vertical="center" shrinkToFit="1"/>
      <protection hidden="1"/>
    </xf>
    <xf numFmtId="3" fontId="49" fillId="0" borderId="116" xfId="0" applyNumberFormat="1" applyFont="1" applyBorder="1" applyAlignment="1" applyProtection="1">
      <alignment horizontal="center" vertical="center" shrinkToFit="1"/>
      <protection hidden="1"/>
    </xf>
    <xf numFmtId="3" fontId="49" fillId="0" borderId="133" xfId="0" applyNumberFormat="1" applyFont="1" applyBorder="1" applyAlignment="1" applyProtection="1">
      <alignment horizontal="center" vertical="center" shrinkToFit="1"/>
      <protection hidden="1"/>
    </xf>
    <xf numFmtId="3" fontId="49" fillId="0" borderId="40" xfId="0" applyNumberFormat="1" applyFont="1" applyBorder="1" applyAlignment="1" applyProtection="1">
      <alignment horizontal="center" vertical="center" shrinkToFit="1"/>
      <protection hidden="1"/>
    </xf>
    <xf numFmtId="3" fontId="49" fillId="0" borderId="134" xfId="0" applyNumberFormat="1" applyFont="1" applyBorder="1" applyAlignment="1" applyProtection="1">
      <alignment horizontal="center" vertical="center" shrinkToFit="1"/>
      <protection hidden="1"/>
    </xf>
    <xf numFmtId="0" fontId="39" fillId="4" borderId="34" xfId="0" applyFont="1" applyFill="1" applyBorder="1" applyAlignment="1" applyProtection="1">
      <alignment horizontal="left" vertical="top" wrapText="1" shrinkToFit="1"/>
      <protection locked="0"/>
    </xf>
    <xf numFmtId="0" fontId="39" fillId="4" borderId="35" xfId="0" applyFont="1" applyFill="1" applyBorder="1" applyAlignment="1" applyProtection="1">
      <alignment horizontal="left" vertical="top" wrapText="1" shrinkToFit="1"/>
      <protection locked="0"/>
    </xf>
    <xf numFmtId="0" fontId="39" fillId="4" borderId="36" xfId="0" applyFont="1" applyFill="1" applyBorder="1" applyAlignment="1" applyProtection="1">
      <alignment horizontal="left" vertical="top" wrapText="1" shrinkToFit="1"/>
      <protection locked="0"/>
    </xf>
    <xf numFmtId="0" fontId="39" fillId="4" borderId="37" xfId="0" applyFont="1" applyFill="1" applyBorder="1" applyAlignment="1" applyProtection="1">
      <alignment horizontal="left" vertical="top" wrapText="1" shrinkToFit="1"/>
      <protection locked="0"/>
    </xf>
    <xf numFmtId="0" fontId="39" fillId="4" borderId="0" xfId="0" applyFont="1" applyFill="1" applyAlignment="1" applyProtection="1">
      <alignment horizontal="left" vertical="top" wrapText="1" shrinkToFit="1"/>
      <protection locked="0"/>
    </xf>
    <xf numFmtId="0" fontId="39" fillId="4" borderId="38" xfId="0" applyFont="1" applyFill="1" applyBorder="1" applyAlignment="1" applyProtection="1">
      <alignment horizontal="left" vertical="top" wrapText="1" shrinkToFit="1"/>
      <protection locked="0"/>
    </xf>
    <xf numFmtId="0" fontId="39" fillId="4" borderId="39" xfId="0" applyFont="1" applyFill="1" applyBorder="1" applyAlignment="1" applyProtection="1">
      <alignment horizontal="left" vertical="top" wrapText="1" shrinkToFit="1"/>
      <protection locked="0"/>
    </xf>
    <xf numFmtId="0" fontId="39" fillId="4" borderId="40" xfId="0" applyFont="1" applyFill="1" applyBorder="1" applyAlignment="1" applyProtection="1">
      <alignment horizontal="left" vertical="top" wrapText="1" shrinkToFit="1"/>
      <protection locked="0"/>
    </xf>
    <xf numFmtId="0" fontId="39" fillId="4" borderId="41" xfId="0" applyFont="1" applyFill="1" applyBorder="1" applyAlignment="1" applyProtection="1">
      <alignment horizontal="left" vertical="top" wrapText="1" shrinkToFit="1"/>
      <protection locked="0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3" fontId="49" fillId="0" borderId="80" xfId="0" applyNumberFormat="1" applyFont="1" applyBorder="1" applyAlignment="1" applyProtection="1">
      <alignment horizontal="center" vertical="center" shrinkToFit="1"/>
      <protection hidden="1"/>
    </xf>
    <xf numFmtId="3" fontId="49" fillId="0" borderId="32" xfId="0" applyNumberFormat="1" applyFont="1" applyBorder="1" applyAlignment="1" applyProtection="1">
      <alignment horizontal="center" vertical="center" shrinkToFit="1"/>
      <protection hidden="1"/>
    </xf>
    <xf numFmtId="0" fontId="26" fillId="0" borderId="0" xfId="0" applyFont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left" vertical="center" wrapText="1" indent="3"/>
    </xf>
    <xf numFmtId="0" fontId="34" fillId="0" borderId="47" xfId="0" applyFont="1" applyBorder="1" applyAlignment="1">
      <alignment horizontal="left" vertical="center" wrapText="1" indent="3"/>
    </xf>
    <xf numFmtId="0" fontId="34" fillId="0" borderId="142" xfId="0" applyFont="1" applyBorder="1" applyAlignment="1">
      <alignment horizontal="left" vertical="center" wrapText="1" indent="3"/>
    </xf>
    <xf numFmtId="0" fontId="34" fillId="0" borderId="143" xfId="0" applyFont="1" applyBorder="1" applyAlignment="1">
      <alignment horizontal="left" vertical="center" wrapText="1" indent="3"/>
    </xf>
    <xf numFmtId="0" fontId="50" fillId="0" borderId="17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50" fillId="0" borderId="156" xfId="0" applyFont="1" applyBorder="1" applyAlignment="1">
      <alignment horizontal="left" vertical="center" wrapText="1"/>
    </xf>
    <xf numFmtId="0" fontId="50" fillId="0" borderId="19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49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3" fontId="49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33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60" xfId="0" applyNumberFormat="1" applyFont="1" applyBorder="1" applyAlignment="1" applyProtection="1">
      <alignment horizontal="center" vertical="center" wrapText="1"/>
      <protection hidden="1"/>
    </xf>
    <xf numFmtId="3" fontId="49" fillId="0" borderId="184" xfId="0" applyNumberFormat="1" applyFont="1" applyBorder="1" applyAlignment="1" applyProtection="1">
      <alignment horizontal="center" vertical="center" wrapText="1"/>
      <protection hidden="1"/>
    </xf>
    <xf numFmtId="0" fontId="53" fillId="0" borderId="216" xfId="0" applyFont="1" applyBorder="1" applyAlignment="1" applyProtection="1">
      <alignment horizontal="center" vertical="center" wrapText="1"/>
      <protection hidden="1"/>
    </xf>
    <xf numFmtId="0" fontId="53" fillId="0" borderId="217" xfId="0" applyFont="1" applyBorder="1" applyAlignment="1" applyProtection="1">
      <alignment horizontal="center" vertical="center" wrapText="1"/>
      <protection hidden="1"/>
    </xf>
    <xf numFmtId="0" fontId="53" fillId="0" borderId="180" xfId="0" applyFont="1" applyBorder="1" applyAlignment="1" applyProtection="1">
      <alignment horizontal="center" vertical="center" wrapText="1"/>
      <protection hidden="1"/>
    </xf>
    <xf numFmtId="3" fontId="49" fillId="0" borderId="48" xfId="0" applyNumberFormat="1" applyFont="1" applyBorder="1" applyAlignment="1" applyProtection="1">
      <alignment horizontal="center" vertical="center" wrapText="1"/>
      <protection hidden="1"/>
    </xf>
    <xf numFmtId="3" fontId="49" fillId="0" borderId="81" xfId="0" applyNumberFormat="1" applyFont="1" applyBorder="1" applyAlignment="1" applyProtection="1">
      <alignment horizontal="center" vertical="center" wrapText="1"/>
      <protection hidden="1"/>
    </xf>
    <xf numFmtId="3" fontId="49" fillId="4" borderId="80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0" xfId="0" applyNumberFormat="1" applyFont="1" applyBorder="1" applyAlignment="1" applyProtection="1">
      <alignment horizontal="center" vertical="center" wrapText="1"/>
      <protection hidden="1"/>
    </xf>
    <xf numFmtId="3" fontId="49" fillId="0" borderId="185" xfId="0" applyNumberFormat="1" applyFont="1" applyBorder="1" applyAlignment="1" applyProtection="1">
      <alignment horizontal="center" vertical="center" wrapText="1"/>
      <protection hidden="1"/>
    </xf>
    <xf numFmtId="3" fontId="49" fillId="0" borderId="178" xfId="0" applyNumberFormat="1" applyFont="1" applyBorder="1" applyAlignment="1" applyProtection="1">
      <alignment horizontal="center" vertical="center" wrapText="1"/>
      <protection hidden="1"/>
    </xf>
    <xf numFmtId="3" fontId="49" fillId="4" borderId="186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11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87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88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4" xfId="0" applyNumberFormat="1" applyFont="1" applyBorder="1" applyAlignment="1" applyProtection="1">
      <alignment horizontal="center" vertical="center" wrapText="1"/>
      <protection hidden="1"/>
    </xf>
    <xf numFmtId="3" fontId="49" fillId="0" borderId="89" xfId="0" applyNumberFormat="1" applyFont="1" applyBorder="1" applyAlignment="1" applyProtection="1">
      <alignment horizontal="center" vertical="center" wrapText="1"/>
      <protection hidden="1"/>
    </xf>
    <xf numFmtId="3" fontId="49" fillId="0" borderId="88" xfId="0" applyNumberFormat="1" applyFont="1" applyBorder="1" applyAlignment="1" applyProtection="1">
      <alignment horizontal="center" vertical="center" wrapText="1"/>
      <protection hidden="1"/>
    </xf>
    <xf numFmtId="0" fontId="53" fillId="0" borderId="164" xfId="0" applyFont="1" applyBorder="1" applyAlignment="1" applyProtection="1">
      <alignment horizontal="center" vertical="center" wrapText="1"/>
      <protection hidden="1"/>
    </xf>
    <xf numFmtId="0" fontId="53" fillId="0" borderId="215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39" fillId="4" borderId="34" xfId="0" applyFont="1" applyFill="1" applyBorder="1" applyAlignment="1" applyProtection="1">
      <alignment horizontal="left" vertical="top" wrapText="1"/>
      <protection locked="0"/>
    </xf>
    <xf numFmtId="0" fontId="39" fillId="4" borderId="35" xfId="0" applyFont="1" applyFill="1" applyBorder="1" applyAlignment="1" applyProtection="1">
      <alignment horizontal="left" vertical="top" wrapText="1"/>
      <protection locked="0"/>
    </xf>
    <xf numFmtId="0" fontId="39" fillId="4" borderId="36" xfId="0" applyFont="1" applyFill="1" applyBorder="1" applyAlignment="1" applyProtection="1">
      <alignment horizontal="left" vertical="top" wrapText="1"/>
      <protection locked="0"/>
    </xf>
    <xf numFmtId="0" fontId="39" fillId="4" borderId="37" xfId="0" applyFont="1" applyFill="1" applyBorder="1" applyAlignment="1" applyProtection="1">
      <alignment horizontal="left" vertical="top" wrapText="1"/>
      <protection locked="0"/>
    </xf>
    <xf numFmtId="0" fontId="39" fillId="4" borderId="0" xfId="0" applyFont="1" applyFill="1" applyAlignment="1" applyProtection="1">
      <alignment horizontal="left" vertical="top" wrapText="1"/>
      <protection locked="0"/>
    </xf>
    <xf numFmtId="0" fontId="39" fillId="4" borderId="38" xfId="0" applyFont="1" applyFill="1" applyBorder="1" applyAlignment="1" applyProtection="1">
      <alignment horizontal="left" vertical="top" wrapText="1"/>
      <protection locked="0"/>
    </xf>
    <xf numFmtId="0" fontId="39" fillId="4" borderId="39" xfId="0" applyFont="1" applyFill="1" applyBorder="1" applyAlignment="1" applyProtection="1">
      <alignment horizontal="left" vertical="top" wrapText="1"/>
      <protection locked="0"/>
    </xf>
    <xf numFmtId="0" fontId="39" fillId="4" borderId="40" xfId="0" applyFont="1" applyFill="1" applyBorder="1" applyAlignment="1" applyProtection="1">
      <alignment horizontal="left" vertical="top" wrapText="1"/>
      <protection locked="0"/>
    </xf>
    <xf numFmtId="0" fontId="39" fillId="4" borderId="41" xfId="0" applyFont="1" applyFill="1" applyBorder="1" applyAlignment="1" applyProtection="1">
      <alignment horizontal="left" vertical="top" wrapText="1"/>
      <protection locked="0"/>
    </xf>
    <xf numFmtId="3" fontId="49" fillId="4" borderId="107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183" xfId="0" applyNumberFormat="1" applyFont="1" applyFill="1" applyBorder="1" applyAlignment="1" applyProtection="1">
      <alignment horizontal="center" vertical="center" wrapText="1"/>
      <protection locked="0"/>
    </xf>
    <xf numFmtId="3" fontId="49" fillId="4" borderId="67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69" xfId="0" applyNumberFormat="1" applyFont="1" applyBorder="1" applyAlignment="1" applyProtection="1">
      <alignment horizontal="center" vertical="center" wrapText="1"/>
      <protection hidden="1"/>
    </xf>
    <xf numFmtId="3" fontId="49" fillId="0" borderId="102" xfId="0" applyNumberFormat="1" applyFont="1" applyBorder="1" applyAlignment="1" applyProtection="1">
      <alignment horizontal="center" vertical="center" wrapText="1"/>
      <protection hidden="1"/>
    </xf>
    <xf numFmtId="3" fontId="49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10" xfId="0" applyFont="1" applyBorder="1" applyAlignment="1" applyProtection="1">
      <alignment horizontal="center" vertical="center" wrapText="1"/>
      <protection hidden="1"/>
    </xf>
    <xf numFmtId="0" fontId="60" fillId="0" borderId="214" xfId="0" applyFont="1" applyBorder="1" applyAlignment="1" applyProtection="1">
      <alignment horizontal="center" vertical="center" wrapText="1"/>
      <protection hidden="1"/>
    </xf>
    <xf numFmtId="0" fontId="60" fillId="0" borderId="210" xfId="0" applyFont="1" applyBorder="1" applyAlignment="1" applyProtection="1">
      <alignment horizontal="center" vertical="center" wrapText="1"/>
      <protection hidden="1"/>
    </xf>
    <xf numFmtId="0" fontId="53" fillId="0" borderId="6" xfId="0" applyFont="1" applyBorder="1" applyAlignment="1" applyProtection="1">
      <alignment horizontal="center" wrapText="1"/>
      <protection hidden="1"/>
    </xf>
    <xf numFmtId="0" fontId="53" fillId="0" borderId="7" xfId="0" applyFont="1" applyBorder="1" applyAlignment="1" applyProtection="1">
      <alignment horizontal="center" wrapText="1"/>
      <protection hidden="1"/>
    </xf>
    <xf numFmtId="0" fontId="53" fillId="0" borderId="209" xfId="0" applyFont="1" applyBorder="1" applyAlignment="1" applyProtection="1">
      <alignment horizontal="center" vertical="center" wrapText="1"/>
      <protection hidden="1"/>
    </xf>
    <xf numFmtId="0" fontId="53" fillId="0" borderId="211" xfId="0" applyFont="1" applyBorder="1" applyAlignment="1" applyProtection="1">
      <alignment horizontal="center" vertical="center" wrapText="1"/>
      <protection hidden="1"/>
    </xf>
    <xf numFmtId="0" fontId="53" fillId="0" borderId="212" xfId="0" applyFont="1" applyBorder="1" applyAlignment="1" applyProtection="1">
      <alignment horizontal="center" vertical="center" wrapText="1"/>
      <protection hidden="1"/>
    </xf>
    <xf numFmtId="0" fontId="53" fillId="0" borderId="213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center" vertical="center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7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39" fillId="0" borderId="40" xfId="0" applyFont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50" fillId="0" borderId="19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6" xfId="0" applyFont="1" applyBorder="1" applyAlignment="1">
      <alignment horizontal="center" vertical="center" wrapText="1"/>
    </xf>
    <xf numFmtId="0" fontId="50" fillId="0" borderId="177" xfId="0" applyFont="1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67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39" fillId="0" borderId="0" xfId="0" applyFont="1" applyAlignment="1" applyProtection="1">
      <alignment horizontal="left" wrapText="1" indent="1"/>
      <protection hidden="1"/>
    </xf>
    <xf numFmtId="0" fontId="50" fillId="0" borderId="1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8" xfId="0" applyFont="1" applyBorder="1" applyAlignment="1">
      <alignment horizontal="center" vertical="center" wrapText="1"/>
    </xf>
    <xf numFmtId="0" fontId="50" fillId="0" borderId="109" xfId="0" applyFont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indent="2"/>
    </xf>
    <xf numFmtId="0" fontId="54" fillId="0" borderId="0" xfId="0" applyFont="1" applyAlignment="1">
      <alignment horizontal="center" vertical="center" wrapText="1"/>
    </xf>
    <xf numFmtId="0" fontId="2" fillId="4" borderId="34" xfId="0" applyFont="1" applyFill="1" applyBorder="1" applyAlignment="1" applyProtection="1">
      <alignment horizontal="left" vertical="top" wrapText="1"/>
      <protection locked="0"/>
    </xf>
    <xf numFmtId="0" fontId="2" fillId="4" borderId="35" xfId="0" applyFont="1" applyFill="1" applyBorder="1" applyAlignment="1" applyProtection="1">
      <alignment horizontal="left" vertical="top" wrapText="1"/>
      <protection locked="0"/>
    </xf>
    <xf numFmtId="0" fontId="2" fillId="4" borderId="36" xfId="0" applyFont="1" applyFill="1" applyBorder="1" applyAlignment="1" applyProtection="1">
      <alignment horizontal="left" vertical="top" wrapText="1"/>
      <protection locked="0"/>
    </xf>
    <xf numFmtId="0" fontId="2" fillId="4" borderId="37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38" xfId="0" applyFont="1" applyFill="1" applyBorder="1" applyAlignment="1" applyProtection="1">
      <alignment horizontal="left" vertical="top" wrapText="1"/>
      <protection locked="0"/>
    </xf>
    <xf numFmtId="0" fontId="2" fillId="4" borderId="39" xfId="0" applyFont="1" applyFill="1" applyBorder="1" applyAlignment="1" applyProtection="1">
      <alignment horizontal="left" vertical="top" wrapText="1"/>
      <protection locked="0"/>
    </xf>
    <xf numFmtId="0" fontId="2" fillId="4" borderId="40" xfId="0" applyFont="1" applyFill="1" applyBorder="1" applyAlignment="1" applyProtection="1">
      <alignment horizontal="left" vertical="top" wrapText="1"/>
      <protection locked="0"/>
    </xf>
    <xf numFmtId="0" fontId="2" fillId="4" borderId="41" xfId="0" applyFont="1" applyFill="1" applyBorder="1" applyAlignment="1" applyProtection="1">
      <alignment horizontal="left" vertical="top" wrapText="1"/>
      <protection locked="0"/>
    </xf>
    <xf numFmtId="3" fontId="2" fillId="0" borderId="186" xfId="0" applyNumberFormat="1" applyFont="1" applyBorder="1" applyAlignment="1">
      <alignment horizontal="center" vertical="center" wrapText="1"/>
    </xf>
    <xf numFmtId="3" fontId="2" fillId="0" borderId="111" xfId="0" applyNumberFormat="1" applyFont="1" applyBorder="1" applyAlignment="1">
      <alignment horizontal="center" vertical="center" wrapText="1"/>
    </xf>
    <xf numFmtId="3" fontId="2" fillId="0" borderId="178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6" fillId="0" borderId="18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 applyProtection="1">
      <alignment horizontal="center" vertical="center" wrapText="1"/>
      <protection hidden="1"/>
    </xf>
    <xf numFmtId="0" fontId="48" fillId="0" borderId="74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8" fillId="0" borderId="75" xfId="0" applyFont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4" xr:uid="{ACD7D97A-DDFF-455C-BC00-33DB3714C041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3" xr:uid="{00000000-0005-0000-0000-000029000000}"/>
    <cellStyle name="Título 5" xfId="42" xr:uid="{00000000-0005-0000-0000-00002A000000}"/>
    <cellStyle name="Total" xfId="17" builtinId="25" customBuiltin="1"/>
  </cellStyles>
  <dxfs count="96">
    <dxf>
      <font>
        <color rgb="FFFF000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ill>
        <patternFill patternType="none">
          <bgColor auto="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  <border>
        <left/>
        <right/>
        <top/>
        <bottom/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192506</xdr:colOff>
      <xdr:row>2</xdr:row>
      <xdr:rowOff>0</xdr:rowOff>
    </xdr:from>
    <xdr:to>
      <xdr:col>19</xdr:col>
      <xdr:colOff>68681</xdr:colOff>
      <xdr:row>13</xdr:row>
      <xdr:rowOff>0</xdr:rowOff>
    </xdr:to>
    <xdr:sp macro="" textlink="">
      <xdr:nvSpPr>
        <xdr:cNvPr id="2" name="Cerrar llave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9186111" y="501316"/>
          <a:ext cx="327359" cy="3198395"/>
        </a:xfrm>
        <a:prstGeom prst="rightBrace">
          <a:avLst/>
        </a:prstGeom>
        <a:ln w="15875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ixie Brenes Vindas" id="{C81F6B0F-2202-4372-B8AF-095969EC2757}" userId="S::dixie.brenes.vindas@mep.go.cr::c8d18581-7cea-4222-8c57-886e794369d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0" dT="2023-07-14T16:09:38.10" personId="{C81F6B0F-2202-4372-B8AF-095969EC2757}" id="{56490D71-2208-46C1-B895-C830E0D45390}">
    <text xml:space="preserve">Antes SAGRADA REINA DE LOS ANGELES
</text>
  </threadedComment>
  <threadedComment ref="B63" dT="2023-07-14T16:09:38.10" personId="{C81F6B0F-2202-4372-B8AF-095969EC2757}" id="{79D8F059-6D8E-4BEF-AAE6-3036DE7D5E79}">
    <text xml:space="preserve">Antes SAGRADA REINA DE LOS ANGELES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C000"/>
  </sheetPr>
  <dimension ref="A1:F492"/>
  <sheetViews>
    <sheetView workbookViewId="0">
      <pane ySplit="1" topLeftCell="A443" activePane="bottomLeft" state="frozen"/>
      <selection pane="bottomLeft" sqref="A1:F492"/>
    </sheetView>
  </sheetViews>
  <sheetFormatPr baseColWidth="10" defaultColWidth="11.44140625" defaultRowHeight="13.8" x14ac:dyDescent="0.25"/>
  <cols>
    <col min="1" max="1" width="7.77734375" style="341" customWidth="1"/>
    <col min="2" max="2" width="38.77734375" style="341" customWidth="1"/>
    <col min="3" max="3" width="7.5546875" style="341" customWidth="1"/>
    <col min="4" max="4" width="7.5546875" style="1" customWidth="1"/>
    <col min="5" max="5" width="50" style="341" bestFit="1" customWidth="1"/>
    <col min="6" max="6" width="11.44140625" style="341"/>
    <col min="7" max="16384" width="11.44140625" style="6"/>
  </cols>
  <sheetData>
    <row r="1" spans="1:6" ht="16.8" x14ac:dyDescent="0.4">
      <c r="A1" s="483" t="s">
        <v>852</v>
      </c>
      <c r="B1" s="484" t="s">
        <v>3765</v>
      </c>
      <c r="C1" s="484"/>
      <c r="D1" s="485"/>
      <c r="E1" s="484" t="s">
        <v>3765</v>
      </c>
      <c r="F1" s="483" t="s">
        <v>852</v>
      </c>
    </row>
    <row r="2" spans="1:6" ht="15" x14ac:dyDescent="0.35">
      <c r="A2" s="486" t="s">
        <v>853</v>
      </c>
      <c r="B2" s="486" t="s">
        <v>3766</v>
      </c>
      <c r="C2" s="486"/>
      <c r="D2" s="487"/>
      <c r="E2" s="486" t="s">
        <v>3766</v>
      </c>
      <c r="F2" s="486" t="s">
        <v>853</v>
      </c>
    </row>
    <row r="3" spans="1:6" ht="15" x14ac:dyDescent="0.35">
      <c r="A3" s="486" t="s">
        <v>974</v>
      </c>
      <c r="B3" s="486" t="s">
        <v>3329</v>
      </c>
      <c r="C3" s="486"/>
      <c r="D3" s="487"/>
      <c r="E3" s="486" t="s">
        <v>3767</v>
      </c>
      <c r="F3" s="486" t="s">
        <v>854</v>
      </c>
    </row>
    <row r="4" spans="1:6" ht="15" x14ac:dyDescent="0.35">
      <c r="A4" s="486" t="s">
        <v>1086</v>
      </c>
      <c r="B4" s="486" t="s">
        <v>3330</v>
      </c>
      <c r="C4" s="486"/>
      <c r="D4" s="487"/>
      <c r="E4" s="486" t="s">
        <v>3768</v>
      </c>
      <c r="F4" s="486" t="s">
        <v>855</v>
      </c>
    </row>
    <row r="5" spans="1:6" ht="15" x14ac:dyDescent="0.35">
      <c r="A5" s="486" t="s">
        <v>1137</v>
      </c>
      <c r="B5" s="486" t="s">
        <v>3331</v>
      </c>
      <c r="C5" s="486"/>
      <c r="D5" s="487"/>
      <c r="E5" s="486" t="s">
        <v>3769</v>
      </c>
      <c r="F5" s="486" t="s">
        <v>856</v>
      </c>
    </row>
    <row r="6" spans="1:6" ht="15" x14ac:dyDescent="0.35">
      <c r="A6" s="486" t="s">
        <v>1184</v>
      </c>
      <c r="B6" s="486" t="s">
        <v>3332</v>
      </c>
      <c r="C6" s="486"/>
      <c r="D6" s="487"/>
      <c r="E6" s="486" t="s">
        <v>3770</v>
      </c>
      <c r="F6" s="486" t="s">
        <v>857</v>
      </c>
    </row>
    <row r="7" spans="1:6" ht="15" x14ac:dyDescent="0.35">
      <c r="A7" s="486" t="s">
        <v>1243</v>
      </c>
      <c r="B7" s="486" t="s">
        <v>3333</v>
      </c>
      <c r="C7" s="486"/>
      <c r="D7" s="487"/>
      <c r="E7" s="486" t="s">
        <v>3771</v>
      </c>
      <c r="F7" s="486" t="s">
        <v>858</v>
      </c>
    </row>
    <row r="8" spans="1:6" ht="15" x14ac:dyDescent="0.35">
      <c r="A8" s="486" t="s">
        <v>1298</v>
      </c>
      <c r="B8" s="486" t="s">
        <v>3772</v>
      </c>
      <c r="C8" s="486"/>
      <c r="D8" s="487"/>
      <c r="E8" s="486" t="s">
        <v>3773</v>
      </c>
      <c r="F8" s="486" t="s">
        <v>859</v>
      </c>
    </row>
    <row r="9" spans="1:6" ht="15" x14ac:dyDescent="0.35">
      <c r="A9" s="486" t="s">
        <v>864</v>
      </c>
      <c r="B9" s="486" t="s">
        <v>3774</v>
      </c>
      <c r="C9" s="486"/>
      <c r="D9" s="487"/>
      <c r="E9" s="486" t="s">
        <v>3775</v>
      </c>
      <c r="F9" s="486" t="s">
        <v>860</v>
      </c>
    </row>
    <row r="10" spans="1:6" ht="15" x14ac:dyDescent="0.35">
      <c r="A10" s="486" t="s">
        <v>988</v>
      </c>
      <c r="B10" s="486" t="s">
        <v>3776</v>
      </c>
      <c r="C10" s="486"/>
      <c r="D10" s="487"/>
      <c r="E10" s="486" t="s">
        <v>3777</v>
      </c>
      <c r="F10" s="486" t="s">
        <v>861</v>
      </c>
    </row>
    <row r="11" spans="1:6" ht="15" x14ac:dyDescent="0.35">
      <c r="A11" s="486" t="s">
        <v>1097</v>
      </c>
      <c r="B11" s="486" t="s">
        <v>3778</v>
      </c>
      <c r="C11" s="486"/>
      <c r="D11" s="487"/>
      <c r="E11" s="486" t="s">
        <v>3779</v>
      </c>
      <c r="F11" s="486" t="s">
        <v>862</v>
      </c>
    </row>
    <row r="12" spans="1:6" ht="15" x14ac:dyDescent="0.35">
      <c r="A12" s="486" t="s">
        <v>1142</v>
      </c>
      <c r="B12" s="486" t="s">
        <v>3334</v>
      </c>
      <c r="C12" s="486"/>
      <c r="D12" s="487"/>
      <c r="E12" s="486" t="s">
        <v>3780</v>
      </c>
      <c r="F12" s="486" t="s">
        <v>863</v>
      </c>
    </row>
    <row r="13" spans="1:6" ht="15" x14ac:dyDescent="0.35">
      <c r="A13" s="486" t="s">
        <v>1189</v>
      </c>
      <c r="B13" s="486" t="s">
        <v>3335</v>
      </c>
      <c r="C13" s="486"/>
      <c r="D13" s="488"/>
      <c r="E13" s="486" t="s">
        <v>3774</v>
      </c>
      <c r="F13" s="486" t="s">
        <v>864</v>
      </c>
    </row>
    <row r="14" spans="1:6" ht="15" x14ac:dyDescent="0.35">
      <c r="A14" s="486" t="s">
        <v>1257</v>
      </c>
      <c r="B14" s="486" t="s">
        <v>3781</v>
      </c>
      <c r="C14" s="486"/>
      <c r="D14" s="488"/>
      <c r="E14" s="486" t="s">
        <v>3782</v>
      </c>
      <c r="F14" s="486" t="s">
        <v>865</v>
      </c>
    </row>
    <row r="15" spans="1:6" ht="15" x14ac:dyDescent="0.35">
      <c r="A15" s="486" t="s">
        <v>1302</v>
      </c>
      <c r="B15" s="486" t="s">
        <v>3783</v>
      </c>
      <c r="C15" s="486"/>
      <c r="D15" s="488"/>
      <c r="E15" s="486" t="s">
        <v>3784</v>
      </c>
      <c r="F15" s="486" t="s">
        <v>866</v>
      </c>
    </row>
    <row r="16" spans="1:6" ht="15" x14ac:dyDescent="0.35">
      <c r="A16" s="486" t="s">
        <v>867</v>
      </c>
      <c r="B16" s="486" t="s">
        <v>3785</v>
      </c>
      <c r="C16" s="486"/>
      <c r="D16" s="488"/>
      <c r="E16" s="486" t="s">
        <v>3785</v>
      </c>
      <c r="F16" s="486" t="s">
        <v>867</v>
      </c>
    </row>
    <row r="17" spans="1:6" ht="15" x14ac:dyDescent="0.35">
      <c r="A17" s="486" t="s">
        <v>1001</v>
      </c>
      <c r="B17" s="486" t="s">
        <v>3336</v>
      </c>
      <c r="C17" s="486"/>
      <c r="D17" s="488"/>
      <c r="E17" s="486" t="s">
        <v>3786</v>
      </c>
      <c r="F17" s="486" t="s">
        <v>868</v>
      </c>
    </row>
    <row r="18" spans="1:6" ht="15" x14ac:dyDescent="0.35">
      <c r="A18" s="486" t="s">
        <v>1102</v>
      </c>
      <c r="B18" s="486" t="s">
        <v>3787</v>
      </c>
      <c r="C18" s="486"/>
      <c r="D18" s="488"/>
      <c r="E18" s="486" t="s">
        <v>3788</v>
      </c>
      <c r="F18" s="486" t="s">
        <v>869</v>
      </c>
    </row>
    <row r="19" spans="1:6" ht="15" x14ac:dyDescent="0.35">
      <c r="A19" s="486" t="s">
        <v>1148</v>
      </c>
      <c r="B19" s="486" t="s">
        <v>3337</v>
      </c>
      <c r="C19" s="486"/>
      <c r="D19" s="488"/>
      <c r="E19" s="486" t="s">
        <v>3789</v>
      </c>
      <c r="F19" s="486" t="s">
        <v>870</v>
      </c>
    </row>
    <row r="20" spans="1:6" ht="15" x14ac:dyDescent="0.35">
      <c r="A20" s="486" t="s">
        <v>1196</v>
      </c>
      <c r="B20" s="486" t="s">
        <v>3338</v>
      </c>
      <c r="C20" s="486"/>
      <c r="D20" s="488"/>
      <c r="E20" s="486" t="s">
        <v>3790</v>
      </c>
      <c r="F20" s="486" t="s">
        <v>871</v>
      </c>
    </row>
    <row r="21" spans="1:6" ht="15" x14ac:dyDescent="0.35">
      <c r="A21" s="486" t="s">
        <v>1262</v>
      </c>
      <c r="B21" s="486" t="s">
        <v>3339</v>
      </c>
      <c r="C21" s="486"/>
      <c r="D21" s="488"/>
      <c r="E21" s="486" t="s">
        <v>3791</v>
      </c>
      <c r="F21" s="486" t="s">
        <v>872</v>
      </c>
    </row>
    <row r="22" spans="1:6" ht="15" x14ac:dyDescent="0.35">
      <c r="A22" s="486" t="s">
        <v>1309</v>
      </c>
      <c r="B22" s="486" t="s">
        <v>3340</v>
      </c>
      <c r="C22" s="486"/>
      <c r="D22" s="488"/>
      <c r="E22" s="486" t="s">
        <v>3792</v>
      </c>
      <c r="F22" s="486" t="s">
        <v>873</v>
      </c>
    </row>
    <row r="23" spans="1:6" ht="15" x14ac:dyDescent="0.35">
      <c r="A23" s="486" t="s">
        <v>880</v>
      </c>
      <c r="B23" s="486" t="s">
        <v>3793</v>
      </c>
      <c r="C23" s="486"/>
      <c r="D23" s="487"/>
      <c r="E23" s="486" t="s">
        <v>3794</v>
      </c>
      <c r="F23" s="486" t="s">
        <v>874</v>
      </c>
    </row>
    <row r="24" spans="1:6" ht="15" x14ac:dyDescent="0.35">
      <c r="A24" s="486" t="s">
        <v>1008</v>
      </c>
      <c r="B24" s="486" t="s">
        <v>3341</v>
      </c>
      <c r="C24" s="486"/>
      <c r="D24" s="487"/>
      <c r="E24" s="486" t="s">
        <v>3795</v>
      </c>
      <c r="F24" s="486" t="s">
        <v>875</v>
      </c>
    </row>
    <row r="25" spans="1:6" ht="15" x14ac:dyDescent="0.35">
      <c r="A25" s="486" t="s">
        <v>1110</v>
      </c>
      <c r="B25" s="486" t="s">
        <v>3796</v>
      </c>
      <c r="C25" s="486"/>
      <c r="D25" s="487"/>
      <c r="E25" s="486" t="s">
        <v>3797</v>
      </c>
      <c r="F25" s="486" t="s">
        <v>876</v>
      </c>
    </row>
    <row r="26" spans="1:6" ht="15" x14ac:dyDescent="0.35">
      <c r="A26" s="486" t="s">
        <v>1156</v>
      </c>
      <c r="B26" s="486" t="s">
        <v>3798</v>
      </c>
      <c r="C26" s="486"/>
      <c r="D26" s="487"/>
      <c r="E26" s="486" t="s">
        <v>3799</v>
      </c>
      <c r="F26" s="486" t="s">
        <v>877</v>
      </c>
    </row>
    <row r="27" spans="1:6" ht="15" x14ac:dyDescent="0.35">
      <c r="A27" s="486" t="s">
        <v>1205</v>
      </c>
      <c r="B27" s="486" t="s">
        <v>3342</v>
      </c>
      <c r="C27" s="486"/>
      <c r="D27" s="487"/>
      <c r="E27" s="486" t="s">
        <v>3800</v>
      </c>
      <c r="F27" s="486" t="s">
        <v>878</v>
      </c>
    </row>
    <row r="28" spans="1:6" ht="15" x14ac:dyDescent="0.35">
      <c r="A28" s="486" t="s">
        <v>1271</v>
      </c>
      <c r="B28" s="486" t="s">
        <v>3343</v>
      </c>
      <c r="C28" s="486"/>
      <c r="D28" s="487"/>
      <c r="E28" s="486" t="s">
        <v>3801</v>
      </c>
      <c r="F28" s="486" t="s">
        <v>879</v>
      </c>
    </row>
    <row r="29" spans="1:6" ht="15" x14ac:dyDescent="0.35">
      <c r="A29" s="486" t="s">
        <v>1315</v>
      </c>
      <c r="B29" s="486" t="s">
        <v>3344</v>
      </c>
      <c r="C29" s="486"/>
      <c r="D29" s="487"/>
      <c r="E29" s="486" t="s">
        <v>3793</v>
      </c>
      <c r="F29" s="486" t="s">
        <v>880</v>
      </c>
    </row>
    <row r="30" spans="1:6" ht="15" x14ac:dyDescent="0.35">
      <c r="A30" s="486" t="s">
        <v>889</v>
      </c>
      <c r="B30" s="486" t="s">
        <v>3802</v>
      </c>
      <c r="C30" s="486"/>
      <c r="D30" s="487"/>
      <c r="E30" s="486" t="s">
        <v>3803</v>
      </c>
      <c r="F30" s="486" t="s">
        <v>881</v>
      </c>
    </row>
    <row r="31" spans="1:6" ht="15" x14ac:dyDescent="0.35">
      <c r="A31" s="486" t="s">
        <v>1012</v>
      </c>
      <c r="B31" s="486" t="s">
        <v>3345</v>
      </c>
      <c r="C31" s="486"/>
      <c r="D31" s="487"/>
      <c r="E31" s="486" t="s">
        <v>3804</v>
      </c>
      <c r="F31" s="486" t="s">
        <v>882</v>
      </c>
    </row>
    <row r="32" spans="1:6" ht="15" x14ac:dyDescent="0.35">
      <c r="A32" s="486" t="s">
        <v>1113</v>
      </c>
      <c r="B32" s="486" t="s">
        <v>3346</v>
      </c>
      <c r="C32" s="486"/>
      <c r="D32" s="487"/>
      <c r="E32" s="486" t="s">
        <v>3805</v>
      </c>
      <c r="F32" s="486" t="s">
        <v>883</v>
      </c>
    </row>
    <row r="33" spans="1:6" ht="15" x14ac:dyDescent="0.35">
      <c r="A33" s="486" t="s">
        <v>1162</v>
      </c>
      <c r="B33" s="486" t="s">
        <v>3347</v>
      </c>
      <c r="C33" s="486"/>
      <c r="D33" s="487"/>
      <c r="E33" s="486" t="s">
        <v>3806</v>
      </c>
      <c r="F33" s="486" t="s">
        <v>884</v>
      </c>
    </row>
    <row r="34" spans="1:6" ht="15" x14ac:dyDescent="0.35">
      <c r="A34" s="486" t="s">
        <v>1209</v>
      </c>
      <c r="B34" s="486" t="s">
        <v>3348</v>
      </c>
      <c r="C34" s="486"/>
      <c r="D34" s="487"/>
      <c r="E34" s="486" t="s">
        <v>3807</v>
      </c>
      <c r="F34" s="486" t="s">
        <v>885</v>
      </c>
    </row>
    <row r="35" spans="1:6" ht="15" x14ac:dyDescent="0.35">
      <c r="A35" s="486" t="s">
        <v>1274</v>
      </c>
      <c r="B35" s="486" t="s">
        <v>3808</v>
      </c>
      <c r="C35" s="486"/>
      <c r="D35" s="487"/>
      <c r="E35" s="486" t="s">
        <v>3809</v>
      </c>
      <c r="F35" s="486" t="s">
        <v>886</v>
      </c>
    </row>
    <row r="36" spans="1:6" ht="15" x14ac:dyDescent="0.35">
      <c r="A36" s="486" t="s">
        <v>1319</v>
      </c>
      <c r="B36" s="486" t="s">
        <v>3349</v>
      </c>
      <c r="C36" s="486"/>
      <c r="D36" s="488"/>
      <c r="E36" s="486" t="s">
        <v>3810</v>
      </c>
      <c r="F36" s="486" t="s">
        <v>887</v>
      </c>
    </row>
    <row r="37" spans="1:6" ht="15" x14ac:dyDescent="0.35">
      <c r="A37" s="486" t="s">
        <v>892</v>
      </c>
      <c r="B37" s="486" t="s">
        <v>3811</v>
      </c>
      <c r="C37" s="486"/>
      <c r="D37" s="488"/>
      <c r="E37" s="486" t="s">
        <v>3812</v>
      </c>
      <c r="F37" s="486" t="s">
        <v>888</v>
      </c>
    </row>
    <row r="38" spans="1:6" ht="15" x14ac:dyDescent="0.35">
      <c r="A38" s="486" t="s">
        <v>1020</v>
      </c>
      <c r="B38" s="486" t="s">
        <v>3350</v>
      </c>
      <c r="C38" s="486"/>
      <c r="D38" s="488"/>
      <c r="E38" s="486" t="s">
        <v>3802</v>
      </c>
      <c r="F38" s="486" t="s">
        <v>889</v>
      </c>
    </row>
    <row r="39" spans="1:6" ht="15" x14ac:dyDescent="0.35">
      <c r="A39" s="486" t="s">
        <v>1125</v>
      </c>
      <c r="B39" s="486" t="s">
        <v>3351</v>
      </c>
      <c r="C39" s="486"/>
      <c r="D39" s="488"/>
      <c r="E39" s="486" t="s">
        <v>3813</v>
      </c>
      <c r="F39" s="486" t="s">
        <v>890</v>
      </c>
    </row>
    <row r="40" spans="1:6" ht="15" x14ac:dyDescent="0.35">
      <c r="A40" s="486" t="s">
        <v>1167</v>
      </c>
      <c r="B40" s="486" t="s">
        <v>3352</v>
      </c>
      <c r="C40" s="486"/>
      <c r="D40" s="488"/>
      <c r="E40" s="486" t="s">
        <v>3814</v>
      </c>
      <c r="F40" s="486" t="s">
        <v>891</v>
      </c>
    </row>
    <row r="41" spans="1:6" ht="15" x14ac:dyDescent="0.35">
      <c r="A41" s="486" t="s">
        <v>1213</v>
      </c>
      <c r="B41" s="486" t="s">
        <v>3353</v>
      </c>
      <c r="C41" s="486"/>
      <c r="D41" s="488"/>
      <c r="E41" s="486" t="s">
        <v>3811</v>
      </c>
      <c r="F41" s="486" t="s">
        <v>892</v>
      </c>
    </row>
    <row r="42" spans="1:6" ht="15" x14ac:dyDescent="0.35">
      <c r="A42" s="486" t="s">
        <v>1280</v>
      </c>
      <c r="B42" s="486" t="s">
        <v>3354</v>
      </c>
      <c r="C42" s="486"/>
      <c r="D42" s="488"/>
      <c r="E42" s="486" t="s">
        <v>3815</v>
      </c>
      <c r="F42" s="486" t="s">
        <v>893</v>
      </c>
    </row>
    <row r="43" spans="1:6" ht="15" x14ac:dyDescent="0.35">
      <c r="A43" s="486" t="s">
        <v>1322</v>
      </c>
      <c r="B43" s="486" t="s">
        <v>3816</v>
      </c>
      <c r="C43" s="486"/>
      <c r="D43" s="488"/>
      <c r="E43" s="486" t="s">
        <v>3817</v>
      </c>
      <c r="F43" s="486" t="s">
        <v>894</v>
      </c>
    </row>
    <row r="44" spans="1:6" ht="15" x14ac:dyDescent="0.35">
      <c r="A44" s="486" t="s">
        <v>899</v>
      </c>
      <c r="B44" s="486" t="s">
        <v>3818</v>
      </c>
      <c r="C44" s="486"/>
      <c r="D44" s="488"/>
      <c r="E44" s="486" t="s">
        <v>3819</v>
      </c>
      <c r="F44" s="486" t="s">
        <v>895</v>
      </c>
    </row>
    <row r="45" spans="1:6" ht="15" x14ac:dyDescent="0.35">
      <c r="A45" s="486" t="s">
        <v>1028</v>
      </c>
      <c r="B45" s="486" t="s">
        <v>3355</v>
      </c>
      <c r="C45" s="486"/>
      <c r="D45" s="488"/>
      <c r="E45" s="486" t="s">
        <v>3820</v>
      </c>
      <c r="F45" s="486" t="s">
        <v>896</v>
      </c>
    </row>
    <row r="46" spans="1:6" ht="15" x14ac:dyDescent="0.35">
      <c r="A46" s="486" t="s">
        <v>1128</v>
      </c>
      <c r="B46" s="486" t="s">
        <v>3356</v>
      </c>
      <c r="C46" s="486"/>
      <c r="D46" s="488"/>
      <c r="E46" s="486" t="s">
        <v>3821</v>
      </c>
      <c r="F46" s="486" t="s">
        <v>897</v>
      </c>
    </row>
    <row r="47" spans="1:6" ht="15" x14ac:dyDescent="0.35">
      <c r="A47" s="486" t="s">
        <v>1171</v>
      </c>
      <c r="B47" s="486" t="s">
        <v>3822</v>
      </c>
      <c r="C47" s="486"/>
      <c r="D47" s="488"/>
      <c r="E47" s="486" t="s">
        <v>3823</v>
      </c>
      <c r="F47" s="486" t="s">
        <v>898</v>
      </c>
    </row>
    <row r="48" spans="1:6" ht="15" x14ac:dyDescent="0.35">
      <c r="A48" s="486" t="s">
        <v>1218</v>
      </c>
      <c r="B48" s="486" t="s">
        <v>3357</v>
      </c>
      <c r="C48" s="486"/>
      <c r="D48" s="487"/>
      <c r="E48" s="486" t="s">
        <v>3818</v>
      </c>
      <c r="F48" s="486" t="s">
        <v>899</v>
      </c>
    </row>
    <row r="49" spans="1:6" ht="15" x14ac:dyDescent="0.35">
      <c r="A49" s="486" t="s">
        <v>1283</v>
      </c>
      <c r="B49" s="486" t="s">
        <v>3358</v>
      </c>
      <c r="C49" s="486"/>
      <c r="D49" s="487"/>
      <c r="E49" s="486" t="s">
        <v>3824</v>
      </c>
      <c r="F49" s="486" t="s">
        <v>900</v>
      </c>
    </row>
    <row r="50" spans="1:6" ht="15" x14ac:dyDescent="0.35">
      <c r="A50" s="486" t="s">
        <v>905</v>
      </c>
      <c r="B50" s="486" t="s">
        <v>3825</v>
      </c>
      <c r="C50" s="486"/>
      <c r="D50" s="487"/>
      <c r="E50" s="486" t="s">
        <v>3826</v>
      </c>
      <c r="F50" s="486" t="s">
        <v>901</v>
      </c>
    </row>
    <row r="51" spans="1:6" ht="15" x14ac:dyDescent="0.35">
      <c r="A51" s="486" t="s">
        <v>1035</v>
      </c>
      <c r="B51" s="486" t="s">
        <v>3827</v>
      </c>
      <c r="C51" s="486"/>
      <c r="D51" s="487"/>
      <c r="E51" s="486" t="s">
        <v>3828</v>
      </c>
      <c r="F51" s="486" t="s">
        <v>902</v>
      </c>
    </row>
    <row r="52" spans="1:6" ht="15" x14ac:dyDescent="0.35">
      <c r="A52" s="486" t="s">
        <v>1133</v>
      </c>
      <c r="B52" s="486" t="s">
        <v>3359</v>
      </c>
      <c r="C52" s="486"/>
      <c r="D52" s="487"/>
      <c r="E52" s="486" t="s">
        <v>3829</v>
      </c>
      <c r="F52" s="486" t="s">
        <v>903</v>
      </c>
    </row>
    <row r="53" spans="1:6" ht="15" x14ac:dyDescent="0.35">
      <c r="A53" s="486" t="s">
        <v>1174</v>
      </c>
      <c r="B53" s="486" t="s">
        <v>3830</v>
      </c>
      <c r="C53" s="486"/>
      <c r="D53" s="487"/>
      <c r="E53" s="486" t="s">
        <v>3831</v>
      </c>
      <c r="F53" s="486" t="s">
        <v>904</v>
      </c>
    </row>
    <row r="54" spans="1:6" ht="15" x14ac:dyDescent="0.35">
      <c r="A54" s="486" t="s">
        <v>1222</v>
      </c>
      <c r="B54" s="486" t="s">
        <v>3832</v>
      </c>
      <c r="C54" s="486"/>
      <c r="D54" s="487"/>
      <c r="E54" s="486" t="s">
        <v>3833</v>
      </c>
      <c r="F54" s="486" t="s">
        <v>1346</v>
      </c>
    </row>
    <row r="55" spans="1:6" ht="15" x14ac:dyDescent="0.35">
      <c r="A55" s="486" t="s">
        <v>1286</v>
      </c>
      <c r="B55" s="486" t="s">
        <v>3360</v>
      </c>
      <c r="C55" s="486"/>
      <c r="D55" s="487"/>
      <c r="E55" s="486" t="s">
        <v>3825</v>
      </c>
      <c r="F55" s="486" t="s">
        <v>905</v>
      </c>
    </row>
    <row r="56" spans="1:6" ht="15" x14ac:dyDescent="0.35">
      <c r="A56" s="486" t="s">
        <v>912</v>
      </c>
      <c r="B56" s="486" t="s">
        <v>3834</v>
      </c>
      <c r="C56" s="486"/>
      <c r="D56" s="487"/>
      <c r="E56" s="486" t="s">
        <v>3835</v>
      </c>
      <c r="F56" s="486" t="s">
        <v>906</v>
      </c>
    </row>
    <row r="57" spans="1:6" ht="15" x14ac:dyDescent="0.35">
      <c r="A57" s="486" t="s">
        <v>1040</v>
      </c>
      <c r="B57" s="486" t="s">
        <v>3361</v>
      </c>
      <c r="C57" s="486"/>
      <c r="D57" s="487"/>
      <c r="E57" s="486" t="s">
        <v>3836</v>
      </c>
      <c r="F57" s="486" t="s">
        <v>907</v>
      </c>
    </row>
    <row r="58" spans="1:6" ht="15" x14ac:dyDescent="0.35">
      <c r="A58" s="486" t="s">
        <v>1177</v>
      </c>
      <c r="B58" s="486" t="s">
        <v>3362</v>
      </c>
      <c r="C58" s="486"/>
      <c r="D58" s="487"/>
      <c r="E58" s="486" t="s">
        <v>3837</v>
      </c>
      <c r="F58" s="486" t="s">
        <v>908</v>
      </c>
    </row>
    <row r="59" spans="1:6" ht="15" x14ac:dyDescent="0.35">
      <c r="A59" s="486" t="s">
        <v>1229</v>
      </c>
      <c r="B59" s="486" t="s">
        <v>3363</v>
      </c>
      <c r="C59" s="486"/>
      <c r="D59" s="487"/>
      <c r="E59" s="486" t="s">
        <v>3838</v>
      </c>
      <c r="F59" s="486" t="s">
        <v>909</v>
      </c>
    </row>
    <row r="60" spans="1:6" ht="15" x14ac:dyDescent="0.35">
      <c r="A60" s="486" t="s">
        <v>1291</v>
      </c>
      <c r="B60" s="486" t="s">
        <v>3364</v>
      </c>
      <c r="C60" s="486"/>
      <c r="D60" s="487"/>
      <c r="E60" s="486" t="s">
        <v>3839</v>
      </c>
      <c r="F60" s="486" t="s">
        <v>910</v>
      </c>
    </row>
    <row r="61" spans="1:6" ht="15" x14ac:dyDescent="0.35">
      <c r="A61" s="486" t="s">
        <v>918</v>
      </c>
      <c r="B61" s="486" t="s">
        <v>3840</v>
      </c>
      <c r="C61" s="486"/>
      <c r="D61" s="487"/>
      <c r="E61" s="486" t="s">
        <v>3841</v>
      </c>
      <c r="F61" s="486" t="s">
        <v>911</v>
      </c>
    </row>
    <row r="62" spans="1:6" ht="15" x14ac:dyDescent="0.35">
      <c r="A62" s="486" t="s">
        <v>1045</v>
      </c>
      <c r="B62" s="486" t="s">
        <v>3365</v>
      </c>
      <c r="C62" s="486"/>
      <c r="D62" s="488"/>
      <c r="E62" s="486" t="s">
        <v>3834</v>
      </c>
      <c r="F62" s="486" t="s">
        <v>912</v>
      </c>
    </row>
    <row r="63" spans="1:6" ht="15" x14ac:dyDescent="0.35">
      <c r="A63" s="486" t="s">
        <v>1179</v>
      </c>
      <c r="B63" s="486" t="s">
        <v>3842</v>
      </c>
      <c r="C63" s="486"/>
      <c r="D63" s="488"/>
      <c r="E63" s="486" t="s">
        <v>3843</v>
      </c>
      <c r="F63" s="486" t="s">
        <v>913</v>
      </c>
    </row>
    <row r="64" spans="1:6" ht="15" x14ac:dyDescent="0.35">
      <c r="A64" s="486" t="s">
        <v>1235</v>
      </c>
      <c r="B64" s="486" t="s">
        <v>3366</v>
      </c>
      <c r="C64" s="486"/>
      <c r="D64" s="488"/>
      <c r="E64" s="486" t="s">
        <v>3844</v>
      </c>
      <c r="F64" s="486" t="s">
        <v>914</v>
      </c>
    </row>
    <row r="65" spans="1:6" ht="15" x14ac:dyDescent="0.35">
      <c r="A65" s="486" t="s">
        <v>1292</v>
      </c>
      <c r="B65" s="486" t="s">
        <v>3367</v>
      </c>
      <c r="C65" s="486"/>
      <c r="D65" s="488"/>
      <c r="E65" s="486" t="s">
        <v>3845</v>
      </c>
      <c r="F65" s="486" t="s">
        <v>915</v>
      </c>
    </row>
    <row r="66" spans="1:6" ht="15" x14ac:dyDescent="0.35">
      <c r="A66" s="486" t="s">
        <v>923</v>
      </c>
      <c r="B66" s="486" t="s">
        <v>3846</v>
      </c>
      <c r="C66" s="486"/>
      <c r="D66" s="488"/>
      <c r="E66" s="486" t="s">
        <v>3847</v>
      </c>
      <c r="F66" s="486" t="s">
        <v>916</v>
      </c>
    </row>
    <row r="67" spans="1:6" ht="15" x14ac:dyDescent="0.35">
      <c r="A67" s="486" t="s">
        <v>1058</v>
      </c>
      <c r="B67" s="486" t="s">
        <v>3368</v>
      </c>
      <c r="C67" s="486"/>
      <c r="D67" s="487"/>
      <c r="E67" s="486" t="s">
        <v>3848</v>
      </c>
      <c r="F67" s="486" t="s">
        <v>917</v>
      </c>
    </row>
    <row r="68" spans="1:6" ht="15" x14ac:dyDescent="0.35">
      <c r="A68" s="486" t="s">
        <v>1239</v>
      </c>
      <c r="B68" s="486" t="s">
        <v>3369</v>
      </c>
      <c r="C68" s="486"/>
      <c r="D68" s="487"/>
      <c r="E68" s="486" t="s">
        <v>3840</v>
      </c>
      <c r="F68" s="486" t="s">
        <v>918</v>
      </c>
    </row>
    <row r="69" spans="1:6" ht="15" x14ac:dyDescent="0.35">
      <c r="A69" s="486" t="s">
        <v>1296</v>
      </c>
      <c r="B69" s="486" t="s">
        <v>3849</v>
      </c>
      <c r="C69" s="486"/>
      <c r="D69" s="487"/>
      <c r="E69" s="486" t="s">
        <v>3850</v>
      </c>
      <c r="F69" s="486" t="s">
        <v>919</v>
      </c>
    </row>
    <row r="70" spans="1:6" ht="15" x14ac:dyDescent="0.35">
      <c r="A70" s="486" t="s">
        <v>928</v>
      </c>
      <c r="B70" s="486" t="s">
        <v>3851</v>
      </c>
      <c r="C70" s="486"/>
      <c r="D70" s="487"/>
      <c r="E70" s="486" t="s">
        <v>3852</v>
      </c>
      <c r="F70" s="486" t="s">
        <v>920</v>
      </c>
    </row>
    <row r="71" spans="1:6" ht="15" x14ac:dyDescent="0.35">
      <c r="A71" s="486" t="s">
        <v>1065</v>
      </c>
      <c r="B71" s="486" t="s">
        <v>3853</v>
      </c>
      <c r="C71" s="486"/>
      <c r="D71" s="487"/>
      <c r="E71" s="486" t="s">
        <v>3854</v>
      </c>
      <c r="F71" s="486" t="s">
        <v>921</v>
      </c>
    </row>
    <row r="72" spans="1:6" ht="15" x14ac:dyDescent="0.35">
      <c r="A72" s="489" t="s">
        <v>4391</v>
      </c>
      <c r="B72" s="486" t="s">
        <v>4392</v>
      </c>
      <c r="C72" s="486"/>
      <c r="D72" s="487"/>
      <c r="E72" s="486" t="s">
        <v>3855</v>
      </c>
      <c r="F72" s="486" t="s">
        <v>922</v>
      </c>
    </row>
    <row r="73" spans="1:6" ht="15" x14ac:dyDescent="0.35">
      <c r="A73" s="486" t="s">
        <v>854</v>
      </c>
      <c r="B73" s="486" t="s">
        <v>3767</v>
      </c>
      <c r="C73" s="486"/>
      <c r="D73" s="487"/>
      <c r="E73" s="486" t="s">
        <v>3846</v>
      </c>
      <c r="F73" s="486" t="s">
        <v>923</v>
      </c>
    </row>
    <row r="74" spans="1:6" ht="15" x14ac:dyDescent="0.35">
      <c r="A74" s="486" t="s">
        <v>975</v>
      </c>
      <c r="B74" s="486" t="s">
        <v>3856</v>
      </c>
      <c r="C74" s="486"/>
      <c r="D74" s="488"/>
      <c r="E74" s="486" t="s">
        <v>3857</v>
      </c>
      <c r="F74" s="486" t="s">
        <v>924</v>
      </c>
    </row>
    <row r="75" spans="1:6" ht="15" x14ac:dyDescent="0.35">
      <c r="A75" s="486" t="s">
        <v>1087</v>
      </c>
      <c r="B75" s="486" t="s">
        <v>3370</v>
      </c>
      <c r="C75" s="486"/>
      <c r="D75" s="488"/>
      <c r="E75" s="486" t="s">
        <v>3858</v>
      </c>
      <c r="F75" s="486" t="s">
        <v>925</v>
      </c>
    </row>
    <row r="76" spans="1:6" ht="15" x14ac:dyDescent="0.35">
      <c r="A76" s="486" t="s">
        <v>1138</v>
      </c>
      <c r="B76" s="486" t="s">
        <v>3371</v>
      </c>
      <c r="C76" s="486"/>
      <c r="D76" s="488"/>
      <c r="E76" s="486" t="s">
        <v>3859</v>
      </c>
      <c r="F76" s="486" t="s">
        <v>926</v>
      </c>
    </row>
    <row r="77" spans="1:6" ht="15" x14ac:dyDescent="0.35">
      <c r="A77" s="486" t="s">
        <v>1185</v>
      </c>
      <c r="B77" s="486" t="s">
        <v>3372</v>
      </c>
      <c r="C77" s="486"/>
      <c r="D77" s="488"/>
      <c r="E77" s="486" t="s">
        <v>3860</v>
      </c>
      <c r="F77" s="486" t="s">
        <v>927</v>
      </c>
    </row>
    <row r="78" spans="1:6" ht="15" x14ac:dyDescent="0.35">
      <c r="A78" s="486" t="s">
        <v>1244</v>
      </c>
      <c r="B78" s="486" t="s">
        <v>3373</v>
      </c>
      <c r="C78" s="486"/>
      <c r="D78" s="488"/>
      <c r="E78" s="486" t="s">
        <v>3851</v>
      </c>
      <c r="F78" s="486" t="s">
        <v>928</v>
      </c>
    </row>
    <row r="79" spans="1:6" ht="15" x14ac:dyDescent="0.35">
      <c r="A79" s="486" t="s">
        <v>1299</v>
      </c>
      <c r="B79" s="486" t="s">
        <v>3861</v>
      </c>
      <c r="C79" s="486"/>
      <c r="D79" s="488"/>
      <c r="E79" s="486" t="s">
        <v>3862</v>
      </c>
      <c r="F79" s="486" t="s">
        <v>929</v>
      </c>
    </row>
    <row r="80" spans="1:6" ht="15" x14ac:dyDescent="0.35">
      <c r="A80" s="486" t="s">
        <v>865</v>
      </c>
      <c r="B80" s="486" t="s">
        <v>3782</v>
      </c>
      <c r="C80" s="486"/>
      <c r="D80" s="488"/>
      <c r="E80" s="486" t="s">
        <v>3864</v>
      </c>
      <c r="F80" s="486" t="s">
        <v>930</v>
      </c>
    </row>
    <row r="81" spans="1:6" ht="15" x14ac:dyDescent="0.35">
      <c r="A81" s="486" t="s">
        <v>989</v>
      </c>
      <c r="B81" s="486" t="s">
        <v>3863</v>
      </c>
      <c r="C81" s="486"/>
      <c r="D81" s="488"/>
      <c r="E81" s="486" t="s">
        <v>3866</v>
      </c>
      <c r="F81" s="486" t="s">
        <v>931</v>
      </c>
    </row>
    <row r="82" spans="1:6" ht="15" x14ac:dyDescent="0.35">
      <c r="A82" s="486" t="s">
        <v>1098</v>
      </c>
      <c r="B82" s="486" t="s">
        <v>3865</v>
      </c>
      <c r="C82" s="486"/>
      <c r="D82" s="488"/>
      <c r="E82" s="486" t="s">
        <v>3867</v>
      </c>
      <c r="F82" s="486" t="s">
        <v>932</v>
      </c>
    </row>
    <row r="83" spans="1:6" ht="15" x14ac:dyDescent="0.35">
      <c r="A83" s="486" t="s">
        <v>1143</v>
      </c>
      <c r="B83" s="486" t="s">
        <v>3374</v>
      </c>
      <c r="C83" s="486"/>
      <c r="D83" s="487"/>
      <c r="E83" s="486" t="s">
        <v>3869</v>
      </c>
      <c r="F83" s="486" t="s">
        <v>933</v>
      </c>
    </row>
    <row r="84" spans="1:6" ht="15" x14ac:dyDescent="0.35">
      <c r="A84" s="486" t="s">
        <v>1190</v>
      </c>
      <c r="B84" s="486" t="s">
        <v>3868</v>
      </c>
      <c r="C84" s="486"/>
      <c r="D84" s="487"/>
      <c r="E84" s="486" t="s">
        <v>3870</v>
      </c>
      <c r="F84" s="486" t="s">
        <v>934</v>
      </c>
    </row>
    <row r="85" spans="1:6" ht="15" x14ac:dyDescent="0.35">
      <c r="A85" s="486" t="s">
        <v>1258</v>
      </c>
      <c r="B85" s="486" t="s">
        <v>3375</v>
      </c>
      <c r="C85" s="486"/>
      <c r="D85" s="487"/>
      <c r="E85" s="486" t="s">
        <v>3872</v>
      </c>
      <c r="F85" s="486" t="s">
        <v>935</v>
      </c>
    </row>
    <row r="86" spans="1:6" ht="15" x14ac:dyDescent="0.35">
      <c r="A86" s="486" t="s">
        <v>1303</v>
      </c>
      <c r="B86" s="486" t="s">
        <v>3871</v>
      </c>
      <c r="C86" s="486"/>
      <c r="D86" s="487"/>
      <c r="E86" s="486" t="s">
        <v>3873</v>
      </c>
      <c r="F86" s="486" t="s">
        <v>936</v>
      </c>
    </row>
    <row r="87" spans="1:6" ht="15" x14ac:dyDescent="0.35">
      <c r="A87" s="486" t="s">
        <v>868</v>
      </c>
      <c r="B87" s="486" t="s">
        <v>3786</v>
      </c>
      <c r="C87" s="486"/>
      <c r="D87" s="487"/>
      <c r="E87" s="486" t="s">
        <v>3874</v>
      </c>
      <c r="F87" s="486" t="s">
        <v>937</v>
      </c>
    </row>
    <row r="88" spans="1:6" ht="15" x14ac:dyDescent="0.35">
      <c r="A88" s="486" t="s">
        <v>1002</v>
      </c>
      <c r="B88" s="486" t="s">
        <v>3376</v>
      </c>
      <c r="C88" s="486"/>
      <c r="D88" s="487"/>
      <c r="E88" s="486" t="s">
        <v>3876</v>
      </c>
      <c r="F88" s="486" t="s">
        <v>938</v>
      </c>
    </row>
    <row r="89" spans="1:6" ht="15" x14ac:dyDescent="0.35">
      <c r="A89" s="486" t="s">
        <v>1103</v>
      </c>
      <c r="B89" s="486" t="s">
        <v>3875</v>
      </c>
      <c r="C89" s="486"/>
      <c r="D89" s="487"/>
      <c r="E89" s="486" t="s">
        <v>3877</v>
      </c>
      <c r="F89" s="486" t="s">
        <v>939</v>
      </c>
    </row>
    <row r="90" spans="1:6" ht="15" x14ac:dyDescent="0.35">
      <c r="A90" s="486" t="s">
        <v>1149</v>
      </c>
      <c r="B90" s="486" t="s">
        <v>3377</v>
      </c>
      <c r="C90" s="486"/>
      <c r="D90" s="487"/>
      <c r="E90" s="486" t="s">
        <v>3879</v>
      </c>
      <c r="F90" s="486" t="s">
        <v>940</v>
      </c>
    </row>
    <row r="91" spans="1:6" ht="15" x14ac:dyDescent="0.35">
      <c r="A91" s="486" t="s">
        <v>1197</v>
      </c>
      <c r="B91" s="486" t="s">
        <v>3878</v>
      </c>
      <c r="C91" s="486"/>
      <c r="D91" s="487"/>
      <c r="E91" s="486" t="s">
        <v>3881</v>
      </c>
      <c r="F91" s="486" t="s">
        <v>941</v>
      </c>
    </row>
    <row r="92" spans="1:6" ht="15" x14ac:dyDescent="0.35">
      <c r="A92" s="486" t="s">
        <v>1263</v>
      </c>
      <c r="B92" s="486" t="s">
        <v>3880</v>
      </c>
      <c r="C92" s="486"/>
      <c r="D92" s="487"/>
      <c r="E92" s="486" t="s">
        <v>3882</v>
      </c>
      <c r="F92" s="486" t="s">
        <v>942</v>
      </c>
    </row>
    <row r="93" spans="1:6" ht="15" x14ac:dyDescent="0.35">
      <c r="A93" s="486" t="s">
        <v>1310</v>
      </c>
      <c r="B93" s="486" t="s">
        <v>3378</v>
      </c>
      <c r="C93" s="486"/>
      <c r="D93" s="487"/>
      <c r="E93" s="486" t="s">
        <v>3883</v>
      </c>
      <c r="F93" s="486" t="s">
        <v>943</v>
      </c>
    </row>
    <row r="94" spans="1:6" ht="15" x14ac:dyDescent="0.35">
      <c r="A94" s="486" t="s">
        <v>881</v>
      </c>
      <c r="B94" s="486" t="s">
        <v>3803</v>
      </c>
      <c r="C94" s="486"/>
      <c r="D94" s="487"/>
      <c r="E94" s="486" t="s">
        <v>3884</v>
      </c>
      <c r="F94" s="486" t="s">
        <v>944</v>
      </c>
    </row>
    <row r="95" spans="1:6" ht="15" x14ac:dyDescent="0.35">
      <c r="A95" s="486" t="s">
        <v>1009</v>
      </c>
      <c r="B95" s="486" t="s">
        <v>3379</v>
      </c>
      <c r="C95" s="486"/>
      <c r="D95" s="487"/>
      <c r="E95" s="486" t="s">
        <v>3886</v>
      </c>
      <c r="F95" s="486" t="s">
        <v>945</v>
      </c>
    </row>
    <row r="96" spans="1:6" ht="15" x14ac:dyDescent="0.35">
      <c r="A96" s="486" t="s">
        <v>1111</v>
      </c>
      <c r="B96" s="486" t="s">
        <v>3885</v>
      </c>
      <c r="C96" s="486"/>
      <c r="D96" s="487"/>
      <c r="E96" s="486" t="s">
        <v>3888</v>
      </c>
      <c r="F96" s="486" t="s">
        <v>946</v>
      </c>
    </row>
    <row r="97" spans="1:6" ht="15" x14ac:dyDescent="0.35">
      <c r="A97" s="486" t="s">
        <v>1157</v>
      </c>
      <c r="B97" s="486" t="s">
        <v>3887</v>
      </c>
      <c r="C97" s="486"/>
      <c r="D97" s="487"/>
      <c r="E97" s="486" t="s">
        <v>3889</v>
      </c>
      <c r="F97" s="486" t="s">
        <v>947</v>
      </c>
    </row>
    <row r="98" spans="1:6" ht="15" x14ac:dyDescent="0.35">
      <c r="A98" s="486" t="s">
        <v>1206</v>
      </c>
      <c r="B98" s="486" t="s">
        <v>3380</v>
      </c>
      <c r="C98" s="486"/>
      <c r="D98" s="487"/>
      <c r="E98" s="486" t="s">
        <v>3891</v>
      </c>
      <c r="F98" s="486" t="s">
        <v>948</v>
      </c>
    </row>
    <row r="99" spans="1:6" ht="15" x14ac:dyDescent="0.35">
      <c r="A99" s="486" t="s">
        <v>1272</v>
      </c>
      <c r="B99" s="486" t="s">
        <v>3890</v>
      </c>
      <c r="C99" s="486"/>
      <c r="D99" s="487"/>
      <c r="E99" s="486" t="s">
        <v>3892</v>
      </c>
      <c r="F99" s="486" t="s">
        <v>949</v>
      </c>
    </row>
    <row r="100" spans="1:6" ht="15" x14ac:dyDescent="0.35">
      <c r="A100" s="486" t="s">
        <v>1316</v>
      </c>
      <c r="B100" s="486" t="s">
        <v>3381</v>
      </c>
      <c r="C100" s="486"/>
      <c r="D100" s="487"/>
      <c r="E100" s="486" t="s">
        <v>3893</v>
      </c>
      <c r="F100" s="486" t="s">
        <v>950</v>
      </c>
    </row>
    <row r="101" spans="1:6" ht="15" x14ac:dyDescent="0.35">
      <c r="A101" s="486" t="s">
        <v>890</v>
      </c>
      <c r="B101" s="486" t="s">
        <v>3813</v>
      </c>
      <c r="C101" s="486"/>
      <c r="D101" s="487"/>
      <c r="E101" s="486" t="s">
        <v>3895</v>
      </c>
      <c r="F101" s="486" t="s">
        <v>951</v>
      </c>
    </row>
    <row r="102" spans="1:6" ht="15" x14ac:dyDescent="0.35">
      <c r="A102" s="486" t="s">
        <v>1013</v>
      </c>
      <c r="B102" s="486" t="s">
        <v>3894</v>
      </c>
      <c r="C102" s="486"/>
      <c r="D102" s="487"/>
      <c r="E102" s="486" t="s">
        <v>3896</v>
      </c>
      <c r="F102" s="486" t="s">
        <v>952</v>
      </c>
    </row>
    <row r="103" spans="1:6" ht="15" x14ac:dyDescent="0.35">
      <c r="A103" s="486" t="s">
        <v>1114</v>
      </c>
      <c r="B103" s="486" t="s">
        <v>3382</v>
      </c>
      <c r="C103" s="486"/>
      <c r="D103" s="487"/>
      <c r="E103" s="486" t="s">
        <v>3897</v>
      </c>
      <c r="F103" s="486" t="s">
        <v>953</v>
      </c>
    </row>
    <row r="104" spans="1:6" ht="15" x14ac:dyDescent="0.35">
      <c r="A104" s="486" t="s">
        <v>1163</v>
      </c>
      <c r="B104" s="486" t="s">
        <v>3383</v>
      </c>
      <c r="C104" s="486"/>
      <c r="D104" s="487"/>
      <c r="E104" s="486" t="s">
        <v>3898</v>
      </c>
      <c r="F104" s="486" t="s">
        <v>954</v>
      </c>
    </row>
    <row r="105" spans="1:6" ht="15" x14ac:dyDescent="0.35">
      <c r="A105" s="486" t="s">
        <v>1210</v>
      </c>
      <c r="B105" s="486" t="s">
        <v>3384</v>
      </c>
      <c r="C105" s="486"/>
      <c r="D105" s="487"/>
      <c r="E105" s="486" t="s">
        <v>3899</v>
      </c>
      <c r="F105" s="486" t="s">
        <v>955</v>
      </c>
    </row>
    <row r="106" spans="1:6" ht="15" x14ac:dyDescent="0.35">
      <c r="A106" s="486" t="s">
        <v>1275</v>
      </c>
      <c r="B106" s="486" t="s">
        <v>3385</v>
      </c>
      <c r="C106" s="486"/>
      <c r="D106" s="487"/>
      <c r="E106" s="486" t="s">
        <v>3901</v>
      </c>
      <c r="F106" s="486" t="s">
        <v>956</v>
      </c>
    </row>
    <row r="107" spans="1:6" ht="15" x14ac:dyDescent="0.35">
      <c r="A107" s="486" t="s">
        <v>1320</v>
      </c>
      <c r="B107" s="486" t="s">
        <v>3900</v>
      </c>
      <c r="C107" s="486"/>
      <c r="D107" s="487"/>
      <c r="E107" s="486" t="s">
        <v>3902</v>
      </c>
      <c r="F107" s="486" t="s">
        <v>957</v>
      </c>
    </row>
    <row r="108" spans="1:6" ht="15" x14ac:dyDescent="0.35">
      <c r="A108" s="486" t="s">
        <v>893</v>
      </c>
      <c r="B108" s="486" t="s">
        <v>3815</v>
      </c>
      <c r="C108" s="486"/>
      <c r="D108" s="487"/>
      <c r="E108" s="486" t="s">
        <v>3903</v>
      </c>
      <c r="F108" s="486" t="s">
        <v>958</v>
      </c>
    </row>
    <row r="109" spans="1:6" ht="15" x14ac:dyDescent="0.35">
      <c r="A109" s="486" t="s">
        <v>1021</v>
      </c>
      <c r="B109" s="486" t="s">
        <v>3386</v>
      </c>
      <c r="C109" s="486"/>
      <c r="D109" s="487"/>
      <c r="E109" s="486" t="s">
        <v>3904</v>
      </c>
      <c r="F109" s="486" t="s">
        <v>959</v>
      </c>
    </row>
    <row r="110" spans="1:6" ht="15" x14ac:dyDescent="0.35">
      <c r="A110" s="486" t="s">
        <v>1126</v>
      </c>
      <c r="B110" s="486" t="s">
        <v>3387</v>
      </c>
      <c r="C110" s="486"/>
      <c r="D110" s="487"/>
      <c r="E110" s="486" t="s">
        <v>3906</v>
      </c>
      <c r="F110" s="486" t="s">
        <v>960</v>
      </c>
    </row>
    <row r="111" spans="1:6" ht="15" x14ac:dyDescent="0.35">
      <c r="A111" s="486" t="s">
        <v>1168</v>
      </c>
      <c r="B111" s="486" t="s">
        <v>3905</v>
      </c>
      <c r="C111" s="486"/>
      <c r="D111" s="487"/>
      <c r="E111" s="486" t="s">
        <v>3907</v>
      </c>
      <c r="F111" s="486" t="s">
        <v>961</v>
      </c>
    </row>
    <row r="112" spans="1:6" ht="15" x14ac:dyDescent="0.35">
      <c r="A112" s="486" t="s">
        <v>1214</v>
      </c>
      <c r="B112" s="486" t="s">
        <v>3388</v>
      </c>
      <c r="C112" s="486"/>
      <c r="D112" s="487"/>
      <c r="E112" s="486" t="s">
        <v>3908</v>
      </c>
      <c r="F112" s="486" t="s">
        <v>962</v>
      </c>
    </row>
    <row r="113" spans="1:6" ht="15" x14ac:dyDescent="0.35">
      <c r="A113" s="486" t="s">
        <v>1281</v>
      </c>
      <c r="B113" s="486" t="s">
        <v>3389</v>
      </c>
      <c r="C113" s="486"/>
      <c r="D113" s="487"/>
      <c r="E113" s="486" t="s">
        <v>3910</v>
      </c>
      <c r="F113" s="486" t="s">
        <v>963</v>
      </c>
    </row>
    <row r="114" spans="1:6" ht="15" x14ac:dyDescent="0.35">
      <c r="A114" s="486" t="s">
        <v>1323</v>
      </c>
      <c r="B114" s="486" t="s">
        <v>3909</v>
      </c>
      <c r="C114" s="486"/>
      <c r="D114" s="487"/>
      <c r="E114" s="486" t="s">
        <v>3911</v>
      </c>
      <c r="F114" s="486" t="s">
        <v>964</v>
      </c>
    </row>
    <row r="115" spans="1:6" ht="15" x14ac:dyDescent="0.35">
      <c r="A115" s="486" t="s">
        <v>900</v>
      </c>
      <c r="B115" s="486" t="s">
        <v>3824</v>
      </c>
      <c r="C115" s="486"/>
      <c r="D115" s="487"/>
      <c r="E115" s="486" t="s">
        <v>3912</v>
      </c>
      <c r="F115" s="486" t="s">
        <v>965</v>
      </c>
    </row>
    <row r="116" spans="1:6" ht="15" x14ac:dyDescent="0.35">
      <c r="A116" s="486" t="s">
        <v>1029</v>
      </c>
      <c r="B116" s="486" t="s">
        <v>3390</v>
      </c>
      <c r="C116" s="486"/>
      <c r="D116" s="487"/>
      <c r="E116" s="486" t="s">
        <v>3913</v>
      </c>
      <c r="F116" s="486" t="s">
        <v>966</v>
      </c>
    </row>
    <row r="117" spans="1:6" ht="15" x14ac:dyDescent="0.35">
      <c r="A117" s="486" t="s">
        <v>1129</v>
      </c>
      <c r="B117" s="486" t="s">
        <v>3391</v>
      </c>
      <c r="C117" s="486"/>
      <c r="D117" s="487"/>
      <c r="E117" s="486" t="s">
        <v>3915</v>
      </c>
      <c r="F117" s="486" t="s">
        <v>967</v>
      </c>
    </row>
    <row r="118" spans="1:6" ht="15" x14ac:dyDescent="0.35">
      <c r="A118" s="486" t="s">
        <v>1172</v>
      </c>
      <c r="B118" s="486" t="s">
        <v>3914</v>
      </c>
      <c r="C118" s="486"/>
      <c r="D118" s="487"/>
      <c r="E118" s="486" t="s">
        <v>3916</v>
      </c>
      <c r="F118" s="486" t="s">
        <v>2981</v>
      </c>
    </row>
    <row r="119" spans="1:6" ht="15" x14ac:dyDescent="0.35">
      <c r="A119" s="486" t="s">
        <v>1219</v>
      </c>
      <c r="B119" s="486" t="s">
        <v>3392</v>
      </c>
      <c r="C119" s="486"/>
      <c r="D119" s="487"/>
      <c r="E119" s="486" t="s">
        <v>3917</v>
      </c>
      <c r="F119" s="486" t="s">
        <v>968</v>
      </c>
    </row>
    <row r="120" spans="1:6" ht="15" x14ac:dyDescent="0.35">
      <c r="A120" s="486" t="s">
        <v>906</v>
      </c>
      <c r="B120" s="486" t="s">
        <v>3835</v>
      </c>
      <c r="C120" s="486"/>
      <c r="D120" s="487"/>
      <c r="E120" s="486" t="s">
        <v>3918</v>
      </c>
      <c r="F120" s="486" t="s">
        <v>969</v>
      </c>
    </row>
    <row r="121" spans="1:6" ht="15" x14ac:dyDescent="0.35">
      <c r="A121" s="486" t="s">
        <v>1036</v>
      </c>
      <c r="B121" s="486" t="s">
        <v>3919</v>
      </c>
      <c r="C121" s="486"/>
      <c r="D121" s="487"/>
      <c r="E121" s="486" t="s">
        <v>3920</v>
      </c>
      <c r="F121" s="486" t="s">
        <v>970</v>
      </c>
    </row>
    <row r="122" spans="1:6" ht="15" x14ac:dyDescent="0.35">
      <c r="A122" s="486" t="s">
        <v>1134</v>
      </c>
      <c r="B122" s="486" t="s">
        <v>3393</v>
      </c>
      <c r="C122" s="486"/>
      <c r="D122" s="487"/>
      <c r="E122" s="486" t="s">
        <v>3921</v>
      </c>
      <c r="F122" s="486" t="s">
        <v>971</v>
      </c>
    </row>
    <row r="123" spans="1:6" ht="15" x14ac:dyDescent="0.35">
      <c r="A123" s="486" t="s">
        <v>1175</v>
      </c>
      <c r="B123" s="486" t="s">
        <v>3394</v>
      </c>
      <c r="C123" s="486"/>
      <c r="D123" s="487"/>
      <c r="E123" s="486" t="s">
        <v>3922</v>
      </c>
      <c r="F123" s="486" t="s">
        <v>972</v>
      </c>
    </row>
    <row r="124" spans="1:6" ht="15" x14ac:dyDescent="0.35">
      <c r="A124" s="486" t="s">
        <v>1223</v>
      </c>
      <c r="B124" s="486" t="s">
        <v>3923</v>
      </c>
      <c r="C124" s="486"/>
      <c r="D124" s="487"/>
      <c r="E124" s="486" t="s">
        <v>3924</v>
      </c>
      <c r="F124" s="486" t="s">
        <v>973</v>
      </c>
    </row>
    <row r="125" spans="1:6" ht="15" x14ac:dyDescent="0.35">
      <c r="A125" s="486" t="s">
        <v>1287</v>
      </c>
      <c r="B125" s="486" t="s">
        <v>3395</v>
      </c>
      <c r="C125" s="486"/>
      <c r="D125" s="487"/>
      <c r="E125" s="486" t="s">
        <v>3329</v>
      </c>
      <c r="F125" s="486" t="s">
        <v>974</v>
      </c>
    </row>
    <row r="126" spans="1:6" ht="15" x14ac:dyDescent="0.35">
      <c r="A126" s="486" t="s">
        <v>913</v>
      </c>
      <c r="B126" s="486" t="s">
        <v>3843</v>
      </c>
      <c r="C126" s="486"/>
      <c r="D126" s="487"/>
      <c r="E126" s="486" t="s">
        <v>3856</v>
      </c>
      <c r="F126" s="486" t="s">
        <v>975</v>
      </c>
    </row>
    <row r="127" spans="1:6" ht="15" x14ac:dyDescent="0.35">
      <c r="A127" s="486" t="s">
        <v>1041</v>
      </c>
      <c r="B127" s="486" t="s">
        <v>3396</v>
      </c>
      <c r="C127" s="486"/>
      <c r="D127" s="487"/>
      <c r="E127" s="486" t="s">
        <v>3397</v>
      </c>
      <c r="F127" s="486" t="s">
        <v>976</v>
      </c>
    </row>
    <row r="128" spans="1:6" ht="15" x14ac:dyDescent="0.35">
      <c r="A128" s="486" t="s">
        <v>1178</v>
      </c>
      <c r="B128" s="486" t="s">
        <v>3925</v>
      </c>
      <c r="C128" s="486"/>
      <c r="D128" s="487"/>
      <c r="E128" s="486" t="s">
        <v>3398</v>
      </c>
      <c r="F128" s="486" t="s">
        <v>977</v>
      </c>
    </row>
    <row r="129" spans="1:6" ht="15" x14ac:dyDescent="0.35">
      <c r="A129" s="486" t="s">
        <v>1230</v>
      </c>
      <c r="B129" s="486" t="s">
        <v>3399</v>
      </c>
      <c r="C129" s="486"/>
      <c r="D129" s="487"/>
      <c r="E129" s="486" t="s">
        <v>3926</v>
      </c>
      <c r="F129" s="486" t="s">
        <v>978</v>
      </c>
    </row>
    <row r="130" spans="1:6" ht="15" x14ac:dyDescent="0.35">
      <c r="A130" s="486" t="s">
        <v>919</v>
      </c>
      <c r="B130" s="486" t="s">
        <v>3850</v>
      </c>
      <c r="C130" s="486"/>
      <c r="D130" s="487"/>
      <c r="E130" s="486" t="s">
        <v>3400</v>
      </c>
      <c r="F130" s="486" t="s">
        <v>979</v>
      </c>
    </row>
    <row r="131" spans="1:6" ht="15" x14ac:dyDescent="0.35">
      <c r="A131" s="486" t="s">
        <v>1046</v>
      </c>
      <c r="B131" s="486" t="s">
        <v>3401</v>
      </c>
      <c r="C131" s="486"/>
      <c r="D131" s="487"/>
      <c r="E131" s="486" t="s">
        <v>3402</v>
      </c>
      <c r="F131" s="486" t="s">
        <v>980</v>
      </c>
    </row>
    <row r="132" spans="1:6" ht="15" x14ac:dyDescent="0.35">
      <c r="A132" s="486" t="s">
        <v>1180</v>
      </c>
      <c r="B132" s="486" t="s">
        <v>3927</v>
      </c>
      <c r="C132" s="486"/>
      <c r="D132" s="487"/>
      <c r="E132" s="486" t="s">
        <v>3403</v>
      </c>
      <c r="F132" s="486" t="s">
        <v>981</v>
      </c>
    </row>
    <row r="133" spans="1:6" ht="15" x14ac:dyDescent="0.35">
      <c r="A133" s="486" t="s">
        <v>1236</v>
      </c>
      <c r="B133" s="486" t="s">
        <v>3404</v>
      </c>
      <c r="C133" s="486"/>
      <c r="D133" s="487"/>
      <c r="E133" s="486" t="s">
        <v>3928</v>
      </c>
      <c r="F133" s="486" t="s">
        <v>982</v>
      </c>
    </row>
    <row r="134" spans="1:6" ht="15" x14ac:dyDescent="0.35">
      <c r="A134" s="486" t="s">
        <v>1293</v>
      </c>
      <c r="B134" s="486" t="s">
        <v>3405</v>
      </c>
      <c r="C134" s="486"/>
      <c r="D134" s="487"/>
      <c r="E134" s="486" t="s">
        <v>3406</v>
      </c>
      <c r="F134" s="486" t="s">
        <v>983</v>
      </c>
    </row>
    <row r="135" spans="1:6" ht="15" x14ac:dyDescent="0.35">
      <c r="A135" s="486" t="s">
        <v>924</v>
      </c>
      <c r="B135" s="486" t="s">
        <v>3857</v>
      </c>
      <c r="C135" s="486"/>
      <c r="D135" s="487"/>
      <c r="E135" s="486" t="s">
        <v>3929</v>
      </c>
      <c r="F135" s="486" t="s">
        <v>984</v>
      </c>
    </row>
    <row r="136" spans="1:6" ht="15" x14ac:dyDescent="0.35">
      <c r="A136" s="486" t="s">
        <v>1059</v>
      </c>
      <c r="B136" s="486" t="s">
        <v>3407</v>
      </c>
      <c r="C136" s="486"/>
      <c r="D136" s="487"/>
      <c r="E136" s="486" t="s">
        <v>3408</v>
      </c>
      <c r="F136" s="486" t="s">
        <v>985</v>
      </c>
    </row>
    <row r="137" spans="1:6" ht="15" x14ac:dyDescent="0.35">
      <c r="A137" s="486" t="s">
        <v>1240</v>
      </c>
      <c r="B137" s="486" t="s">
        <v>3409</v>
      </c>
      <c r="C137" s="486"/>
      <c r="D137" s="487"/>
      <c r="E137" s="486" t="s">
        <v>3410</v>
      </c>
      <c r="F137" s="486" t="s">
        <v>986</v>
      </c>
    </row>
    <row r="138" spans="1:6" ht="15" x14ac:dyDescent="0.35">
      <c r="A138" s="486" t="s">
        <v>1297</v>
      </c>
      <c r="B138" s="486" t="s">
        <v>3930</v>
      </c>
      <c r="C138" s="486"/>
      <c r="D138" s="487"/>
      <c r="E138" s="486" t="s">
        <v>3931</v>
      </c>
      <c r="F138" s="486" t="s">
        <v>987</v>
      </c>
    </row>
    <row r="139" spans="1:6" ht="15" x14ac:dyDescent="0.35">
      <c r="A139" s="486" t="s">
        <v>929</v>
      </c>
      <c r="B139" s="486" t="s">
        <v>3862</v>
      </c>
      <c r="C139" s="486"/>
      <c r="D139" s="487"/>
      <c r="E139" s="486" t="s">
        <v>3776</v>
      </c>
      <c r="F139" s="486" t="s">
        <v>988</v>
      </c>
    </row>
    <row r="140" spans="1:6" ht="15" x14ac:dyDescent="0.35">
      <c r="A140" s="486" t="s">
        <v>1066</v>
      </c>
      <c r="B140" s="486" t="s">
        <v>3932</v>
      </c>
      <c r="C140" s="486"/>
      <c r="D140" s="487"/>
      <c r="E140" s="486" t="s">
        <v>3863</v>
      </c>
      <c r="F140" s="486" t="s">
        <v>989</v>
      </c>
    </row>
    <row r="141" spans="1:6" ht="15" x14ac:dyDescent="0.35">
      <c r="A141" s="486" t="s">
        <v>855</v>
      </c>
      <c r="B141" s="486" t="s">
        <v>3768</v>
      </c>
      <c r="C141" s="486"/>
      <c r="D141" s="487"/>
      <c r="E141" s="486" t="s">
        <v>3933</v>
      </c>
      <c r="F141" s="486" t="s">
        <v>990</v>
      </c>
    </row>
    <row r="142" spans="1:6" ht="15" x14ac:dyDescent="0.35">
      <c r="A142" s="486" t="s">
        <v>976</v>
      </c>
      <c r="B142" s="486" t="s">
        <v>3397</v>
      </c>
      <c r="C142" s="486"/>
      <c r="D142" s="487"/>
      <c r="E142" s="486" t="s">
        <v>3934</v>
      </c>
      <c r="F142" s="486" t="s">
        <v>991</v>
      </c>
    </row>
    <row r="143" spans="1:6" ht="15" x14ac:dyDescent="0.35">
      <c r="A143" s="486" t="s">
        <v>1088</v>
      </c>
      <c r="B143" s="486" t="s">
        <v>3411</v>
      </c>
      <c r="C143" s="486"/>
      <c r="D143" s="487"/>
      <c r="E143" s="486" t="s">
        <v>3935</v>
      </c>
      <c r="F143" s="486" t="s">
        <v>992</v>
      </c>
    </row>
    <row r="144" spans="1:6" ht="15" x14ac:dyDescent="0.35">
      <c r="A144" s="486" t="s">
        <v>1139</v>
      </c>
      <c r="B144" s="486" t="s">
        <v>3412</v>
      </c>
      <c r="C144" s="486"/>
      <c r="D144" s="487"/>
      <c r="E144" s="486" t="s">
        <v>3936</v>
      </c>
      <c r="F144" s="486" t="s">
        <v>993</v>
      </c>
    </row>
    <row r="145" spans="1:6" ht="15" x14ac:dyDescent="0.35">
      <c r="A145" s="486" t="s">
        <v>1186</v>
      </c>
      <c r="B145" s="486" t="s">
        <v>3413</v>
      </c>
      <c r="C145" s="486"/>
      <c r="D145" s="487"/>
      <c r="E145" s="486" t="s">
        <v>3937</v>
      </c>
      <c r="F145" s="486" t="s">
        <v>994</v>
      </c>
    </row>
    <row r="146" spans="1:6" ht="15" x14ac:dyDescent="0.35">
      <c r="A146" s="486" t="s">
        <v>1245</v>
      </c>
      <c r="B146" s="486" t="s">
        <v>3414</v>
      </c>
      <c r="C146" s="486"/>
      <c r="D146" s="487"/>
      <c r="E146" s="486" t="s">
        <v>3938</v>
      </c>
      <c r="F146" s="486" t="s">
        <v>995</v>
      </c>
    </row>
    <row r="147" spans="1:6" ht="15" x14ac:dyDescent="0.35">
      <c r="A147" s="486" t="s">
        <v>1300</v>
      </c>
      <c r="B147" s="486" t="s">
        <v>3939</v>
      </c>
      <c r="C147" s="486"/>
      <c r="D147" s="487"/>
      <c r="E147" s="486" t="s">
        <v>3940</v>
      </c>
      <c r="F147" s="486" t="s">
        <v>996</v>
      </c>
    </row>
    <row r="148" spans="1:6" ht="15" x14ac:dyDescent="0.35">
      <c r="A148" s="486" t="s">
        <v>866</v>
      </c>
      <c r="B148" s="486" t="s">
        <v>3784</v>
      </c>
      <c r="C148" s="486"/>
      <c r="D148" s="487"/>
      <c r="E148" s="486" t="s">
        <v>3941</v>
      </c>
      <c r="F148" s="486" t="s">
        <v>997</v>
      </c>
    </row>
    <row r="149" spans="1:6" ht="15" x14ac:dyDescent="0.35">
      <c r="A149" s="486" t="s">
        <v>990</v>
      </c>
      <c r="B149" s="486" t="s">
        <v>3933</v>
      </c>
      <c r="C149" s="486"/>
      <c r="D149" s="487"/>
      <c r="E149" s="486" t="s">
        <v>3942</v>
      </c>
      <c r="F149" s="486" t="s">
        <v>998</v>
      </c>
    </row>
    <row r="150" spans="1:6" ht="15" x14ac:dyDescent="0.35">
      <c r="A150" s="486" t="s">
        <v>1099</v>
      </c>
      <c r="B150" s="486" t="s">
        <v>3943</v>
      </c>
      <c r="C150" s="486"/>
      <c r="D150" s="487"/>
      <c r="E150" s="486" t="s">
        <v>3944</v>
      </c>
      <c r="F150" s="486" t="s">
        <v>999</v>
      </c>
    </row>
    <row r="151" spans="1:6" ht="15" x14ac:dyDescent="0.35">
      <c r="A151" s="486" t="s">
        <v>1144</v>
      </c>
      <c r="B151" s="486" t="s">
        <v>3415</v>
      </c>
      <c r="C151" s="486"/>
      <c r="D151" s="487"/>
      <c r="E151" s="486" t="s">
        <v>3945</v>
      </c>
      <c r="F151" s="486" t="s">
        <v>1000</v>
      </c>
    </row>
    <row r="152" spans="1:6" ht="15" x14ac:dyDescent="0.35">
      <c r="A152" s="486" t="s">
        <v>1191</v>
      </c>
      <c r="B152" s="486" t="s">
        <v>3416</v>
      </c>
      <c r="C152" s="486"/>
      <c r="D152" s="487"/>
      <c r="E152" s="486" t="s">
        <v>3946</v>
      </c>
      <c r="F152" s="486" t="s">
        <v>2982</v>
      </c>
    </row>
    <row r="153" spans="1:6" ht="15" x14ac:dyDescent="0.35">
      <c r="A153" s="486" t="s">
        <v>1259</v>
      </c>
      <c r="B153" s="486" t="s">
        <v>3417</v>
      </c>
      <c r="C153" s="486"/>
      <c r="D153" s="487"/>
      <c r="E153" s="486" t="s">
        <v>3336</v>
      </c>
      <c r="F153" s="486" t="s">
        <v>1001</v>
      </c>
    </row>
    <row r="154" spans="1:6" ht="15" x14ac:dyDescent="0.35">
      <c r="A154" s="486" t="s">
        <v>1304</v>
      </c>
      <c r="B154" s="486" t="s">
        <v>3947</v>
      </c>
      <c r="C154" s="486"/>
      <c r="D154" s="487"/>
      <c r="E154" s="486" t="s">
        <v>3376</v>
      </c>
      <c r="F154" s="486" t="s">
        <v>1002</v>
      </c>
    </row>
    <row r="155" spans="1:6" ht="15" x14ac:dyDescent="0.35">
      <c r="A155" s="486" t="s">
        <v>869</v>
      </c>
      <c r="B155" s="486" t="s">
        <v>3788</v>
      </c>
      <c r="C155" s="486"/>
      <c r="D155" s="487"/>
      <c r="E155" s="486" t="s">
        <v>3948</v>
      </c>
      <c r="F155" s="486" t="s">
        <v>1003</v>
      </c>
    </row>
    <row r="156" spans="1:6" ht="15" x14ac:dyDescent="0.35">
      <c r="A156" s="486" t="s">
        <v>1003</v>
      </c>
      <c r="B156" s="486" t="s">
        <v>3948</v>
      </c>
      <c r="C156" s="486"/>
      <c r="D156" s="487"/>
      <c r="E156" s="486" t="s">
        <v>3418</v>
      </c>
      <c r="F156" s="486" t="s">
        <v>1004</v>
      </c>
    </row>
    <row r="157" spans="1:6" ht="15" x14ac:dyDescent="0.35">
      <c r="A157" s="486" t="s">
        <v>1104</v>
      </c>
      <c r="B157" s="486" t="s">
        <v>3949</v>
      </c>
      <c r="C157" s="486"/>
      <c r="D157" s="487"/>
      <c r="E157" s="486" t="s">
        <v>3419</v>
      </c>
      <c r="F157" s="486" t="s">
        <v>1005</v>
      </c>
    </row>
    <row r="158" spans="1:6" ht="15" x14ac:dyDescent="0.35">
      <c r="A158" s="486" t="s">
        <v>1150</v>
      </c>
      <c r="B158" s="486" t="s">
        <v>3420</v>
      </c>
      <c r="C158" s="486"/>
      <c r="D158" s="487"/>
      <c r="E158" s="486" t="s">
        <v>3421</v>
      </c>
      <c r="F158" s="486" t="s">
        <v>1006</v>
      </c>
    </row>
    <row r="159" spans="1:6" ht="15" x14ac:dyDescent="0.35">
      <c r="A159" s="486" t="s">
        <v>1198</v>
      </c>
      <c r="B159" s="486" t="s">
        <v>3422</v>
      </c>
      <c r="C159" s="486"/>
      <c r="D159" s="487"/>
      <c r="E159" s="486" t="s">
        <v>3423</v>
      </c>
      <c r="F159" s="486" t="s">
        <v>1007</v>
      </c>
    </row>
    <row r="160" spans="1:6" ht="15" x14ac:dyDescent="0.35">
      <c r="A160" s="486" t="s">
        <v>1264</v>
      </c>
      <c r="B160" s="486" t="s">
        <v>3424</v>
      </c>
      <c r="C160" s="486"/>
      <c r="D160" s="487"/>
      <c r="E160" s="486" t="s">
        <v>3341</v>
      </c>
      <c r="F160" s="486" t="s">
        <v>1008</v>
      </c>
    </row>
    <row r="161" spans="1:6" ht="15" x14ac:dyDescent="0.35">
      <c r="A161" s="486" t="s">
        <v>1311</v>
      </c>
      <c r="B161" s="486" t="s">
        <v>3425</v>
      </c>
      <c r="C161" s="486"/>
      <c r="D161" s="487"/>
      <c r="E161" s="486" t="s">
        <v>3379</v>
      </c>
      <c r="F161" s="486" t="s">
        <v>1009</v>
      </c>
    </row>
    <row r="162" spans="1:6" ht="15" x14ac:dyDescent="0.35">
      <c r="A162" s="486" t="s">
        <v>882</v>
      </c>
      <c r="B162" s="486" t="s">
        <v>3804</v>
      </c>
      <c r="C162" s="486"/>
      <c r="D162" s="487"/>
      <c r="E162" s="486" t="s">
        <v>3950</v>
      </c>
      <c r="F162" s="486" t="s">
        <v>1010</v>
      </c>
    </row>
    <row r="163" spans="1:6" ht="15" x14ac:dyDescent="0.35">
      <c r="A163" s="486" t="s">
        <v>1010</v>
      </c>
      <c r="B163" s="486" t="s">
        <v>3950</v>
      </c>
      <c r="C163" s="486"/>
      <c r="D163" s="487"/>
      <c r="E163" s="486" t="s">
        <v>3426</v>
      </c>
      <c r="F163" s="486" t="s">
        <v>1011</v>
      </c>
    </row>
    <row r="164" spans="1:6" ht="15" x14ac:dyDescent="0.35">
      <c r="A164" s="486" t="s">
        <v>1112</v>
      </c>
      <c r="B164" s="486" t="s">
        <v>3951</v>
      </c>
      <c r="C164" s="486"/>
      <c r="D164" s="487"/>
      <c r="E164" s="486" t="s">
        <v>3345</v>
      </c>
      <c r="F164" s="486" t="s">
        <v>1012</v>
      </c>
    </row>
    <row r="165" spans="1:6" ht="15" x14ac:dyDescent="0.35">
      <c r="A165" s="486" t="s">
        <v>1158</v>
      </c>
      <c r="B165" s="486" t="s">
        <v>3952</v>
      </c>
      <c r="C165" s="486"/>
      <c r="D165" s="487"/>
      <c r="E165" s="486" t="s">
        <v>3894</v>
      </c>
      <c r="F165" s="486" t="s">
        <v>1013</v>
      </c>
    </row>
    <row r="166" spans="1:6" ht="15" x14ac:dyDescent="0.35">
      <c r="A166" s="486" t="s">
        <v>1207</v>
      </c>
      <c r="B166" s="486" t="s">
        <v>3427</v>
      </c>
      <c r="C166" s="486"/>
      <c r="D166" s="487"/>
      <c r="E166" s="486" t="s">
        <v>3428</v>
      </c>
      <c r="F166" s="486" t="s">
        <v>1014</v>
      </c>
    </row>
    <row r="167" spans="1:6" ht="15" x14ac:dyDescent="0.35">
      <c r="A167" s="486" t="s">
        <v>1273</v>
      </c>
      <c r="B167" s="486" t="s">
        <v>3429</v>
      </c>
      <c r="C167" s="486"/>
      <c r="D167" s="487"/>
      <c r="E167" s="486" t="s">
        <v>3430</v>
      </c>
      <c r="F167" s="486" t="s">
        <v>1015</v>
      </c>
    </row>
    <row r="168" spans="1:6" ht="15" x14ac:dyDescent="0.35">
      <c r="A168" s="486" t="s">
        <v>1317</v>
      </c>
      <c r="B168" s="486" t="s">
        <v>3431</v>
      </c>
      <c r="C168" s="486"/>
      <c r="D168" s="487"/>
      <c r="E168" s="486" t="s">
        <v>3953</v>
      </c>
      <c r="F168" s="486" t="s">
        <v>1016</v>
      </c>
    </row>
    <row r="169" spans="1:6" ht="15" x14ac:dyDescent="0.35">
      <c r="A169" s="486" t="s">
        <v>891</v>
      </c>
      <c r="B169" s="486" t="s">
        <v>3814</v>
      </c>
      <c r="C169" s="486"/>
      <c r="D169" s="487"/>
      <c r="E169" s="486" t="s">
        <v>3954</v>
      </c>
      <c r="F169" s="486" t="s">
        <v>1017</v>
      </c>
    </row>
    <row r="170" spans="1:6" ht="15" x14ac:dyDescent="0.35">
      <c r="A170" s="486" t="s">
        <v>1014</v>
      </c>
      <c r="B170" s="486" t="s">
        <v>3428</v>
      </c>
      <c r="C170" s="486"/>
      <c r="D170" s="487"/>
      <c r="E170" s="486" t="s">
        <v>3432</v>
      </c>
      <c r="F170" s="486" t="s">
        <v>1018</v>
      </c>
    </row>
    <row r="171" spans="1:6" ht="15" x14ac:dyDescent="0.35">
      <c r="A171" s="486" t="s">
        <v>1115</v>
      </c>
      <c r="B171" s="486" t="s">
        <v>3433</v>
      </c>
      <c r="C171" s="486"/>
      <c r="D171" s="487"/>
      <c r="E171" s="486" t="s">
        <v>3434</v>
      </c>
      <c r="F171" s="486" t="s">
        <v>1019</v>
      </c>
    </row>
    <row r="172" spans="1:6" ht="15" x14ac:dyDescent="0.35">
      <c r="A172" s="486" t="s">
        <v>1164</v>
      </c>
      <c r="B172" s="486" t="s">
        <v>3435</v>
      </c>
      <c r="C172" s="486"/>
      <c r="D172" s="487"/>
      <c r="E172" s="486" t="s">
        <v>3350</v>
      </c>
      <c r="F172" s="486" t="s">
        <v>1020</v>
      </c>
    </row>
    <row r="173" spans="1:6" ht="15" x14ac:dyDescent="0.35">
      <c r="A173" s="486" t="s">
        <v>1211</v>
      </c>
      <c r="B173" s="486" t="s">
        <v>3436</v>
      </c>
      <c r="C173" s="486"/>
      <c r="D173" s="487"/>
      <c r="E173" s="486" t="s">
        <v>3386</v>
      </c>
      <c r="F173" s="486" t="s">
        <v>1021</v>
      </c>
    </row>
    <row r="174" spans="1:6" ht="15" x14ac:dyDescent="0.35">
      <c r="A174" s="486" t="s">
        <v>1276</v>
      </c>
      <c r="B174" s="486" t="s">
        <v>3437</v>
      </c>
      <c r="C174" s="486"/>
      <c r="D174" s="487"/>
      <c r="E174" s="486" t="s">
        <v>3955</v>
      </c>
      <c r="F174" s="486" t="s">
        <v>1022</v>
      </c>
    </row>
    <row r="175" spans="1:6" ht="15" x14ac:dyDescent="0.35">
      <c r="A175" s="486" t="s">
        <v>1321</v>
      </c>
      <c r="B175" s="486" t="s">
        <v>3438</v>
      </c>
      <c r="C175" s="486"/>
      <c r="D175" s="487"/>
      <c r="E175" s="486" t="s">
        <v>3439</v>
      </c>
      <c r="F175" s="486" t="s">
        <v>1023</v>
      </c>
    </row>
    <row r="176" spans="1:6" ht="15" x14ac:dyDescent="0.35">
      <c r="A176" s="486" t="s">
        <v>894</v>
      </c>
      <c r="B176" s="486" t="s">
        <v>3817</v>
      </c>
      <c r="C176" s="486"/>
      <c r="D176" s="487"/>
      <c r="E176" s="486" t="s">
        <v>3956</v>
      </c>
      <c r="F176" s="486" t="s">
        <v>1024</v>
      </c>
    </row>
    <row r="177" spans="1:6" ht="15" x14ac:dyDescent="0.35">
      <c r="A177" s="486" t="s">
        <v>1022</v>
      </c>
      <c r="B177" s="486" t="s">
        <v>3955</v>
      </c>
      <c r="C177" s="486"/>
      <c r="D177" s="487"/>
      <c r="E177" s="486" t="s">
        <v>3440</v>
      </c>
      <c r="F177" s="486" t="s">
        <v>1025</v>
      </c>
    </row>
    <row r="178" spans="1:6" ht="15" x14ac:dyDescent="0.35">
      <c r="A178" s="486" t="s">
        <v>1127</v>
      </c>
      <c r="B178" s="486" t="s">
        <v>3441</v>
      </c>
      <c r="C178" s="486"/>
      <c r="D178" s="487"/>
      <c r="E178" s="486" t="s">
        <v>3442</v>
      </c>
      <c r="F178" s="486" t="s">
        <v>1026</v>
      </c>
    </row>
    <row r="179" spans="1:6" ht="15" x14ac:dyDescent="0.35">
      <c r="A179" s="486" t="s">
        <v>1169</v>
      </c>
      <c r="B179" s="486" t="s">
        <v>3957</v>
      </c>
      <c r="C179" s="486"/>
      <c r="D179" s="487"/>
      <c r="E179" s="486" t="s">
        <v>3443</v>
      </c>
      <c r="F179" s="486" t="s">
        <v>1027</v>
      </c>
    </row>
    <row r="180" spans="1:6" ht="15" x14ac:dyDescent="0.35">
      <c r="A180" s="486" t="s">
        <v>1215</v>
      </c>
      <c r="B180" s="486" t="s">
        <v>3444</v>
      </c>
      <c r="C180" s="486"/>
      <c r="D180" s="487"/>
      <c r="E180" s="486" t="s">
        <v>3355</v>
      </c>
      <c r="F180" s="486" t="s">
        <v>1028</v>
      </c>
    </row>
    <row r="181" spans="1:6" ht="15" x14ac:dyDescent="0.35">
      <c r="A181" s="486" t="s">
        <v>1282</v>
      </c>
      <c r="B181" s="486" t="s">
        <v>3445</v>
      </c>
      <c r="C181" s="486"/>
      <c r="D181" s="487"/>
      <c r="E181" s="486" t="s">
        <v>3390</v>
      </c>
      <c r="F181" s="486" t="s">
        <v>1029</v>
      </c>
    </row>
    <row r="182" spans="1:6" ht="15" x14ac:dyDescent="0.35">
      <c r="A182" s="486" t="s">
        <v>1324</v>
      </c>
      <c r="B182" s="486" t="s">
        <v>3958</v>
      </c>
      <c r="C182" s="486"/>
      <c r="D182" s="487"/>
      <c r="E182" s="486" t="s">
        <v>3446</v>
      </c>
      <c r="F182" s="486" t="s">
        <v>1030</v>
      </c>
    </row>
    <row r="183" spans="1:6" ht="15" x14ac:dyDescent="0.35">
      <c r="A183" s="486" t="s">
        <v>901</v>
      </c>
      <c r="B183" s="486" t="s">
        <v>3826</v>
      </c>
      <c r="C183" s="486"/>
      <c r="D183" s="487"/>
      <c r="E183" s="486" t="s">
        <v>3447</v>
      </c>
      <c r="F183" s="486" t="s">
        <v>1031</v>
      </c>
    </row>
    <row r="184" spans="1:6" ht="15" x14ac:dyDescent="0.35">
      <c r="A184" s="486" t="s">
        <v>1030</v>
      </c>
      <c r="B184" s="486" t="s">
        <v>3446</v>
      </c>
      <c r="C184" s="486"/>
      <c r="D184" s="487"/>
      <c r="E184" s="486" t="s">
        <v>3448</v>
      </c>
      <c r="F184" s="486" t="s">
        <v>1032</v>
      </c>
    </row>
    <row r="185" spans="1:6" ht="15" x14ac:dyDescent="0.35">
      <c r="A185" s="486" t="s">
        <v>1130</v>
      </c>
      <c r="B185" s="486" t="s">
        <v>3449</v>
      </c>
      <c r="C185" s="486"/>
      <c r="D185" s="487"/>
      <c r="E185" s="486" t="s">
        <v>3959</v>
      </c>
      <c r="F185" s="486" t="s">
        <v>1033</v>
      </c>
    </row>
    <row r="186" spans="1:6" ht="15" x14ac:dyDescent="0.35">
      <c r="A186" s="486" t="s">
        <v>1173</v>
      </c>
      <c r="B186" s="486" t="s">
        <v>3960</v>
      </c>
      <c r="C186" s="486"/>
      <c r="D186" s="487"/>
      <c r="E186" s="486" t="s">
        <v>3961</v>
      </c>
      <c r="F186" s="486" t="s">
        <v>1034</v>
      </c>
    </row>
    <row r="187" spans="1:6" ht="15" x14ac:dyDescent="0.35">
      <c r="A187" s="486" t="s">
        <v>1220</v>
      </c>
      <c r="B187" s="486" t="s">
        <v>3450</v>
      </c>
      <c r="C187" s="486"/>
      <c r="D187" s="487"/>
      <c r="E187" s="486" t="s">
        <v>3827</v>
      </c>
      <c r="F187" s="486" t="s">
        <v>1035</v>
      </c>
    </row>
    <row r="188" spans="1:6" ht="15" x14ac:dyDescent="0.35">
      <c r="A188" s="486" t="s">
        <v>1284</v>
      </c>
      <c r="B188" s="486" t="s">
        <v>3962</v>
      </c>
      <c r="C188" s="486"/>
      <c r="D188" s="487"/>
      <c r="E188" s="486" t="s">
        <v>3919</v>
      </c>
      <c r="F188" s="486" t="s">
        <v>1036</v>
      </c>
    </row>
    <row r="189" spans="1:6" ht="15" x14ac:dyDescent="0.35">
      <c r="A189" s="486" t="s">
        <v>907</v>
      </c>
      <c r="B189" s="486" t="s">
        <v>3836</v>
      </c>
      <c r="C189" s="486"/>
      <c r="D189" s="487"/>
      <c r="E189" s="486" t="s">
        <v>3963</v>
      </c>
      <c r="F189" s="486" t="s">
        <v>1037</v>
      </c>
    </row>
    <row r="190" spans="1:6" ht="15" x14ac:dyDescent="0.35">
      <c r="A190" s="486" t="s">
        <v>1037</v>
      </c>
      <c r="B190" s="486" t="s">
        <v>3963</v>
      </c>
      <c r="C190" s="486"/>
      <c r="D190" s="487"/>
      <c r="E190" s="486" t="s">
        <v>3964</v>
      </c>
      <c r="F190" s="486" t="s">
        <v>1038</v>
      </c>
    </row>
    <row r="191" spans="1:6" ht="15" x14ac:dyDescent="0.35">
      <c r="A191" s="486" t="s">
        <v>1135</v>
      </c>
      <c r="B191" s="486" t="s">
        <v>3451</v>
      </c>
      <c r="C191" s="486"/>
      <c r="D191" s="487"/>
      <c r="E191" s="486" t="s">
        <v>3965</v>
      </c>
      <c r="F191" s="486" t="s">
        <v>1039</v>
      </c>
    </row>
    <row r="192" spans="1:6" ht="15" x14ac:dyDescent="0.35">
      <c r="A192" s="486" t="s">
        <v>1176</v>
      </c>
      <c r="B192" s="486" t="s">
        <v>3452</v>
      </c>
      <c r="C192" s="486"/>
      <c r="D192" s="487"/>
      <c r="E192" s="486" t="s">
        <v>3361</v>
      </c>
      <c r="F192" s="486" t="s">
        <v>1040</v>
      </c>
    </row>
    <row r="193" spans="1:6" ht="15" x14ac:dyDescent="0.35">
      <c r="A193" s="486" t="s">
        <v>1224</v>
      </c>
      <c r="B193" s="486" t="s">
        <v>3966</v>
      </c>
      <c r="C193" s="486"/>
      <c r="D193" s="487"/>
      <c r="E193" s="486" t="s">
        <v>3396</v>
      </c>
      <c r="F193" s="486" t="s">
        <v>1041</v>
      </c>
    </row>
    <row r="194" spans="1:6" ht="15" x14ac:dyDescent="0.35">
      <c r="A194" s="486" t="s">
        <v>1288</v>
      </c>
      <c r="B194" s="486" t="s">
        <v>3453</v>
      </c>
      <c r="C194" s="486"/>
      <c r="D194" s="487"/>
      <c r="E194" s="486" t="s">
        <v>3454</v>
      </c>
      <c r="F194" s="486" t="s">
        <v>1042</v>
      </c>
    </row>
    <row r="195" spans="1:6" ht="15" x14ac:dyDescent="0.35">
      <c r="A195" s="486" t="s">
        <v>914</v>
      </c>
      <c r="B195" s="486" t="s">
        <v>3844</v>
      </c>
      <c r="C195" s="486"/>
      <c r="D195" s="487"/>
      <c r="E195" s="486" t="s">
        <v>3455</v>
      </c>
      <c r="F195" s="486" t="s">
        <v>1043</v>
      </c>
    </row>
    <row r="196" spans="1:6" ht="15" x14ac:dyDescent="0.35">
      <c r="A196" s="486" t="s">
        <v>1042</v>
      </c>
      <c r="B196" s="486" t="s">
        <v>3454</v>
      </c>
      <c r="C196" s="486"/>
      <c r="D196" s="487"/>
      <c r="E196" s="486" t="s">
        <v>3456</v>
      </c>
      <c r="F196" s="486" t="s">
        <v>1044</v>
      </c>
    </row>
    <row r="197" spans="1:6" ht="15" x14ac:dyDescent="0.35">
      <c r="A197" s="486" t="s">
        <v>1231</v>
      </c>
      <c r="B197" s="486" t="s">
        <v>3457</v>
      </c>
      <c r="C197" s="486"/>
      <c r="D197" s="487"/>
      <c r="E197" s="486" t="s">
        <v>3365</v>
      </c>
      <c r="F197" s="486" t="s">
        <v>1045</v>
      </c>
    </row>
    <row r="198" spans="1:6" ht="15" x14ac:dyDescent="0.35">
      <c r="A198" s="486" t="s">
        <v>920</v>
      </c>
      <c r="B198" s="486" t="s">
        <v>3852</v>
      </c>
      <c r="C198" s="486"/>
      <c r="D198" s="487"/>
      <c r="E198" s="486" t="s">
        <v>3401</v>
      </c>
      <c r="F198" s="486" t="s">
        <v>1046</v>
      </c>
    </row>
    <row r="199" spans="1:6" ht="15" x14ac:dyDescent="0.35">
      <c r="A199" s="486" t="s">
        <v>1047</v>
      </c>
      <c r="B199" s="486" t="s">
        <v>3458</v>
      </c>
      <c r="C199" s="486"/>
      <c r="D199" s="487"/>
      <c r="E199" s="486" t="s">
        <v>3458</v>
      </c>
      <c r="F199" s="486" t="s">
        <v>1047</v>
      </c>
    </row>
    <row r="200" spans="1:6" ht="15" x14ac:dyDescent="0.35">
      <c r="A200" s="486" t="s">
        <v>1181</v>
      </c>
      <c r="B200" s="486" t="s">
        <v>3967</v>
      </c>
      <c r="C200" s="486"/>
      <c r="D200" s="487"/>
      <c r="E200" s="486" t="s">
        <v>3459</v>
      </c>
      <c r="F200" s="486" t="s">
        <v>1048</v>
      </c>
    </row>
    <row r="201" spans="1:6" ht="15" x14ac:dyDescent="0.35">
      <c r="A201" s="486" t="s">
        <v>1237</v>
      </c>
      <c r="B201" s="486" t="s">
        <v>3460</v>
      </c>
      <c r="C201" s="486"/>
      <c r="D201" s="487"/>
      <c r="E201" s="486" t="s">
        <v>3461</v>
      </c>
      <c r="F201" s="486" t="s">
        <v>1049</v>
      </c>
    </row>
    <row r="202" spans="1:6" ht="15" x14ac:dyDescent="0.35">
      <c r="A202" s="486" t="s">
        <v>1294</v>
      </c>
      <c r="B202" s="486" t="s">
        <v>3462</v>
      </c>
      <c r="C202" s="486"/>
      <c r="D202" s="487"/>
      <c r="E202" s="486" t="s">
        <v>3463</v>
      </c>
      <c r="F202" s="486" t="s">
        <v>1050</v>
      </c>
    </row>
    <row r="203" spans="1:6" ht="15" x14ac:dyDescent="0.35">
      <c r="A203" s="486" t="s">
        <v>925</v>
      </c>
      <c r="B203" s="486" t="s">
        <v>3858</v>
      </c>
      <c r="C203" s="486"/>
      <c r="D203" s="487"/>
      <c r="E203" s="486" t="s">
        <v>3464</v>
      </c>
      <c r="F203" s="486" t="s">
        <v>1051</v>
      </c>
    </row>
    <row r="204" spans="1:6" ht="15" x14ac:dyDescent="0.35">
      <c r="A204" s="486" t="s">
        <v>1060</v>
      </c>
      <c r="B204" s="486" t="s">
        <v>3465</v>
      </c>
      <c r="C204" s="486"/>
      <c r="D204" s="487"/>
      <c r="E204" s="486" t="s">
        <v>3466</v>
      </c>
      <c r="F204" s="486" t="s">
        <v>1052</v>
      </c>
    </row>
    <row r="205" spans="1:6" ht="15" x14ac:dyDescent="0.35">
      <c r="A205" s="486" t="s">
        <v>1241</v>
      </c>
      <c r="B205" s="486" t="s">
        <v>3467</v>
      </c>
      <c r="C205" s="486"/>
      <c r="D205" s="487"/>
      <c r="E205" s="486" t="s">
        <v>3468</v>
      </c>
      <c r="F205" s="486" t="s">
        <v>1053</v>
      </c>
    </row>
    <row r="206" spans="1:6" ht="15" x14ac:dyDescent="0.35">
      <c r="A206" s="486" t="s">
        <v>4393</v>
      </c>
      <c r="B206" s="486" t="s">
        <v>4394</v>
      </c>
      <c r="C206" s="486"/>
      <c r="D206" s="487"/>
      <c r="E206" s="486" t="s">
        <v>3469</v>
      </c>
      <c r="F206" s="486" t="s">
        <v>1054</v>
      </c>
    </row>
    <row r="207" spans="1:6" ht="15" x14ac:dyDescent="0.35">
      <c r="A207" s="486" t="s">
        <v>930</v>
      </c>
      <c r="B207" s="486" t="s">
        <v>3864</v>
      </c>
      <c r="C207" s="486"/>
      <c r="D207" s="487"/>
      <c r="E207" s="486" t="s">
        <v>3470</v>
      </c>
      <c r="F207" s="486" t="s">
        <v>1055</v>
      </c>
    </row>
    <row r="208" spans="1:6" ht="15" x14ac:dyDescent="0.35">
      <c r="A208" s="486" t="s">
        <v>1067</v>
      </c>
      <c r="B208" s="486" t="s">
        <v>3968</v>
      </c>
      <c r="C208" s="486"/>
      <c r="D208" s="487"/>
      <c r="E208" s="486" t="s">
        <v>3471</v>
      </c>
      <c r="F208" s="486" t="s">
        <v>1056</v>
      </c>
    </row>
    <row r="209" spans="1:6" ht="15" x14ac:dyDescent="0.35">
      <c r="A209" s="486" t="s">
        <v>856</v>
      </c>
      <c r="B209" s="486" t="s">
        <v>3769</v>
      </c>
      <c r="C209" s="486"/>
      <c r="D209" s="487"/>
      <c r="E209" s="486" t="s">
        <v>3472</v>
      </c>
      <c r="F209" s="486" t="s">
        <v>1057</v>
      </c>
    </row>
    <row r="210" spans="1:6" ht="15" x14ac:dyDescent="0.35">
      <c r="A210" s="486" t="s">
        <v>977</v>
      </c>
      <c r="B210" s="486" t="s">
        <v>3398</v>
      </c>
      <c r="C210" s="486"/>
      <c r="D210" s="487"/>
      <c r="E210" s="486" t="s">
        <v>3368</v>
      </c>
      <c r="F210" s="486" t="s">
        <v>1058</v>
      </c>
    </row>
    <row r="211" spans="1:6" ht="15" x14ac:dyDescent="0.35">
      <c r="A211" s="486" t="s">
        <v>1089</v>
      </c>
      <c r="B211" s="486" t="s">
        <v>3969</v>
      </c>
      <c r="C211" s="486"/>
      <c r="D211" s="487"/>
      <c r="E211" s="486" t="s">
        <v>3407</v>
      </c>
      <c r="F211" s="486" t="s">
        <v>1059</v>
      </c>
    </row>
    <row r="212" spans="1:6" ht="15" x14ac:dyDescent="0.35">
      <c r="A212" s="486" t="s">
        <v>1140</v>
      </c>
      <c r="B212" s="486" t="s">
        <v>3473</v>
      </c>
      <c r="C212" s="486"/>
      <c r="D212" s="487"/>
      <c r="E212" s="486" t="s">
        <v>3465</v>
      </c>
      <c r="F212" s="486" t="s">
        <v>1060</v>
      </c>
    </row>
    <row r="213" spans="1:6" ht="15" x14ac:dyDescent="0.35">
      <c r="A213" s="486" t="s">
        <v>1187</v>
      </c>
      <c r="B213" s="486" t="s">
        <v>3474</v>
      </c>
      <c r="C213" s="486"/>
      <c r="D213" s="487"/>
      <c r="E213" s="486" t="s">
        <v>3476</v>
      </c>
      <c r="F213" s="486" t="s">
        <v>1061</v>
      </c>
    </row>
    <row r="214" spans="1:6" ht="15" x14ac:dyDescent="0.35">
      <c r="A214" s="486" t="s">
        <v>1246</v>
      </c>
      <c r="B214" s="486" t="s">
        <v>3475</v>
      </c>
      <c r="C214" s="486"/>
      <c r="D214" s="487"/>
      <c r="E214" s="486" t="s">
        <v>3477</v>
      </c>
      <c r="F214" s="486" t="s">
        <v>1062</v>
      </c>
    </row>
    <row r="215" spans="1:6" ht="15" x14ac:dyDescent="0.35">
      <c r="A215" s="486" t="s">
        <v>1301</v>
      </c>
      <c r="B215" s="486" t="s">
        <v>3970</v>
      </c>
      <c r="C215" s="486"/>
      <c r="D215" s="487"/>
      <c r="E215" s="486" t="s">
        <v>3478</v>
      </c>
      <c r="F215" s="486" t="s">
        <v>1063</v>
      </c>
    </row>
    <row r="216" spans="1:6" ht="15" x14ac:dyDescent="0.35">
      <c r="A216" s="486" t="s">
        <v>991</v>
      </c>
      <c r="B216" s="486" t="s">
        <v>3934</v>
      </c>
      <c r="C216" s="486"/>
      <c r="D216" s="487"/>
      <c r="E216" s="486" t="s">
        <v>3479</v>
      </c>
      <c r="F216" s="486" t="s">
        <v>1064</v>
      </c>
    </row>
    <row r="217" spans="1:6" ht="15" x14ac:dyDescent="0.35">
      <c r="A217" s="486" t="s">
        <v>1100</v>
      </c>
      <c r="B217" s="486" t="s">
        <v>3971</v>
      </c>
      <c r="C217" s="486"/>
      <c r="D217" s="487"/>
      <c r="E217" s="486" t="s">
        <v>3853</v>
      </c>
      <c r="F217" s="486" t="s">
        <v>1065</v>
      </c>
    </row>
    <row r="218" spans="1:6" ht="15" x14ac:dyDescent="0.35">
      <c r="A218" s="486" t="s">
        <v>1145</v>
      </c>
      <c r="B218" s="486" t="s">
        <v>3480</v>
      </c>
      <c r="C218" s="486"/>
      <c r="D218" s="487"/>
      <c r="E218" s="486" t="s">
        <v>3932</v>
      </c>
      <c r="F218" s="486" t="s">
        <v>1066</v>
      </c>
    </row>
    <row r="219" spans="1:6" ht="15" x14ac:dyDescent="0.35">
      <c r="A219" s="486" t="s">
        <v>1192</v>
      </c>
      <c r="B219" s="486" t="s">
        <v>3481</v>
      </c>
      <c r="C219" s="486"/>
      <c r="D219" s="487"/>
      <c r="E219" s="486" t="s">
        <v>3968</v>
      </c>
      <c r="F219" s="486" t="s">
        <v>1067</v>
      </c>
    </row>
    <row r="220" spans="1:6" ht="15" x14ac:dyDescent="0.35">
      <c r="A220" s="486" t="s">
        <v>1260</v>
      </c>
      <c r="B220" s="486" t="s">
        <v>3482</v>
      </c>
      <c r="C220" s="486"/>
      <c r="D220" s="487"/>
      <c r="E220" s="486" t="s">
        <v>3973</v>
      </c>
      <c r="F220" s="486" t="s">
        <v>1068</v>
      </c>
    </row>
    <row r="221" spans="1:6" ht="15" x14ac:dyDescent="0.35">
      <c r="A221" s="486" t="s">
        <v>1305</v>
      </c>
      <c r="B221" s="486" t="s">
        <v>3972</v>
      </c>
      <c r="C221" s="486"/>
      <c r="D221" s="487"/>
      <c r="E221" s="486" t="s">
        <v>3974</v>
      </c>
      <c r="F221" s="486" t="s">
        <v>1069</v>
      </c>
    </row>
    <row r="222" spans="1:6" ht="15" x14ac:dyDescent="0.35">
      <c r="A222" s="486" t="s">
        <v>870</v>
      </c>
      <c r="B222" s="486" t="s">
        <v>3789</v>
      </c>
      <c r="C222" s="486"/>
      <c r="D222" s="487"/>
      <c r="E222" s="486" t="s">
        <v>3483</v>
      </c>
      <c r="F222" s="486" t="s">
        <v>1070</v>
      </c>
    </row>
    <row r="223" spans="1:6" ht="15" x14ac:dyDescent="0.35">
      <c r="A223" s="486" t="s">
        <v>1004</v>
      </c>
      <c r="B223" s="486" t="s">
        <v>3418</v>
      </c>
      <c r="C223" s="486"/>
      <c r="D223" s="487"/>
      <c r="E223" s="486" t="s">
        <v>3484</v>
      </c>
      <c r="F223" s="486" t="s">
        <v>1071</v>
      </c>
    </row>
    <row r="224" spans="1:6" ht="15" x14ac:dyDescent="0.35">
      <c r="A224" s="486" t="s">
        <v>1105</v>
      </c>
      <c r="B224" s="486" t="s">
        <v>3975</v>
      </c>
      <c r="C224" s="486"/>
      <c r="D224" s="487"/>
      <c r="E224" s="486" t="s">
        <v>3976</v>
      </c>
      <c r="F224" s="486" t="s">
        <v>1072</v>
      </c>
    </row>
    <row r="225" spans="1:6" ht="15" x14ac:dyDescent="0.35">
      <c r="A225" s="486" t="s">
        <v>1151</v>
      </c>
      <c r="B225" s="486" t="s">
        <v>3485</v>
      </c>
      <c r="C225" s="486"/>
      <c r="D225" s="487"/>
      <c r="E225" s="486" t="s">
        <v>3487</v>
      </c>
      <c r="F225" s="486" t="s">
        <v>1073</v>
      </c>
    </row>
    <row r="226" spans="1:6" ht="15" x14ac:dyDescent="0.35">
      <c r="A226" s="486" t="s">
        <v>1199</v>
      </c>
      <c r="B226" s="486" t="s">
        <v>3486</v>
      </c>
      <c r="C226" s="486"/>
      <c r="D226" s="487"/>
      <c r="E226" s="486" t="s">
        <v>3489</v>
      </c>
      <c r="F226" s="486" t="s">
        <v>1074</v>
      </c>
    </row>
    <row r="227" spans="1:6" ht="15" x14ac:dyDescent="0.35">
      <c r="A227" s="486" t="s">
        <v>1265</v>
      </c>
      <c r="B227" s="486" t="s">
        <v>3488</v>
      </c>
      <c r="C227" s="486"/>
      <c r="D227" s="487"/>
      <c r="E227" s="486" t="s">
        <v>3977</v>
      </c>
      <c r="F227" s="486" t="s">
        <v>1075</v>
      </c>
    </row>
    <row r="228" spans="1:6" ht="15" x14ac:dyDescent="0.35">
      <c r="A228" s="486" t="s">
        <v>1312</v>
      </c>
      <c r="B228" s="486" t="s">
        <v>3490</v>
      </c>
      <c r="C228" s="486"/>
      <c r="D228" s="487"/>
      <c r="E228" s="486" t="s">
        <v>3491</v>
      </c>
      <c r="F228" s="486" t="s">
        <v>1076</v>
      </c>
    </row>
    <row r="229" spans="1:6" ht="15" x14ac:dyDescent="0.35">
      <c r="A229" s="486" t="s">
        <v>883</v>
      </c>
      <c r="B229" s="486" t="s">
        <v>3805</v>
      </c>
      <c r="C229" s="486"/>
      <c r="D229" s="487"/>
      <c r="E229" s="486" t="s">
        <v>3492</v>
      </c>
      <c r="F229" s="486" t="s">
        <v>1077</v>
      </c>
    </row>
    <row r="230" spans="1:6" ht="15" x14ac:dyDescent="0.35">
      <c r="A230" s="486" t="s">
        <v>1011</v>
      </c>
      <c r="B230" s="486" t="s">
        <v>3426</v>
      </c>
      <c r="C230" s="486"/>
      <c r="D230" s="487"/>
      <c r="E230" s="486" t="s">
        <v>3493</v>
      </c>
      <c r="F230" s="486" t="s">
        <v>1078</v>
      </c>
    </row>
    <row r="231" spans="1:6" ht="15" x14ac:dyDescent="0.35">
      <c r="A231" s="489" t="s">
        <v>4395</v>
      </c>
      <c r="B231" s="486" t="s">
        <v>4396</v>
      </c>
      <c r="C231" s="486"/>
      <c r="D231" s="487"/>
      <c r="E231" s="486" t="s">
        <v>3494</v>
      </c>
      <c r="F231" s="486" t="s">
        <v>1079</v>
      </c>
    </row>
    <row r="232" spans="1:6" ht="15" x14ac:dyDescent="0.35">
      <c r="A232" s="486" t="s">
        <v>1159</v>
      </c>
      <c r="B232" s="486" t="s">
        <v>3978</v>
      </c>
      <c r="C232" s="486"/>
      <c r="D232" s="487"/>
      <c r="E232" s="486" t="s">
        <v>3496</v>
      </c>
      <c r="F232" s="486" t="s">
        <v>1080</v>
      </c>
    </row>
    <row r="233" spans="1:6" ht="15" x14ac:dyDescent="0.35">
      <c r="A233" s="486" t="s">
        <v>1208</v>
      </c>
      <c r="B233" s="486" t="s">
        <v>3979</v>
      </c>
      <c r="C233" s="486"/>
      <c r="D233" s="487"/>
      <c r="E233" s="486" t="s">
        <v>3497</v>
      </c>
      <c r="F233" s="486" t="s">
        <v>1081</v>
      </c>
    </row>
    <row r="234" spans="1:6" ht="15" x14ac:dyDescent="0.35">
      <c r="A234" s="486" t="s">
        <v>1318</v>
      </c>
      <c r="B234" s="486" t="s">
        <v>3495</v>
      </c>
      <c r="C234" s="486"/>
      <c r="D234" s="487"/>
      <c r="E234" s="486" t="s">
        <v>3499</v>
      </c>
      <c r="F234" s="486" t="s">
        <v>1082</v>
      </c>
    </row>
    <row r="235" spans="1:6" ht="15" x14ac:dyDescent="0.35">
      <c r="A235" s="486" t="s">
        <v>1015</v>
      </c>
      <c r="B235" s="486" t="s">
        <v>3430</v>
      </c>
      <c r="C235" s="486"/>
      <c r="D235" s="487"/>
      <c r="E235" s="486" t="s">
        <v>3500</v>
      </c>
      <c r="F235" s="486" t="s">
        <v>1083</v>
      </c>
    </row>
    <row r="236" spans="1:6" ht="15" x14ac:dyDescent="0.35">
      <c r="A236" s="486" t="s">
        <v>1116</v>
      </c>
      <c r="B236" s="486" t="s">
        <v>3498</v>
      </c>
      <c r="C236" s="486"/>
      <c r="D236" s="487"/>
      <c r="E236" s="486" t="s">
        <v>3501</v>
      </c>
      <c r="F236" s="486" t="s">
        <v>1084</v>
      </c>
    </row>
    <row r="237" spans="1:6" ht="15" x14ac:dyDescent="0.35">
      <c r="A237" s="486" t="s">
        <v>1165</v>
      </c>
      <c r="B237" s="486" t="s">
        <v>3980</v>
      </c>
      <c r="C237" s="486"/>
      <c r="D237" s="487"/>
      <c r="E237" s="486" t="s">
        <v>3502</v>
      </c>
      <c r="F237" s="486" t="s">
        <v>1085</v>
      </c>
    </row>
    <row r="238" spans="1:6" ht="15" x14ac:dyDescent="0.35">
      <c r="A238" s="486" t="s">
        <v>1212</v>
      </c>
      <c r="B238" s="486" t="s">
        <v>3981</v>
      </c>
      <c r="C238" s="486"/>
      <c r="D238" s="487"/>
      <c r="E238" s="486" t="s">
        <v>3983</v>
      </c>
      <c r="F238" s="486" t="s">
        <v>2983</v>
      </c>
    </row>
    <row r="239" spans="1:6" ht="15" x14ac:dyDescent="0.35">
      <c r="A239" s="486" t="s">
        <v>1277</v>
      </c>
      <c r="B239" s="486" t="s">
        <v>3982</v>
      </c>
      <c r="C239" s="486"/>
      <c r="D239" s="487"/>
      <c r="E239" s="486" t="s">
        <v>3984</v>
      </c>
      <c r="F239" s="486" t="s">
        <v>3237</v>
      </c>
    </row>
    <row r="240" spans="1:6" ht="15" x14ac:dyDescent="0.35">
      <c r="A240" s="486" t="s">
        <v>895</v>
      </c>
      <c r="B240" s="486" t="s">
        <v>3819</v>
      </c>
      <c r="C240" s="486"/>
      <c r="D240" s="487"/>
      <c r="E240" s="486" t="s">
        <v>3985</v>
      </c>
      <c r="F240" s="486" t="s">
        <v>3238</v>
      </c>
    </row>
    <row r="241" spans="1:6" ht="15" x14ac:dyDescent="0.35">
      <c r="A241" s="486" t="s">
        <v>1023</v>
      </c>
      <c r="B241" s="486" t="s">
        <v>3439</v>
      </c>
      <c r="C241" s="486"/>
      <c r="D241" s="487"/>
      <c r="E241" s="486" t="s">
        <v>3330</v>
      </c>
      <c r="F241" s="486" t="s">
        <v>1086</v>
      </c>
    </row>
    <row r="242" spans="1:6" ht="15" x14ac:dyDescent="0.35">
      <c r="A242" s="486" t="s">
        <v>1170</v>
      </c>
      <c r="B242" s="486" t="s">
        <v>3503</v>
      </c>
      <c r="C242" s="486"/>
      <c r="D242" s="487"/>
      <c r="E242" s="486" t="s">
        <v>3370</v>
      </c>
      <c r="F242" s="486" t="s">
        <v>1087</v>
      </c>
    </row>
    <row r="243" spans="1:6" ht="15" x14ac:dyDescent="0.35">
      <c r="A243" s="486" t="s">
        <v>1216</v>
      </c>
      <c r="B243" s="486" t="s">
        <v>3504</v>
      </c>
      <c r="C243" s="486"/>
      <c r="D243" s="487"/>
      <c r="E243" s="486" t="s">
        <v>3411</v>
      </c>
      <c r="F243" s="486" t="s">
        <v>1088</v>
      </c>
    </row>
    <row r="244" spans="1:6" ht="15" x14ac:dyDescent="0.35">
      <c r="A244" s="486" t="s">
        <v>1325</v>
      </c>
      <c r="B244" s="486" t="s">
        <v>3986</v>
      </c>
      <c r="C244" s="486"/>
      <c r="D244" s="487"/>
      <c r="E244" s="486" t="s">
        <v>3969</v>
      </c>
      <c r="F244" s="486" t="s">
        <v>1089</v>
      </c>
    </row>
    <row r="245" spans="1:6" ht="15" x14ac:dyDescent="0.35">
      <c r="A245" s="486" t="s">
        <v>902</v>
      </c>
      <c r="B245" s="486" t="s">
        <v>3828</v>
      </c>
      <c r="C245" s="486"/>
      <c r="D245" s="487"/>
      <c r="E245" s="486" t="s">
        <v>3506</v>
      </c>
      <c r="F245" s="486" t="s">
        <v>1090</v>
      </c>
    </row>
    <row r="246" spans="1:6" ht="15" x14ac:dyDescent="0.35">
      <c r="A246" s="486" t="s">
        <v>1031</v>
      </c>
      <c r="B246" s="486" t="s">
        <v>3447</v>
      </c>
      <c r="C246" s="486"/>
      <c r="D246" s="487"/>
      <c r="E246" s="486" t="s">
        <v>3508</v>
      </c>
      <c r="F246" s="486" t="s">
        <v>1091</v>
      </c>
    </row>
    <row r="247" spans="1:6" ht="15" x14ac:dyDescent="0.35">
      <c r="A247" s="486" t="s">
        <v>1131</v>
      </c>
      <c r="B247" s="486" t="s">
        <v>3505</v>
      </c>
      <c r="C247" s="486"/>
      <c r="D247" s="487"/>
      <c r="E247" s="486" t="s">
        <v>3509</v>
      </c>
      <c r="F247" s="486" t="s">
        <v>1092</v>
      </c>
    </row>
    <row r="248" spans="1:6" ht="15" x14ac:dyDescent="0.35">
      <c r="A248" s="486" t="s">
        <v>1221</v>
      </c>
      <c r="B248" s="486" t="s">
        <v>3507</v>
      </c>
      <c r="C248" s="486"/>
      <c r="D248" s="487"/>
      <c r="E248" s="486" t="s">
        <v>3510</v>
      </c>
      <c r="F248" s="486" t="s">
        <v>1093</v>
      </c>
    </row>
    <row r="249" spans="1:6" ht="15" x14ac:dyDescent="0.35">
      <c r="A249" s="486" t="s">
        <v>1285</v>
      </c>
      <c r="B249" s="486" t="s">
        <v>3987</v>
      </c>
      <c r="C249" s="486"/>
      <c r="D249" s="487"/>
      <c r="E249" s="486" t="s">
        <v>3511</v>
      </c>
      <c r="F249" s="486" t="s">
        <v>1094</v>
      </c>
    </row>
    <row r="250" spans="1:6" ht="15" x14ac:dyDescent="0.35">
      <c r="A250" s="486" t="s">
        <v>908</v>
      </c>
      <c r="B250" s="486" t="s">
        <v>3837</v>
      </c>
      <c r="C250" s="486"/>
      <c r="D250" s="487"/>
      <c r="E250" s="486" t="s">
        <v>3513</v>
      </c>
      <c r="F250" s="486" t="s">
        <v>1095</v>
      </c>
    </row>
    <row r="251" spans="1:6" ht="15" x14ac:dyDescent="0.35">
      <c r="A251" s="486" t="s">
        <v>1038</v>
      </c>
      <c r="B251" s="486" t="s">
        <v>3964</v>
      </c>
      <c r="C251" s="486"/>
      <c r="D251" s="487"/>
      <c r="E251" s="486" t="s">
        <v>3514</v>
      </c>
      <c r="F251" s="486" t="s">
        <v>1096</v>
      </c>
    </row>
    <row r="252" spans="1:6" ht="15" x14ac:dyDescent="0.35">
      <c r="A252" s="486" t="s">
        <v>1136</v>
      </c>
      <c r="B252" s="486" t="s">
        <v>3512</v>
      </c>
      <c r="C252" s="486"/>
      <c r="D252" s="487"/>
      <c r="E252" s="486" t="s">
        <v>3778</v>
      </c>
      <c r="F252" s="486" t="s">
        <v>1097</v>
      </c>
    </row>
    <row r="253" spans="1:6" ht="15" x14ac:dyDescent="0.35">
      <c r="A253" s="486" t="s">
        <v>1225</v>
      </c>
      <c r="B253" s="486" t="s">
        <v>3988</v>
      </c>
      <c r="C253" s="486"/>
      <c r="D253" s="487"/>
      <c r="E253" s="486" t="s">
        <v>3865</v>
      </c>
      <c r="F253" s="486" t="s">
        <v>1098</v>
      </c>
    </row>
    <row r="254" spans="1:6" ht="15" x14ac:dyDescent="0.35">
      <c r="A254" s="486" t="s">
        <v>1289</v>
      </c>
      <c r="B254" s="486" t="s">
        <v>3515</v>
      </c>
      <c r="C254" s="486"/>
      <c r="D254" s="487"/>
      <c r="E254" s="486" t="s">
        <v>3943</v>
      </c>
      <c r="F254" s="486" t="s">
        <v>1099</v>
      </c>
    </row>
    <row r="255" spans="1:6" ht="15" x14ac:dyDescent="0.35">
      <c r="A255" s="486" t="s">
        <v>915</v>
      </c>
      <c r="B255" s="486" t="s">
        <v>3845</v>
      </c>
      <c r="C255" s="486"/>
      <c r="D255" s="487"/>
      <c r="E255" s="486" t="s">
        <v>3971</v>
      </c>
      <c r="F255" s="486" t="s">
        <v>1100</v>
      </c>
    </row>
    <row r="256" spans="1:6" ht="15" x14ac:dyDescent="0.35">
      <c r="A256" s="486" t="s">
        <v>1043</v>
      </c>
      <c r="B256" s="486" t="s">
        <v>3455</v>
      </c>
      <c r="C256" s="486"/>
      <c r="D256" s="487"/>
      <c r="E256" s="486" t="s">
        <v>3989</v>
      </c>
      <c r="F256" s="486" t="s">
        <v>1101</v>
      </c>
    </row>
    <row r="257" spans="1:6" ht="15" x14ac:dyDescent="0.35">
      <c r="A257" s="486" t="s">
        <v>1232</v>
      </c>
      <c r="B257" s="486" t="s">
        <v>3516</v>
      </c>
      <c r="C257" s="486"/>
      <c r="D257" s="487"/>
      <c r="E257" s="486" t="s">
        <v>4397</v>
      </c>
      <c r="F257" s="490" t="s">
        <v>4398</v>
      </c>
    </row>
    <row r="258" spans="1:6" ht="15" x14ac:dyDescent="0.35">
      <c r="A258" s="486" t="s">
        <v>921</v>
      </c>
      <c r="B258" s="486" t="s">
        <v>3854</v>
      </c>
      <c r="C258" s="486"/>
      <c r="D258" s="487"/>
      <c r="E258" s="486" t="s">
        <v>3787</v>
      </c>
      <c r="F258" s="486" t="s">
        <v>1102</v>
      </c>
    </row>
    <row r="259" spans="1:6" ht="15" x14ac:dyDescent="0.35">
      <c r="A259" s="486" t="s">
        <v>1048</v>
      </c>
      <c r="B259" s="486" t="s">
        <v>3459</v>
      </c>
      <c r="C259" s="486"/>
      <c r="D259" s="487"/>
      <c r="E259" s="486" t="s">
        <v>3875</v>
      </c>
      <c r="F259" s="486" t="s">
        <v>1103</v>
      </c>
    </row>
    <row r="260" spans="1:6" ht="15" x14ac:dyDescent="0.35">
      <c r="A260" s="486" t="s">
        <v>1182</v>
      </c>
      <c r="B260" s="486" t="s">
        <v>3990</v>
      </c>
      <c r="C260" s="486"/>
      <c r="D260" s="487"/>
      <c r="E260" s="486" t="s">
        <v>3949</v>
      </c>
      <c r="F260" s="486" t="s">
        <v>1104</v>
      </c>
    </row>
    <row r="261" spans="1:6" ht="15" x14ac:dyDescent="0.35">
      <c r="A261" s="486" t="s">
        <v>1238</v>
      </c>
      <c r="B261" s="486" t="s">
        <v>3517</v>
      </c>
      <c r="C261" s="486"/>
      <c r="D261" s="487"/>
      <c r="E261" s="486" t="s">
        <v>3975</v>
      </c>
      <c r="F261" s="486" t="s">
        <v>1105</v>
      </c>
    </row>
    <row r="262" spans="1:6" ht="15" x14ac:dyDescent="0.35">
      <c r="A262" s="486" t="s">
        <v>1295</v>
      </c>
      <c r="B262" s="486" t="s">
        <v>3518</v>
      </c>
      <c r="C262" s="486"/>
      <c r="D262" s="487"/>
      <c r="E262" s="486" t="s">
        <v>3991</v>
      </c>
      <c r="F262" s="486" t="s">
        <v>1106</v>
      </c>
    </row>
    <row r="263" spans="1:6" ht="15" x14ac:dyDescent="0.35">
      <c r="A263" s="486" t="s">
        <v>926</v>
      </c>
      <c r="B263" s="486" t="s">
        <v>3859</v>
      </c>
      <c r="C263" s="486"/>
      <c r="D263" s="487"/>
      <c r="E263" s="486" t="s">
        <v>3992</v>
      </c>
      <c r="F263" s="486" t="s">
        <v>1107</v>
      </c>
    </row>
    <row r="264" spans="1:6" ht="15" x14ac:dyDescent="0.35">
      <c r="A264" s="486" t="s">
        <v>1061</v>
      </c>
      <c r="B264" s="486" t="s">
        <v>3476</v>
      </c>
      <c r="C264" s="486"/>
      <c r="D264" s="487"/>
      <c r="E264" s="486" t="s">
        <v>3993</v>
      </c>
      <c r="F264" s="486" t="s">
        <v>1108</v>
      </c>
    </row>
    <row r="265" spans="1:6" ht="15" x14ac:dyDescent="0.35">
      <c r="A265" s="486" t="s">
        <v>1242</v>
      </c>
      <c r="B265" s="486" t="s">
        <v>3519</v>
      </c>
      <c r="C265" s="486"/>
      <c r="D265" s="487"/>
      <c r="E265" s="486" t="s">
        <v>3994</v>
      </c>
      <c r="F265" s="486" t="s">
        <v>1109</v>
      </c>
    </row>
    <row r="266" spans="1:6" ht="15" x14ac:dyDescent="0.35">
      <c r="A266" s="486" t="s">
        <v>931</v>
      </c>
      <c r="B266" s="486" t="s">
        <v>3866</v>
      </c>
      <c r="C266" s="486"/>
      <c r="D266" s="487"/>
      <c r="E266" s="486" t="s">
        <v>3796</v>
      </c>
      <c r="F266" s="486" t="s">
        <v>1110</v>
      </c>
    </row>
    <row r="267" spans="1:6" ht="15" x14ac:dyDescent="0.35">
      <c r="A267" s="486" t="s">
        <v>1068</v>
      </c>
      <c r="B267" s="486" t="s">
        <v>3973</v>
      </c>
      <c r="C267" s="486"/>
      <c r="D267" s="487"/>
      <c r="E267" s="486" t="s">
        <v>3885</v>
      </c>
      <c r="F267" s="486" t="s">
        <v>1111</v>
      </c>
    </row>
    <row r="268" spans="1:6" ht="15" x14ac:dyDescent="0.35">
      <c r="A268" s="486" t="s">
        <v>857</v>
      </c>
      <c r="B268" s="486" t="s">
        <v>3770</v>
      </c>
      <c r="C268" s="486"/>
      <c r="D268" s="487"/>
      <c r="E268" s="486" t="s">
        <v>3951</v>
      </c>
      <c r="F268" s="486" t="s">
        <v>1112</v>
      </c>
    </row>
    <row r="269" spans="1:6" ht="15" x14ac:dyDescent="0.35">
      <c r="A269" s="486" t="s">
        <v>978</v>
      </c>
      <c r="B269" s="486" t="s">
        <v>3926</v>
      </c>
      <c r="C269" s="486"/>
      <c r="D269" s="487"/>
      <c r="E269" s="486" t="s">
        <v>4396</v>
      </c>
      <c r="F269" s="489" t="s">
        <v>4395</v>
      </c>
    </row>
    <row r="270" spans="1:6" ht="15" x14ac:dyDescent="0.35">
      <c r="A270" s="486" t="s">
        <v>1090</v>
      </c>
      <c r="B270" s="486" t="s">
        <v>3506</v>
      </c>
      <c r="C270" s="486"/>
      <c r="D270" s="487"/>
      <c r="E270" s="486" t="s">
        <v>3346</v>
      </c>
      <c r="F270" s="486" t="s">
        <v>1113</v>
      </c>
    </row>
    <row r="271" spans="1:6" ht="15" x14ac:dyDescent="0.35">
      <c r="A271" s="486" t="s">
        <v>1141</v>
      </c>
      <c r="B271" s="486" t="s">
        <v>3520</v>
      </c>
      <c r="C271" s="486"/>
      <c r="D271" s="487"/>
      <c r="E271" s="486" t="s">
        <v>3382</v>
      </c>
      <c r="F271" s="486" t="s">
        <v>1114</v>
      </c>
    </row>
    <row r="272" spans="1:6" ht="15" x14ac:dyDescent="0.35">
      <c r="A272" s="486" t="s">
        <v>1188</v>
      </c>
      <c r="B272" s="486" t="s">
        <v>3995</v>
      </c>
      <c r="C272" s="486"/>
      <c r="D272" s="487"/>
      <c r="E272" s="486" t="s">
        <v>3433</v>
      </c>
      <c r="F272" s="486" t="s">
        <v>1115</v>
      </c>
    </row>
    <row r="273" spans="1:6" ht="15" x14ac:dyDescent="0.35">
      <c r="A273" s="486" t="s">
        <v>1247</v>
      </c>
      <c r="B273" s="486" t="s">
        <v>3521</v>
      </c>
      <c r="C273" s="486"/>
      <c r="D273" s="487"/>
      <c r="E273" s="486" t="s">
        <v>3498</v>
      </c>
      <c r="F273" s="486" t="s">
        <v>1116</v>
      </c>
    </row>
    <row r="274" spans="1:6" ht="15" x14ac:dyDescent="0.35">
      <c r="A274" s="486" t="s">
        <v>992</v>
      </c>
      <c r="B274" s="486" t="s">
        <v>3935</v>
      </c>
      <c r="C274" s="486"/>
      <c r="D274" s="487"/>
      <c r="E274" s="486" t="s">
        <v>3522</v>
      </c>
      <c r="F274" s="486" t="s">
        <v>1117</v>
      </c>
    </row>
    <row r="275" spans="1:6" ht="15" x14ac:dyDescent="0.35">
      <c r="A275" s="486" t="s">
        <v>1101</v>
      </c>
      <c r="B275" s="486" t="s">
        <v>3989</v>
      </c>
      <c r="C275" s="486"/>
      <c r="D275" s="487"/>
      <c r="E275" s="486" t="s">
        <v>3523</v>
      </c>
      <c r="F275" s="486" t="s">
        <v>1118</v>
      </c>
    </row>
    <row r="276" spans="1:6" ht="15" x14ac:dyDescent="0.35">
      <c r="A276" s="486" t="s">
        <v>1146</v>
      </c>
      <c r="B276" s="486" t="s">
        <v>3996</v>
      </c>
      <c r="C276" s="486"/>
      <c r="D276" s="487"/>
      <c r="E276" s="486" t="s">
        <v>3524</v>
      </c>
      <c r="F276" s="486" t="s">
        <v>1119</v>
      </c>
    </row>
    <row r="277" spans="1:6" ht="15" x14ac:dyDescent="0.35">
      <c r="A277" s="486" t="s">
        <v>1193</v>
      </c>
      <c r="B277" s="486" t="s">
        <v>3997</v>
      </c>
      <c r="C277" s="486"/>
      <c r="D277" s="487"/>
      <c r="E277" s="486" t="s">
        <v>3525</v>
      </c>
      <c r="F277" s="486" t="s">
        <v>1120</v>
      </c>
    </row>
    <row r="278" spans="1:6" ht="15" x14ac:dyDescent="0.35">
      <c r="A278" s="486" t="s">
        <v>1261</v>
      </c>
      <c r="B278" s="486" t="s">
        <v>3998</v>
      </c>
      <c r="C278" s="486"/>
      <c r="D278" s="487"/>
      <c r="E278" s="486" t="s">
        <v>3526</v>
      </c>
      <c r="F278" s="486" t="s">
        <v>1121</v>
      </c>
    </row>
    <row r="279" spans="1:6" ht="15" x14ac:dyDescent="0.35">
      <c r="A279" s="486" t="s">
        <v>1306</v>
      </c>
      <c r="B279" s="486" t="s">
        <v>3999</v>
      </c>
      <c r="C279" s="486"/>
      <c r="D279" s="487"/>
      <c r="E279" s="486" t="s">
        <v>3527</v>
      </c>
      <c r="F279" s="486" t="s">
        <v>1122</v>
      </c>
    </row>
    <row r="280" spans="1:6" ht="15" x14ac:dyDescent="0.35">
      <c r="A280" s="486" t="s">
        <v>871</v>
      </c>
      <c r="B280" s="486" t="s">
        <v>3790</v>
      </c>
      <c r="C280" s="486"/>
      <c r="D280" s="487"/>
      <c r="E280" s="486" t="s">
        <v>3528</v>
      </c>
      <c r="F280" s="486" t="s">
        <v>1123</v>
      </c>
    </row>
    <row r="281" spans="1:6" ht="15" x14ac:dyDescent="0.35">
      <c r="A281" s="486" t="s">
        <v>1005</v>
      </c>
      <c r="B281" s="486" t="s">
        <v>3419</v>
      </c>
      <c r="C281" s="486"/>
      <c r="D281" s="487"/>
      <c r="E281" s="486" t="s">
        <v>4000</v>
      </c>
      <c r="F281" s="486" t="s">
        <v>1124</v>
      </c>
    </row>
    <row r="282" spans="1:6" ht="15" x14ac:dyDescent="0.35">
      <c r="A282" s="486" t="s">
        <v>1106</v>
      </c>
      <c r="B282" s="486" t="s">
        <v>3991</v>
      </c>
      <c r="C282" s="486"/>
      <c r="D282" s="487"/>
      <c r="E282" s="486" t="s">
        <v>3351</v>
      </c>
      <c r="F282" s="486" t="s">
        <v>1125</v>
      </c>
    </row>
    <row r="283" spans="1:6" ht="15" x14ac:dyDescent="0.35">
      <c r="A283" s="486" t="s">
        <v>1152</v>
      </c>
      <c r="B283" s="486" t="s">
        <v>4001</v>
      </c>
      <c r="C283" s="486"/>
      <c r="D283" s="487"/>
      <c r="E283" s="486" t="s">
        <v>3387</v>
      </c>
      <c r="F283" s="486" t="s">
        <v>1126</v>
      </c>
    </row>
    <row r="284" spans="1:6" ht="15" x14ac:dyDescent="0.35">
      <c r="A284" s="486" t="s">
        <v>1200</v>
      </c>
      <c r="B284" s="486" t="s">
        <v>3529</v>
      </c>
      <c r="C284" s="486"/>
      <c r="D284" s="487"/>
      <c r="E284" s="486" t="s">
        <v>3441</v>
      </c>
      <c r="F284" s="486" t="s">
        <v>1127</v>
      </c>
    </row>
    <row r="285" spans="1:6" ht="15" x14ac:dyDescent="0.35">
      <c r="A285" s="486" t="s">
        <v>1266</v>
      </c>
      <c r="B285" s="486" t="s">
        <v>3530</v>
      </c>
      <c r="C285" s="486"/>
      <c r="D285" s="487"/>
      <c r="E285" s="486" t="s">
        <v>3356</v>
      </c>
      <c r="F285" s="486" t="s">
        <v>1128</v>
      </c>
    </row>
    <row r="286" spans="1:6" ht="15" x14ac:dyDescent="0.35">
      <c r="A286" s="486" t="s">
        <v>1313</v>
      </c>
      <c r="B286" s="486" t="s">
        <v>3531</v>
      </c>
      <c r="C286" s="486"/>
      <c r="D286" s="487"/>
      <c r="E286" s="486" t="s">
        <v>3391</v>
      </c>
      <c r="F286" s="486" t="s">
        <v>1129</v>
      </c>
    </row>
    <row r="287" spans="1:6" ht="15" x14ac:dyDescent="0.35">
      <c r="A287" s="486" t="s">
        <v>884</v>
      </c>
      <c r="B287" s="486" t="s">
        <v>3806</v>
      </c>
      <c r="C287" s="486"/>
      <c r="D287" s="487"/>
      <c r="E287" s="486" t="s">
        <v>3449</v>
      </c>
      <c r="F287" s="486" t="s">
        <v>1130</v>
      </c>
    </row>
    <row r="288" spans="1:6" ht="15" x14ac:dyDescent="0.35">
      <c r="A288" s="486" t="s">
        <v>1160</v>
      </c>
      <c r="B288" s="486" t="s">
        <v>4002</v>
      </c>
      <c r="C288" s="486"/>
      <c r="D288" s="487"/>
      <c r="E288" s="486" t="s">
        <v>3505</v>
      </c>
      <c r="F288" s="486" t="s">
        <v>1131</v>
      </c>
    </row>
    <row r="289" spans="1:6" ht="15" x14ac:dyDescent="0.35">
      <c r="A289" s="486" t="s">
        <v>1016</v>
      </c>
      <c r="B289" s="486" t="s">
        <v>3953</v>
      </c>
      <c r="C289" s="486"/>
      <c r="D289" s="487"/>
      <c r="E289" s="486" t="s">
        <v>3532</v>
      </c>
      <c r="F289" s="486" t="s">
        <v>1132</v>
      </c>
    </row>
    <row r="290" spans="1:6" ht="15" x14ac:dyDescent="0.35">
      <c r="A290" s="486" t="s">
        <v>1117</v>
      </c>
      <c r="B290" s="486" t="s">
        <v>3522</v>
      </c>
      <c r="C290" s="486"/>
      <c r="D290" s="487"/>
      <c r="E290" s="486" t="s">
        <v>3359</v>
      </c>
      <c r="F290" s="486" t="s">
        <v>1133</v>
      </c>
    </row>
    <row r="291" spans="1:6" ht="15" x14ac:dyDescent="0.35">
      <c r="A291" s="486" t="s">
        <v>1166</v>
      </c>
      <c r="B291" s="486" t="s">
        <v>4003</v>
      </c>
      <c r="C291" s="486"/>
      <c r="D291" s="487"/>
      <c r="E291" s="486" t="s">
        <v>3393</v>
      </c>
      <c r="F291" s="486" t="s">
        <v>1134</v>
      </c>
    </row>
    <row r="292" spans="1:6" ht="15" x14ac:dyDescent="0.35">
      <c r="A292" s="486" t="s">
        <v>1278</v>
      </c>
      <c r="B292" s="486" t="s">
        <v>3533</v>
      </c>
      <c r="C292" s="486"/>
      <c r="D292" s="487"/>
      <c r="E292" s="486" t="s">
        <v>3451</v>
      </c>
      <c r="F292" s="486" t="s">
        <v>1135</v>
      </c>
    </row>
    <row r="293" spans="1:6" ht="15" x14ac:dyDescent="0.35">
      <c r="A293" s="486" t="s">
        <v>896</v>
      </c>
      <c r="B293" s="486" t="s">
        <v>3820</v>
      </c>
      <c r="C293" s="486"/>
      <c r="D293" s="487"/>
      <c r="E293" s="486" t="s">
        <v>3512</v>
      </c>
      <c r="F293" s="486" t="s">
        <v>1136</v>
      </c>
    </row>
    <row r="294" spans="1:6" ht="15" x14ac:dyDescent="0.35">
      <c r="A294" s="486" t="s">
        <v>1024</v>
      </c>
      <c r="B294" s="486" t="s">
        <v>3956</v>
      </c>
      <c r="C294" s="486"/>
      <c r="D294" s="487"/>
      <c r="E294" s="486" t="s">
        <v>3331</v>
      </c>
      <c r="F294" s="486" t="s">
        <v>1137</v>
      </c>
    </row>
    <row r="295" spans="1:6" ht="15" x14ac:dyDescent="0.35">
      <c r="A295" s="486" t="s">
        <v>1217</v>
      </c>
      <c r="B295" s="486" t="s">
        <v>3534</v>
      </c>
      <c r="C295" s="486"/>
      <c r="D295" s="487"/>
      <c r="E295" s="486" t="s">
        <v>3371</v>
      </c>
      <c r="F295" s="486" t="s">
        <v>1138</v>
      </c>
    </row>
    <row r="296" spans="1:6" ht="15" x14ac:dyDescent="0.35">
      <c r="A296" s="486" t="s">
        <v>1326</v>
      </c>
      <c r="B296" s="486" t="s">
        <v>4004</v>
      </c>
      <c r="C296" s="486"/>
      <c r="D296" s="487"/>
      <c r="E296" s="486" t="s">
        <v>3412</v>
      </c>
      <c r="F296" s="486" t="s">
        <v>1139</v>
      </c>
    </row>
    <row r="297" spans="1:6" ht="15" x14ac:dyDescent="0.35">
      <c r="A297" s="486" t="s">
        <v>903</v>
      </c>
      <c r="B297" s="486" t="s">
        <v>3829</v>
      </c>
      <c r="C297" s="486"/>
      <c r="D297" s="487"/>
      <c r="E297" s="486" t="s">
        <v>3473</v>
      </c>
      <c r="F297" s="486" t="s">
        <v>1140</v>
      </c>
    </row>
    <row r="298" spans="1:6" ht="15" x14ac:dyDescent="0.35">
      <c r="A298" s="486" t="s">
        <v>1032</v>
      </c>
      <c r="B298" s="486" t="s">
        <v>3448</v>
      </c>
      <c r="C298" s="486"/>
      <c r="D298" s="487"/>
      <c r="E298" s="486" t="s">
        <v>3520</v>
      </c>
      <c r="F298" s="486" t="s">
        <v>1141</v>
      </c>
    </row>
    <row r="299" spans="1:6" ht="15" x14ac:dyDescent="0.35">
      <c r="A299" s="486" t="s">
        <v>1132</v>
      </c>
      <c r="B299" s="486" t="s">
        <v>3532</v>
      </c>
      <c r="C299" s="486"/>
      <c r="D299" s="487"/>
      <c r="E299" s="486" t="s">
        <v>3334</v>
      </c>
      <c r="F299" s="486" t="s">
        <v>1142</v>
      </c>
    </row>
    <row r="300" spans="1:6" ht="15" x14ac:dyDescent="0.35">
      <c r="A300" s="486" t="s">
        <v>909</v>
      </c>
      <c r="B300" s="486" t="s">
        <v>3838</v>
      </c>
      <c r="C300" s="486"/>
      <c r="D300" s="487"/>
      <c r="E300" s="486" t="s">
        <v>3374</v>
      </c>
      <c r="F300" s="486" t="s">
        <v>1143</v>
      </c>
    </row>
    <row r="301" spans="1:6" ht="15" x14ac:dyDescent="0.35">
      <c r="A301" s="486" t="s">
        <v>1039</v>
      </c>
      <c r="B301" s="486" t="s">
        <v>3965</v>
      </c>
      <c r="C301" s="486"/>
      <c r="D301" s="487"/>
      <c r="E301" s="486" t="s">
        <v>3415</v>
      </c>
      <c r="F301" s="486" t="s">
        <v>1144</v>
      </c>
    </row>
    <row r="302" spans="1:6" ht="15" x14ac:dyDescent="0.35">
      <c r="A302" s="486" t="s">
        <v>1226</v>
      </c>
      <c r="B302" s="486" t="s">
        <v>4005</v>
      </c>
      <c r="C302" s="486"/>
      <c r="D302" s="487"/>
      <c r="E302" s="486" t="s">
        <v>3480</v>
      </c>
      <c r="F302" s="486" t="s">
        <v>1145</v>
      </c>
    </row>
    <row r="303" spans="1:6" ht="15" x14ac:dyDescent="0.35">
      <c r="A303" s="486" t="s">
        <v>1290</v>
      </c>
      <c r="B303" s="486" t="s">
        <v>3535</v>
      </c>
      <c r="C303" s="486"/>
      <c r="D303" s="487"/>
      <c r="E303" s="486" t="s">
        <v>3996</v>
      </c>
      <c r="F303" s="486" t="s">
        <v>1146</v>
      </c>
    </row>
    <row r="304" spans="1:6" ht="15" x14ac:dyDescent="0.35">
      <c r="A304" s="486" t="s">
        <v>916</v>
      </c>
      <c r="B304" s="486" t="s">
        <v>3847</v>
      </c>
      <c r="C304" s="486"/>
      <c r="D304" s="487"/>
      <c r="E304" s="486" t="s">
        <v>4006</v>
      </c>
      <c r="F304" s="486" t="s">
        <v>1147</v>
      </c>
    </row>
    <row r="305" spans="1:6" ht="15" x14ac:dyDescent="0.35">
      <c r="A305" s="486" t="s">
        <v>1044</v>
      </c>
      <c r="B305" s="486" t="s">
        <v>3456</v>
      </c>
      <c r="C305" s="486"/>
      <c r="D305" s="487"/>
      <c r="E305" s="486" t="s">
        <v>3337</v>
      </c>
      <c r="F305" s="486" t="s">
        <v>1148</v>
      </c>
    </row>
    <row r="306" spans="1:6" ht="15" x14ac:dyDescent="0.35">
      <c r="A306" s="486" t="s">
        <v>1233</v>
      </c>
      <c r="B306" s="486" t="s">
        <v>3536</v>
      </c>
      <c r="C306" s="486"/>
      <c r="D306" s="487"/>
      <c r="E306" s="486" t="s">
        <v>3377</v>
      </c>
      <c r="F306" s="486" t="s">
        <v>1149</v>
      </c>
    </row>
    <row r="307" spans="1:6" ht="15" x14ac:dyDescent="0.35">
      <c r="A307" s="486" t="s">
        <v>922</v>
      </c>
      <c r="B307" s="486" t="s">
        <v>3855</v>
      </c>
      <c r="C307" s="486"/>
      <c r="D307" s="487"/>
      <c r="E307" s="486" t="s">
        <v>3420</v>
      </c>
      <c r="F307" s="486" t="s">
        <v>1150</v>
      </c>
    </row>
    <row r="308" spans="1:6" ht="15" x14ac:dyDescent="0.35">
      <c r="A308" s="486" t="s">
        <v>1049</v>
      </c>
      <c r="B308" s="486" t="s">
        <v>3461</v>
      </c>
      <c r="C308" s="486"/>
      <c r="D308" s="487"/>
      <c r="E308" s="486" t="s">
        <v>3485</v>
      </c>
      <c r="F308" s="486" t="s">
        <v>1151</v>
      </c>
    </row>
    <row r="309" spans="1:6" ht="15" x14ac:dyDescent="0.35">
      <c r="A309" s="486" t="s">
        <v>1183</v>
      </c>
      <c r="B309" s="486" t="s">
        <v>4007</v>
      </c>
      <c r="C309" s="486"/>
      <c r="D309" s="487"/>
      <c r="E309" s="486" t="s">
        <v>4001</v>
      </c>
      <c r="F309" s="486" t="s">
        <v>1152</v>
      </c>
    </row>
    <row r="310" spans="1:6" ht="15" x14ac:dyDescent="0.35">
      <c r="A310" s="486" t="s">
        <v>927</v>
      </c>
      <c r="B310" s="486" t="s">
        <v>3860</v>
      </c>
      <c r="C310" s="486"/>
      <c r="D310" s="487"/>
      <c r="E310" s="486" t="s">
        <v>3537</v>
      </c>
      <c r="F310" s="486" t="s">
        <v>1153</v>
      </c>
    </row>
    <row r="311" spans="1:6" ht="15" x14ac:dyDescent="0.35">
      <c r="A311" s="486" t="s">
        <v>1062</v>
      </c>
      <c r="B311" s="486" t="s">
        <v>3477</v>
      </c>
      <c r="C311" s="486"/>
      <c r="D311" s="487"/>
      <c r="E311" s="486" t="s">
        <v>3538</v>
      </c>
      <c r="F311" s="486" t="s">
        <v>1154</v>
      </c>
    </row>
    <row r="312" spans="1:6" ht="15" x14ac:dyDescent="0.35">
      <c r="A312" s="486" t="s">
        <v>3005</v>
      </c>
      <c r="B312" s="486" t="s">
        <v>3539</v>
      </c>
      <c r="C312" s="486"/>
      <c r="D312" s="487"/>
      <c r="E312" s="486" t="s">
        <v>4008</v>
      </c>
      <c r="F312" s="486" t="s">
        <v>1155</v>
      </c>
    </row>
    <row r="313" spans="1:6" ht="15" x14ac:dyDescent="0.35">
      <c r="A313" s="486" t="s">
        <v>932</v>
      </c>
      <c r="B313" s="486" t="s">
        <v>3867</v>
      </c>
      <c r="C313" s="486"/>
      <c r="D313" s="487"/>
      <c r="E313" s="486" t="s">
        <v>3798</v>
      </c>
      <c r="F313" s="486" t="s">
        <v>1156</v>
      </c>
    </row>
    <row r="314" spans="1:6" ht="15" x14ac:dyDescent="0.35">
      <c r="A314" s="486" t="s">
        <v>1069</v>
      </c>
      <c r="B314" s="486" t="s">
        <v>3974</v>
      </c>
      <c r="C314" s="486"/>
      <c r="D314" s="487"/>
      <c r="E314" s="486" t="s">
        <v>3887</v>
      </c>
      <c r="F314" s="486" t="s">
        <v>1157</v>
      </c>
    </row>
    <row r="315" spans="1:6" ht="15" x14ac:dyDescent="0.35">
      <c r="A315" s="486" t="s">
        <v>858</v>
      </c>
      <c r="B315" s="486" t="s">
        <v>3771</v>
      </c>
      <c r="C315" s="486"/>
      <c r="D315" s="487"/>
      <c r="E315" s="486" t="s">
        <v>3952</v>
      </c>
      <c r="F315" s="486" t="s">
        <v>1158</v>
      </c>
    </row>
    <row r="316" spans="1:6" ht="15" x14ac:dyDescent="0.35">
      <c r="A316" s="486" t="s">
        <v>979</v>
      </c>
      <c r="B316" s="486" t="s">
        <v>3400</v>
      </c>
      <c r="C316" s="486"/>
      <c r="D316" s="487"/>
      <c r="E316" s="486" t="s">
        <v>3978</v>
      </c>
      <c r="F316" s="486" t="s">
        <v>1159</v>
      </c>
    </row>
    <row r="317" spans="1:6" ht="15" x14ac:dyDescent="0.35">
      <c r="A317" s="486" t="s">
        <v>1091</v>
      </c>
      <c r="B317" s="486" t="s">
        <v>3508</v>
      </c>
      <c r="C317" s="486"/>
      <c r="D317" s="487"/>
      <c r="E317" s="486" t="s">
        <v>4002</v>
      </c>
      <c r="F317" s="486" t="s">
        <v>1160</v>
      </c>
    </row>
    <row r="318" spans="1:6" ht="15" x14ac:dyDescent="0.35">
      <c r="A318" s="486" t="s">
        <v>1248</v>
      </c>
      <c r="B318" s="486" t="s">
        <v>3540</v>
      </c>
      <c r="C318" s="486"/>
      <c r="D318" s="487"/>
      <c r="E318" s="486" t="s">
        <v>4009</v>
      </c>
      <c r="F318" s="486" t="s">
        <v>1161</v>
      </c>
    </row>
    <row r="319" spans="1:6" ht="15" x14ac:dyDescent="0.35">
      <c r="A319" s="486" t="s">
        <v>993</v>
      </c>
      <c r="B319" s="486" t="s">
        <v>3936</v>
      </c>
      <c r="C319" s="486"/>
      <c r="D319" s="487"/>
      <c r="E319" s="486" t="s">
        <v>3347</v>
      </c>
      <c r="F319" s="486" t="s">
        <v>1162</v>
      </c>
    </row>
    <row r="320" spans="1:6" ht="15" x14ac:dyDescent="0.35">
      <c r="A320" s="490" t="s">
        <v>4398</v>
      </c>
      <c r="B320" s="486" t="s">
        <v>4397</v>
      </c>
      <c r="C320" s="486"/>
      <c r="D320" s="487"/>
      <c r="E320" s="486" t="s">
        <v>3383</v>
      </c>
      <c r="F320" s="486" t="s">
        <v>1163</v>
      </c>
    </row>
    <row r="321" spans="1:6" ht="15" x14ac:dyDescent="0.35">
      <c r="A321" s="486" t="s">
        <v>1147</v>
      </c>
      <c r="B321" s="486" t="s">
        <v>4006</v>
      </c>
      <c r="C321" s="486"/>
      <c r="D321" s="487"/>
      <c r="E321" s="486" t="s">
        <v>3435</v>
      </c>
      <c r="F321" s="486" t="s">
        <v>1164</v>
      </c>
    </row>
    <row r="322" spans="1:6" ht="15" x14ac:dyDescent="0.35">
      <c r="A322" s="486" t="s">
        <v>1194</v>
      </c>
      <c r="B322" s="486" t="s">
        <v>3541</v>
      </c>
      <c r="C322" s="486"/>
      <c r="D322" s="487"/>
      <c r="E322" s="486" t="s">
        <v>3980</v>
      </c>
      <c r="F322" s="486" t="s">
        <v>1165</v>
      </c>
    </row>
    <row r="323" spans="1:6" ht="15" x14ac:dyDescent="0.35">
      <c r="A323" s="486" t="s">
        <v>1347</v>
      </c>
      <c r="B323" s="486" t="s">
        <v>3542</v>
      </c>
      <c r="C323" s="486"/>
      <c r="D323" s="487"/>
      <c r="E323" s="486" t="s">
        <v>4003</v>
      </c>
      <c r="F323" s="486" t="s">
        <v>1166</v>
      </c>
    </row>
    <row r="324" spans="1:6" ht="15" x14ac:dyDescent="0.35">
      <c r="A324" s="486" t="s">
        <v>1307</v>
      </c>
      <c r="B324" s="486" t="s">
        <v>4010</v>
      </c>
      <c r="C324" s="486"/>
      <c r="D324" s="487"/>
      <c r="E324" s="486" t="s">
        <v>3352</v>
      </c>
      <c r="F324" s="486" t="s">
        <v>1167</v>
      </c>
    </row>
    <row r="325" spans="1:6" ht="15" x14ac:dyDescent="0.35">
      <c r="A325" s="486" t="s">
        <v>872</v>
      </c>
      <c r="B325" s="486" t="s">
        <v>3791</v>
      </c>
      <c r="C325" s="486"/>
      <c r="D325" s="487"/>
      <c r="E325" s="486" t="s">
        <v>3905</v>
      </c>
      <c r="F325" s="486" t="s">
        <v>1168</v>
      </c>
    </row>
    <row r="326" spans="1:6" ht="15" x14ac:dyDescent="0.35">
      <c r="A326" s="486" t="s">
        <v>1107</v>
      </c>
      <c r="B326" s="486" t="s">
        <v>3992</v>
      </c>
      <c r="C326" s="486"/>
      <c r="D326" s="487"/>
      <c r="E326" s="486" t="s">
        <v>3957</v>
      </c>
      <c r="F326" s="486" t="s">
        <v>1169</v>
      </c>
    </row>
    <row r="327" spans="1:6" ht="15" x14ac:dyDescent="0.35">
      <c r="A327" s="486" t="s">
        <v>1153</v>
      </c>
      <c r="B327" s="486" t="s">
        <v>3537</v>
      </c>
      <c r="C327" s="486"/>
      <c r="D327" s="487"/>
      <c r="E327" s="486" t="s">
        <v>3503</v>
      </c>
      <c r="F327" s="486" t="s">
        <v>1170</v>
      </c>
    </row>
    <row r="328" spans="1:6" ht="15" x14ac:dyDescent="0.35">
      <c r="A328" s="486" t="s">
        <v>1201</v>
      </c>
      <c r="B328" s="486" t="s">
        <v>3543</v>
      </c>
      <c r="C328" s="486"/>
      <c r="D328" s="487"/>
      <c r="E328" s="486" t="s">
        <v>3822</v>
      </c>
      <c r="F328" s="486" t="s">
        <v>1171</v>
      </c>
    </row>
    <row r="329" spans="1:6" ht="15" x14ac:dyDescent="0.35">
      <c r="A329" s="486" t="s">
        <v>1267</v>
      </c>
      <c r="B329" s="486" t="s">
        <v>3544</v>
      </c>
      <c r="C329" s="486"/>
      <c r="D329" s="487"/>
      <c r="E329" s="486" t="s">
        <v>3914</v>
      </c>
      <c r="F329" s="486" t="s">
        <v>1172</v>
      </c>
    </row>
    <row r="330" spans="1:6" ht="15" x14ac:dyDescent="0.35">
      <c r="A330" s="486" t="s">
        <v>1314</v>
      </c>
      <c r="B330" s="486" t="s">
        <v>4011</v>
      </c>
      <c r="C330" s="486"/>
      <c r="D330" s="487"/>
      <c r="E330" s="486" t="s">
        <v>3960</v>
      </c>
      <c r="F330" s="486" t="s">
        <v>1173</v>
      </c>
    </row>
    <row r="331" spans="1:6" ht="15" x14ac:dyDescent="0.35">
      <c r="A331" s="486" t="s">
        <v>885</v>
      </c>
      <c r="B331" s="486" t="s">
        <v>3807</v>
      </c>
      <c r="C331" s="486"/>
      <c r="D331" s="487"/>
      <c r="E331" s="486" t="s">
        <v>3830</v>
      </c>
      <c r="F331" s="486" t="s">
        <v>1174</v>
      </c>
    </row>
    <row r="332" spans="1:6" ht="15" x14ac:dyDescent="0.35">
      <c r="A332" s="486" t="s">
        <v>1161</v>
      </c>
      <c r="B332" s="486" t="s">
        <v>4009</v>
      </c>
      <c r="C332" s="486"/>
      <c r="D332" s="487"/>
      <c r="E332" s="486" t="s">
        <v>3394</v>
      </c>
      <c r="F332" s="486" t="s">
        <v>1175</v>
      </c>
    </row>
    <row r="333" spans="1:6" ht="15" x14ac:dyDescent="0.35">
      <c r="A333" s="486" t="s">
        <v>1017</v>
      </c>
      <c r="B333" s="486" t="s">
        <v>3954</v>
      </c>
      <c r="C333" s="486"/>
      <c r="D333" s="487"/>
      <c r="E333" s="486" t="s">
        <v>3452</v>
      </c>
      <c r="F333" s="486" t="s">
        <v>1176</v>
      </c>
    </row>
    <row r="334" spans="1:6" ht="15" x14ac:dyDescent="0.35">
      <c r="A334" s="486" t="s">
        <v>1118</v>
      </c>
      <c r="B334" s="486" t="s">
        <v>3523</v>
      </c>
      <c r="C334" s="486"/>
      <c r="D334" s="487"/>
      <c r="E334" s="486" t="s">
        <v>3362</v>
      </c>
      <c r="F334" s="486" t="s">
        <v>1177</v>
      </c>
    </row>
    <row r="335" spans="1:6" ht="15" x14ac:dyDescent="0.35">
      <c r="A335" s="486" t="s">
        <v>1279</v>
      </c>
      <c r="B335" s="486" t="s">
        <v>4012</v>
      </c>
      <c r="C335" s="486"/>
      <c r="D335" s="487"/>
      <c r="E335" s="486" t="s">
        <v>3925</v>
      </c>
      <c r="F335" s="486" t="s">
        <v>1178</v>
      </c>
    </row>
    <row r="336" spans="1:6" ht="15" x14ac:dyDescent="0.35">
      <c r="A336" s="486" t="s">
        <v>897</v>
      </c>
      <c r="B336" s="486" t="s">
        <v>3821</v>
      </c>
      <c r="C336" s="486"/>
      <c r="D336" s="487"/>
      <c r="E336" s="486" t="s">
        <v>3842</v>
      </c>
      <c r="F336" s="486" t="s">
        <v>1179</v>
      </c>
    </row>
    <row r="337" spans="1:6" ht="15" x14ac:dyDescent="0.35">
      <c r="A337" s="486" t="s">
        <v>1025</v>
      </c>
      <c r="B337" s="486" t="s">
        <v>3440</v>
      </c>
      <c r="C337" s="486"/>
      <c r="D337" s="487"/>
      <c r="E337" s="486" t="s">
        <v>3927</v>
      </c>
      <c r="F337" s="486" t="s">
        <v>1180</v>
      </c>
    </row>
    <row r="338" spans="1:6" ht="15" x14ac:dyDescent="0.35">
      <c r="A338" s="486" t="s">
        <v>904</v>
      </c>
      <c r="B338" s="486" t="s">
        <v>3831</v>
      </c>
      <c r="C338" s="486"/>
      <c r="D338" s="487"/>
      <c r="E338" s="486" t="s">
        <v>3967</v>
      </c>
      <c r="F338" s="486" t="s">
        <v>1181</v>
      </c>
    </row>
    <row r="339" spans="1:6" ht="15" x14ac:dyDescent="0.35">
      <c r="A339" s="486" t="s">
        <v>1033</v>
      </c>
      <c r="B339" s="486" t="s">
        <v>3959</v>
      </c>
      <c r="C339" s="486"/>
      <c r="D339" s="487"/>
      <c r="E339" s="486" t="s">
        <v>3990</v>
      </c>
      <c r="F339" s="486" t="s">
        <v>1182</v>
      </c>
    </row>
    <row r="340" spans="1:6" ht="15" x14ac:dyDescent="0.35">
      <c r="A340" s="486" t="s">
        <v>910</v>
      </c>
      <c r="B340" s="486" t="s">
        <v>3839</v>
      </c>
      <c r="C340" s="486"/>
      <c r="D340" s="487"/>
      <c r="E340" s="486" t="s">
        <v>4007</v>
      </c>
      <c r="F340" s="486" t="s">
        <v>1183</v>
      </c>
    </row>
    <row r="341" spans="1:6" ht="15" x14ac:dyDescent="0.35">
      <c r="A341" s="486" t="s">
        <v>1227</v>
      </c>
      <c r="B341" s="486" t="s">
        <v>4013</v>
      </c>
      <c r="C341" s="486"/>
      <c r="D341" s="487"/>
      <c r="E341" s="486" t="s">
        <v>3332</v>
      </c>
      <c r="F341" s="486" t="s">
        <v>1184</v>
      </c>
    </row>
    <row r="342" spans="1:6" ht="15" x14ac:dyDescent="0.35">
      <c r="A342" s="486" t="s">
        <v>1348</v>
      </c>
      <c r="B342" s="486" t="s">
        <v>4014</v>
      </c>
      <c r="C342" s="486"/>
      <c r="D342" s="487"/>
      <c r="E342" s="486" t="s">
        <v>3372</v>
      </c>
      <c r="F342" s="486" t="s">
        <v>1185</v>
      </c>
    </row>
    <row r="343" spans="1:6" ht="15" x14ac:dyDescent="0.35">
      <c r="A343" s="486" t="s">
        <v>917</v>
      </c>
      <c r="B343" s="486" t="s">
        <v>3848</v>
      </c>
      <c r="C343" s="486"/>
      <c r="D343" s="487"/>
      <c r="E343" s="486" t="s">
        <v>3413</v>
      </c>
      <c r="F343" s="486" t="s">
        <v>1186</v>
      </c>
    </row>
    <row r="344" spans="1:6" ht="15" x14ac:dyDescent="0.35">
      <c r="A344" s="486" t="s">
        <v>1234</v>
      </c>
      <c r="B344" s="486" t="s">
        <v>3545</v>
      </c>
      <c r="C344" s="486"/>
      <c r="D344" s="487"/>
      <c r="E344" s="486" t="s">
        <v>3474</v>
      </c>
      <c r="F344" s="486" t="s">
        <v>1187</v>
      </c>
    </row>
    <row r="345" spans="1:6" ht="15" x14ac:dyDescent="0.35">
      <c r="A345" s="486" t="s">
        <v>1050</v>
      </c>
      <c r="B345" s="486" t="s">
        <v>3463</v>
      </c>
      <c r="C345" s="486"/>
      <c r="D345" s="487"/>
      <c r="E345" s="486" t="s">
        <v>3995</v>
      </c>
      <c r="F345" s="486" t="s">
        <v>1188</v>
      </c>
    </row>
    <row r="346" spans="1:6" ht="15" x14ac:dyDescent="0.35">
      <c r="A346" s="486" t="s">
        <v>1063</v>
      </c>
      <c r="B346" s="486" t="s">
        <v>3478</v>
      </c>
      <c r="C346" s="486"/>
      <c r="D346" s="487"/>
      <c r="E346" s="486" t="s">
        <v>3335</v>
      </c>
      <c r="F346" s="486" t="s">
        <v>1189</v>
      </c>
    </row>
    <row r="347" spans="1:6" ht="15" x14ac:dyDescent="0.35">
      <c r="A347" s="486" t="s">
        <v>859</v>
      </c>
      <c r="B347" s="486" t="s">
        <v>3773</v>
      </c>
      <c r="C347" s="486"/>
      <c r="D347" s="487"/>
      <c r="E347" s="486" t="s">
        <v>3868</v>
      </c>
      <c r="F347" s="486" t="s">
        <v>1190</v>
      </c>
    </row>
    <row r="348" spans="1:6" ht="15" x14ac:dyDescent="0.35">
      <c r="A348" s="486" t="s">
        <v>980</v>
      </c>
      <c r="B348" s="486" t="s">
        <v>3402</v>
      </c>
      <c r="C348" s="486"/>
      <c r="D348" s="487"/>
      <c r="E348" s="486" t="s">
        <v>3416</v>
      </c>
      <c r="F348" s="486" t="s">
        <v>1191</v>
      </c>
    </row>
    <row r="349" spans="1:6" ht="15" x14ac:dyDescent="0.35">
      <c r="A349" s="486" t="s">
        <v>1092</v>
      </c>
      <c r="B349" s="486" t="s">
        <v>3509</v>
      </c>
      <c r="C349" s="486"/>
      <c r="D349" s="487"/>
      <c r="E349" s="486" t="s">
        <v>3481</v>
      </c>
      <c r="F349" s="486" t="s">
        <v>1192</v>
      </c>
    </row>
    <row r="350" spans="1:6" ht="15" x14ac:dyDescent="0.35">
      <c r="A350" s="486" t="s">
        <v>1249</v>
      </c>
      <c r="B350" s="486" t="s">
        <v>3546</v>
      </c>
      <c r="C350" s="486"/>
      <c r="D350" s="487"/>
      <c r="E350" s="486" t="s">
        <v>3997</v>
      </c>
      <c r="F350" s="486" t="s">
        <v>1193</v>
      </c>
    </row>
    <row r="351" spans="1:6" ht="15" x14ac:dyDescent="0.35">
      <c r="A351" s="486" t="s">
        <v>994</v>
      </c>
      <c r="B351" s="486" t="s">
        <v>3937</v>
      </c>
      <c r="C351" s="486"/>
      <c r="D351" s="487"/>
      <c r="E351" s="486" t="s">
        <v>3541</v>
      </c>
      <c r="F351" s="486" t="s">
        <v>1194</v>
      </c>
    </row>
    <row r="352" spans="1:6" ht="15" x14ac:dyDescent="0.35">
      <c r="A352" s="486" t="s">
        <v>1195</v>
      </c>
      <c r="B352" s="486" t="s">
        <v>4015</v>
      </c>
      <c r="C352" s="486"/>
      <c r="D352" s="487"/>
      <c r="E352" s="486" t="s">
        <v>4015</v>
      </c>
      <c r="F352" s="486" t="s">
        <v>1195</v>
      </c>
    </row>
    <row r="353" spans="1:6" ht="15" x14ac:dyDescent="0.35">
      <c r="A353" s="486" t="s">
        <v>1308</v>
      </c>
      <c r="B353" s="486" t="s">
        <v>4016</v>
      </c>
      <c r="C353" s="486"/>
      <c r="D353" s="487"/>
      <c r="E353" s="486" t="s">
        <v>3338</v>
      </c>
      <c r="F353" s="486" t="s">
        <v>1196</v>
      </c>
    </row>
    <row r="354" spans="1:6" ht="15" x14ac:dyDescent="0.35">
      <c r="A354" s="486" t="s">
        <v>873</v>
      </c>
      <c r="B354" s="486" t="s">
        <v>3792</v>
      </c>
      <c r="C354" s="486"/>
      <c r="D354" s="487"/>
      <c r="E354" s="486" t="s">
        <v>3878</v>
      </c>
      <c r="F354" s="486" t="s">
        <v>1197</v>
      </c>
    </row>
    <row r="355" spans="1:6" ht="15" x14ac:dyDescent="0.35">
      <c r="A355" s="486" t="s">
        <v>1006</v>
      </c>
      <c r="B355" s="486" t="s">
        <v>3421</v>
      </c>
      <c r="C355" s="486"/>
      <c r="D355" s="487"/>
      <c r="E355" s="486" t="s">
        <v>3422</v>
      </c>
      <c r="F355" s="486" t="s">
        <v>1198</v>
      </c>
    </row>
    <row r="356" spans="1:6" ht="15" x14ac:dyDescent="0.35">
      <c r="A356" s="486" t="s">
        <v>1108</v>
      </c>
      <c r="B356" s="486" t="s">
        <v>3993</v>
      </c>
      <c r="C356" s="486"/>
      <c r="D356" s="487"/>
      <c r="E356" s="486" t="s">
        <v>3486</v>
      </c>
      <c r="F356" s="486" t="s">
        <v>1199</v>
      </c>
    </row>
    <row r="357" spans="1:6" ht="15" x14ac:dyDescent="0.35">
      <c r="A357" s="486" t="s">
        <v>1154</v>
      </c>
      <c r="B357" s="486" t="s">
        <v>3538</v>
      </c>
      <c r="C357" s="486"/>
      <c r="D357" s="487"/>
      <c r="E357" s="486" t="s">
        <v>3529</v>
      </c>
      <c r="F357" s="486" t="s">
        <v>1200</v>
      </c>
    </row>
    <row r="358" spans="1:6" ht="15" x14ac:dyDescent="0.35">
      <c r="A358" s="486" t="s">
        <v>1202</v>
      </c>
      <c r="B358" s="486" t="s">
        <v>4017</v>
      </c>
      <c r="C358" s="486"/>
      <c r="D358" s="487"/>
      <c r="E358" s="486" t="s">
        <v>3543</v>
      </c>
      <c r="F358" s="486" t="s">
        <v>1201</v>
      </c>
    </row>
    <row r="359" spans="1:6" ht="15" x14ac:dyDescent="0.35">
      <c r="A359" s="486" t="s">
        <v>1268</v>
      </c>
      <c r="B359" s="486" t="s">
        <v>4018</v>
      </c>
      <c r="C359" s="486"/>
      <c r="D359" s="487"/>
      <c r="E359" s="486" t="s">
        <v>4017</v>
      </c>
      <c r="F359" s="486" t="s">
        <v>1202</v>
      </c>
    </row>
    <row r="360" spans="1:6" ht="15" x14ac:dyDescent="0.35">
      <c r="A360" s="486" t="s">
        <v>3239</v>
      </c>
      <c r="B360" s="486" t="s">
        <v>4019</v>
      </c>
      <c r="C360" s="486"/>
      <c r="D360" s="487"/>
      <c r="E360" s="486" t="s">
        <v>3547</v>
      </c>
      <c r="F360" s="486" t="s">
        <v>1203</v>
      </c>
    </row>
    <row r="361" spans="1:6" ht="15" x14ac:dyDescent="0.35">
      <c r="A361" s="486" t="s">
        <v>886</v>
      </c>
      <c r="B361" s="486" t="s">
        <v>3809</v>
      </c>
      <c r="C361" s="486"/>
      <c r="D361" s="487"/>
      <c r="E361" s="486" t="s">
        <v>3548</v>
      </c>
      <c r="F361" s="486" t="s">
        <v>1204</v>
      </c>
    </row>
    <row r="362" spans="1:6" ht="15" x14ac:dyDescent="0.35">
      <c r="A362" s="486" t="s">
        <v>1018</v>
      </c>
      <c r="B362" s="486" t="s">
        <v>3432</v>
      </c>
      <c r="C362" s="486"/>
      <c r="D362" s="487"/>
      <c r="E362" s="486" t="s">
        <v>3342</v>
      </c>
      <c r="F362" s="486" t="s">
        <v>1205</v>
      </c>
    </row>
    <row r="363" spans="1:6" ht="15" x14ac:dyDescent="0.35">
      <c r="A363" s="486" t="s">
        <v>1119</v>
      </c>
      <c r="B363" s="486" t="s">
        <v>3524</v>
      </c>
      <c r="C363" s="486"/>
      <c r="D363" s="487"/>
      <c r="E363" s="486" t="s">
        <v>3380</v>
      </c>
      <c r="F363" s="486" t="s">
        <v>1206</v>
      </c>
    </row>
    <row r="364" spans="1:6" ht="15" x14ac:dyDescent="0.35">
      <c r="A364" s="486" t="s">
        <v>898</v>
      </c>
      <c r="B364" s="486" t="s">
        <v>3823</v>
      </c>
      <c r="C364" s="486"/>
      <c r="D364" s="487"/>
      <c r="E364" s="486" t="s">
        <v>3427</v>
      </c>
      <c r="F364" s="486" t="s">
        <v>1207</v>
      </c>
    </row>
    <row r="365" spans="1:6" ht="15" x14ac:dyDescent="0.35">
      <c r="A365" s="486" t="s">
        <v>1026</v>
      </c>
      <c r="B365" s="486" t="s">
        <v>3442</v>
      </c>
      <c r="C365" s="486"/>
      <c r="D365" s="487"/>
      <c r="E365" s="486" t="s">
        <v>3979</v>
      </c>
      <c r="F365" s="486" t="s">
        <v>1208</v>
      </c>
    </row>
    <row r="366" spans="1:6" ht="15" x14ac:dyDescent="0.35">
      <c r="A366" s="486" t="s">
        <v>1346</v>
      </c>
      <c r="B366" s="486" t="s">
        <v>3833</v>
      </c>
      <c r="C366" s="486"/>
      <c r="D366" s="487"/>
      <c r="E366" s="486" t="s">
        <v>3348</v>
      </c>
      <c r="F366" s="486" t="s">
        <v>1209</v>
      </c>
    </row>
    <row r="367" spans="1:6" ht="15" x14ac:dyDescent="0.35">
      <c r="A367" s="486" t="s">
        <v>1034</v>
      </c>
      <c r="B367" s="486" t="s">
        <v>3961</v>
      </c>
      <c r="C367" s="486"/>
      <c r="D367" s="487"/>
      <c r="E367" s="486" t="s">
        <v>3384</v>
      </c>
      <c r="F367" s="486" t="s">
        <v>1210</v>
      </c>
    </row>
    <row r="368" spans="1:6" ht="15" x14ac:dyDescent="0.35">
      <c r="A368" s="486" t="s">
        <v>911</v>
      </c>
      <c r="B368" s="486" t="s">
        <v>3841</v>
      </c>
      <c r="C368" s="486"/>
      <c r="D368" s="487"/>
      <c r="E368" s="486" t="s">
        <v>3436</v>
      </c>
      <c r="F368" s="486" t="s">
        <v>1211</v>
      </c>
    </row>
    <row r="369" spans="1:6" ht="15" x14ac:dyDescent="0.35">
      <c r="A369" s="486" t="s">
        <v>1228</v>
      </c>
      <c r="B369" s="486" t="s">
        <v>4020</v>
      </c>
      <c r="C369" s="486"/>
      <c r="D369" s="487"/>
      <c r="E369" s="486" t="s">
        <v>3981</v>
      </c>
      <c r="F369" s="486" t="s">
        <v>1212</v>
      </c>
    </row>
    <row r="370" spans="1:6" ht="15" x14ac:dyDescent="0.35">
      <c r="A370" s="486" t="s">
        <v>1051</v>
      </c>
      <c r="B370" s="486" t="s">
        <v>3464</v>
      </c>
      <c r="C370" s="486"/>
      <c r="D370" s="487"/>
      <c r="E370" s="486" t="s">
        <v>3353</v>
      </c>
      <c r="F370" s="486" t="s">
        <v>1213</v>
      </c>
    </row>
    <row r="371" spans="1:6" ht="15" x14ac:dyDescent="0.35">
      <c r="A371" s="486" t="s">
        <v>1064</v>
      </c>
      <c r="B371" s="486" t="s">
        <v>3479</v>
      </c>
      <c r="C371" s="486"/>
      <c r="D371" s="487"/>
      <c r="E371" s="486" t="s">
        <v>3388</v>
      </c>
      <c r="F371" s="486" t="s">
        <v>1214</v>
      </c>
    </row>
    <row r="372" spans="1:6" ht="15" x14ac:dyDescent="0.35">
      <c r="A372" s="486" t="s">
        <v>860</v>
      </c>
      <c r="B372" s="486" t="s">
        <v>3775</v>
      </c>
      <c r="C372" s="486"/>
      <c r="D372" s="487"/>
      <c r="E372" s="486" t="s">
        <v>3444</v>
      </c>
      <c r="F372" s="486" t="s">
        <v>1215</v>
      </c>
    </row>
    <row r="373" spans="1:6" ht="15" x14ac:dyDescent="0.35">
      <c r="A373" s="486" t="s">
        <v>981</v>
      </c>
      <c r="B373" s="486" t="s">
        <v>3403</v>
      </c>
      <c r="C373" s="486"/>
      <c r="D373" s="487"/>
      <c r="E373" s="486" t="s">
        <v>3504</v>
      </c>
      <c r="F373" s="486" t="s">
        <v>1216</v>
      </c>
    </row>
    <row r="374" spans="1:6" ht="15" x14ac:dyDescent="0.35">
      <c r="A374" s="486" t="s">
        <v>1093</v>
      </c>
      <c r="B374" s="486" t="s">
        <v>3510</v>
      </c>
      <c r="C374" s="486"/>
      <c r="D374" s="487"/>
      <c r="E374" s="486" t="s">
        <v>3534</v>
      </c>
      <c r="F374" s="486" t="s">
        <v>1217</v>
      </c>
    </row>
    <row r="375" spans="1:6" ht="15" x14ac:dyDescent="0.35">
      <c r="A375" s="486" t="s">
        <v>1250</v>
      </c>
      <c r="B375" s="486" t="s">
        <v>3549</v>
      </c>
      <c r="C375" s="486"/>
      <c r="D375" s="487"/>
      <c r="E375" s="486" t="s">
        <v>3357</v>
      </c>
      <c r="F375" s="486" t="s">
        <v>1218</v>
      </c>
    </row>
    <row r="376" spans="1:6" ht="15" x14ac:dyDescent="0.35">
      <c r="A376" s="486" t="s">
        <v>995</v>
      </c>
      <c r="B376" s="486" t="s">
        <v>3938</v>
      </c>
      <c r="C376" s="486"/>
      <c r="D376" s="487"/>
      <c r="E376" s="486" t="s">
        <v>3392</v>
      </c>
      <c r="F376" s="486" t="s">
        <v>1219</v>
      </c>
    </row>
    <row r="377" spans="1:6" ht="15" x14ac:dyDescent="0.35">
      <c r="A377" s="486" t="s">
        <v>874</v>
      </c>
      <c r="B377" s="486" t="s">
        <v>3794</v>
      </c>
      <c r="C377" s="486"/>
      <c r="D377" s="487"/>
      <c r="E377" s="486" t="s">
        <v>3450</v>
      </c>
      <c r="F377" s="486" t="s">
        <v>1220</v>
      </c>
    </row>
    <row r="378" spans="1:6" ht="15" x14ac:dyDescent="0.35">
      <c r="A378" s="486" t="s">
        <v>1007</v>
      </c>
      <c r="B378" s="486" t="s">
        <v>3423</v>
      </c>
      <c r="C378" s="486"/>
      <c r="D378" s="487"/>
      <c r="E378" s="486" t="s">
        <v>3507</v>
      </c>
      <c r="F378" s="486" t="s">
        <v>1221</v>
      </c>
    </row>
    <row r="379" spans="1:6" ht="15" x14ac:dyDescent="0.35">
      <c r="A379" s="486" t="s">
        <v>1109</v>
      </c>
      <c r="B379" s="486" t="s">
        <v>3994</v>
      </c>
      <c r="C379" s="486"/>
      <c r="D379" s="487"/>
      <c r="E379" s="486" t="s">
        <v>3832</v>
      </c>
      <c r="F379" s="486" t="s">
        <v>1222</v>
      </c>
    </row>
    <row r="380" spans="1:6" ht="15" x14ac:dyDescent="0.35">
      <c r="A380" s="486" t="s">
        <v>1155</v>
      </c>
      <c r="B380" s="486" t="s">
        <v>4008</v>
      </c>
      <c r="C380" s="486"/>
      <c r="D380" s="487"/>
      <c r="E380" s="486" t="s">
        <v>3923</v>
      </c>
      <c r="F380" s="486" t="s">
        <v>1223</v>
      </c>
    </row>
    <row r="381" spans="1:6" ht="15" x14ac:dyDescent="0.35">
      <c r="A381" s="486" t="s">
        <v>1203</v>
      </c>
      <c r="B381" s="486" t="s">
        <v>3547</v>
      </c>
      <c r="C381" s="486"/>
      <c r="D381" s="487"/>
      <c r="E381" s="486" t="s">
        <v>3966</v>
      </c>
      <c r="F381" s="486" t="s">
        <v>1224</v>
      </c>
    </row>
    <row r="382" spans="1:6" ht="15" x14ac:dyDescent="0.35">
      <c r="A382" s="486" t="s">
        <v>1269</v>
      </c>
      <c r="B382" s="486" t="s">
        <v>3550</v>
      </c>
      <c r="C382" s="486"/>
      <c r="D382" s="487"/>
      <c r="E382" s="486" t="s">
        <v>3988</v>
      </c>
      <c r="F382" s="486" t="s">
        <v>1225</v>
      </c>
    </row>
    <row r="383" spans="1:6" ht="15" x14ac:dyDescent="0.35">
      <c r="A383" s="486" t="s">
        <v>887</v>
      </c>
      <c r="B383" s="486" t="s">
        <v>3810</v>
      </c>
      <c r="C383" s="486"/>
      <c r="D383" s="487"/>
      <c r="E383" s="486" t="s">
        <v>4005</v>
      </c>
      <c r="F383" s="486" t="s">
        <v>1226</v>
      </c>
    </row>
    <row r="384" spans="1:6" ht="15" x14ac:dyDescent="0.35">
      <c r="A384" s="486" t="s">
        <v>1019</v>
      </c>
      <c r="B384" s="486" t="s">
        <v>3434</v>
      </c>
      <c r="C384" s="486"/>
      <c r="D384" s="487"/>
      <c r="E384" s="486" t="s">
        <v>4013</v>
      </c>
      <c r="F384" s="486" t="s">
        <v>1227</v>
      </c>
    </row>
    <row r="385" spans="1:6" ht="15" x14ac:dyDescent="0.35">
      <c r="A385" s="486" t="s">
        <v>1120</v>
      </c>
      <c r="B385" s="486" t="s">
        <v>3525</v>
      </c>
      <c r="C385" s="486"/>
      <c r="D385" s="487"/>
      <c r="E385" s="486" t="s">
        <v>4020</v>
      </c>
      <c r="F385" s="486" t="s">
        <v>1228</v>
      </c>
    </row>
    <row r="386" spans="1:6" ht="15" x14ac:dyDescent="0.35">
      <c r="A386" s="486" t="s">
        <v>1027</v>
      </c>
      <c r="B386" s="486" t="s">
        <v>3443</v>
      </c>
      <c r="C386" s="486"/>
      <c r="D386" s="487"/>
      <c r="E386" s="486" t="s">
        <v>4022</v>
      </c>
      <c r="F386" s="486" t="s">
        <v>4021</v>
      </c>
    </row>
    <row r="387" spans="1:6" ht="15" x14ac:dyDescent="0.35">
      <c r="A387" s="486" t="s">
        <v>4021</v>
      </c>
      <c r="B387" s="486" t="s">
        <v>4022</v>
      </c>
      <c r="C387" s="486"/>
      <c r="D387" s="487"/>
      <c r="E387" s="486" t="s">
        <v>3363</v>
      </c>
      <c r="F387" s="486" t="s">
        <v>1229</v>
      </c>
    </row>
    <row r="388" spans="1:6" ht="15" x14ac:dyDescent="0.35">
      <c r="A388" s="486" t="s">
        <v>1052</v>
      </c>
      <c r="B388" s="486" t="s">
        <v>3466</v>
      </c>
      <c r="C388" s="486"/>
      <c r="D388" s="487"/>
      <c r="E388" s="486" t="s">
        <v>3399</v>
      </c>
      <c r="F388" s="486" t="s">
        <v>1230</v>
      </c>
    </row>
    <row r="389" spans="1:6" ht="15" x14ac:dyDescent="0.35">
      <c r="A389" s="486" t="s">
        <v>861</v>
      </c>
      <c r="B389" s="486" t="s">
        <v>3777</v>
      </c>
      <c r="C389" s="486"/>
      <c r="D389" s="487"/>
      <c r="E389" s="486" t="s">
        <v>3457</v>
      </c>
      <c r="F389" s="486" t="s">
        <v>1231</v>
      </c>
    </row>
    <row r="390" spans="1:6" ht="15" x14ac:dyDescent="0.35">
      <c r="A390" s="486" t="s">
        <v>982</v>
      </c>
      <c r="B390" s="486" t="s">
        <v>3928</v>
      </c>
      <c r="C390" s="486"/>
      <c r="D390" s="487"/>
      <c r="E390" s="486" t="s">
        <v>3516</v>
      </c>
      <c r="F390" s="486" t="s">
        <v>1232</v>
      </c>
    </row>
    <row r="391" spans="1:6" ht="15" x14ac:dyDescent="0.35">
      <c r="A391" s="486" t="s">
        <v>1094</v>
      </c>
      <c r="B391" s="486" t="s">
        <v>3511</v>
      </c>
      <c r="C391" s="486"/>
      <c r="D391" s="487"/>
      <c r="E391" s="486" t="s">
        <v>3536</v>
      </c>
      <c r="F391" s="486" t="s">
        <v>1233</v>
      </c>
    </row>
    <row r="392" spans="1:6" ht="15" x14ac:dyDescent="0.35">
      <c r="A392" s="486" t="s">
        <v>996</v>
      </c>
      <c r="B392" s="486" t="s">
        <v>3940</v>
      </c>
      <c r="C392" s="486"/>
      <c r="D392" s="487"/>
      <c r="E392" s="486" t="s">
        <v>3545</v>
      </c>
      <c r="F392" s="486" t="s">
        <v>1234</v>
      </c>
    </row>
    <row r="393" spans="1:6" ht="15" x14ac:dyDescent="0.35">
      <c r="A393" s="486" t="s">
        <v>875</v>
      </c>
      <c r="B393" s="486" t="s">
        <v>3795</v>
      </c>
      <c r="C393" s="486"/>
      <c r="D393" s="487"/>
      <c r="E393" s="486" t="s">
        <v>3366</v>
      </c>
      <c r="F393" s="486" t="s">
        <v>1235</v>
      </c>
    </row>
    <row r="394" spans="1:6" ht="15" x14ac:dyDescent="0.35">
      <c r="A394" s="486" t="s">
        <v>1204</v>
      </c>
      <c r="B394" s="486" t="s">
        <v>3548</v>
      </c>
      <c r="C394" s="486"/>
      <c r="D394" s="487"/>
      <c r="E394" s="486" t="s">
        <v>3404</v>
      </c>
      <c r="F394" s="486" t="s">
        <v>1236</v>
      </c>
    </row>
    <row r="395" spans="1:6" ht="15" x14ac:dyDescent="0.35">
      <c r="A395" s="486" t="s">
        <v>1270</v>
      </c>
      <c r="B395" s="486" t="s">
        <v>3551</v>
      </c>
      <c r="C395" s="486"/>
      <c r="D395" s="487"/>
      <c r="E395" s="486" t="s">
        <v>3460</v>
      </c>
      <c r="F395" s="486" t="s">
        <v>1237</v>
      </c>
    </row>
    <row r="396" spans="1:6" ht="15" x14ac:dyDescent="0.35">
      <c r="A396" s="486" t="s">
        <v>888</v>
      </c>
      <c r="B396" s="486" t="s">
        <v>3812</v>
      </c>
      <c r="C396" s="486"/>
      <c r="D396" s="487"/>
      <c r="E396" s="486" t="s">
        <v>3517</v>
      </c>
      <c r="F396" s="486" t="s">
        <v>1238</v>
      </c>
    </row>
    <row r="397" spans="1:6" ht="15" x14ac:dyDescent="0.35">
      <c r="A397" s="486" t="s">
        <v>1121</v>
      </c>
      <c r="B397" s="486" t="s">
        <v>3526</v>
      </c>
      <c r="C397" s="486"/>
      <c r="D397" s="487"/>
      <c r="E397" s="486" t="s">
        <v>3369</v>
      </c>
      <c r="F397" s="486" t="s">
        <v>1239</v>
      </c>
    </row>
    <row r="398" spans="1:6" ht="15" x14ac:dyDescent="0.35">
      <c r="A398" s="486" t="s">
        <v>1053</v>
      </c>
      <c r="B398" s="486" t="s">
        <v>3468</v>
      </c>
      <c r="C398" s="486"/>
      <c r="D398" s="487"/>
      <c r="E398" s="486" t="s">
        <v>3409</v>
      </c>
      <c r="F398" s="486" t="s">
        <v>1240</v>
      </c>
    </row>
    <row r="399" spans="1:6" ht="15" x14ac:dyDescent="0.35">
      <c r="A399" s="486" t="s">
        <v>862</v>
      </c>
      <c r="B399" s="486" t="s">
        <v>3779</v>
      </c>
      <c r="C399" s="486"/>
      <c r="D399" s="487"/>
      <c r="E399" s="486" t="s">
        <v>3467</v>
      </c>
      <c r="F399" s="486" t="s">
        <v>1241</v>
      </c>
    </row>
    <row r="400" spans="1:6" ht="15" x14ac:dyDescent="0.35">
      <c r="A400" s="486" t="s">
        <v>983</v>
      </c>
      <c r="B400" s="486" t="s">
        <v>3406</v>
      </c>
      <c r="C400" s="486"/>
      <c r="D400" s="487"/>
      <c r="E400" s="486" t="s">
        <v>3519</v>
      </c>
      <c r="F400" s="486" t="s">
        <v>1242</v>
      </c>
    </row>
    <row r="401" spans="1:6" ht="15" x14ac:dyDescent="0.35">
      <c r="A401" s="486" t="s">
        <v>1095</v>
      </c>
      <c r="B401" s="486" t="s">
        <v>3513</v>
      </c>
      <c r="C401" s="486"/>
      <c r="D401" s="487"/>
      <c r="E401" s="486" t="s">
        <v>3539</v>
      </c>
      <c r="F401" s="486" t="s">
        <v>3005</v>
      </c>
    </row>
    <row r="402" spans="1:6" ht="15" x14ac:dyDescent="0.35">
      <c r="A402" s="486" t="s">
        <v>2984</v>
      </c>
      <c r="B402" s="486" t="s">
        <v>3552</v>
      </c>
      <c r="C402" s="486"/>
      <c r="D402" s="487"/>
      <c r="E402" s="486" t="s">
        <v>3333</v>
      </c>
      <c r="F402" s="486" t="s">
        <v>1243</v>
      </c>
    </row>
    <row r="403" spans="1:6" ht="15" x14ac:dyDescent="0.35">
      <c r="A403" s="486" t="s">
        <v>997</v>
      </c>
      <c r="B403" s="486" t="s">
        <v>3941</v>
      </c>
      <c r="C403" s="486"/>
      <c r="D403" s="487"/>
      <c r="E403" s="486" t="s">
        <v>3373</v>
      </c>
      <c r="F403" s="486" t="s">
        <v>1244</v>
      </c>
    </row>
    <row r="404" spans="1:6" ht="15" x14ac:dyDescent="0.35">
      <c r="A404" s="486" t="s">
        <v>876</v>
      </c>
      <c r="B404" s="486" t="s">
        <v>3797</v>
      </c>
      <c r="C404" s="486"/>
      <c r="D404" s="487"/>
      <c r="E404" s="486" t="s">
        <v>3414</v>
      </c>
      <c r="F404" s="486" t="s">
        <v>1245</v>
      </c>
    </row>
    <row r="405" spans="1:6" ht="15" x14ac:dyDescent="0.35">
      <c r="A405" s="486" t="s">
        <v>1122</v>
      </c>
      <c r="B405" s="486" t="s">
        <v>3527</v>
      </c>
      <c r="C405" s="486"/>
      <c r="D405" s="487"/>
      <c r="E405" s="486" t="s">
        <v>3475</v>
      </c>
      <c r="F405" s="486" t="s">
        <v>1246</v>
      </c>
    </row>
    <row r="406" spans="1:6" ht="15" x14ac:dyDescent="0.35">
      <c r="A406" s="486" t="s">
        <v>1054</v>
      </c>
      <c r="B406" s="486" t="s">
        <v>3469</v>
      </c>
      <c r="C406" s="486"/>
      <c r="D406" s="487"/>
      <c r="E406" s="486" t="s">
        <v>3521</v>
      </c>
      <c r="F406" s="486" t="s">
        <v>1247</v>
      </c>
    </row>
    <row r="407" spans="1:6" ht="15" x14ac:dyDescent="0.35">
      <c r="A407" s="486" t="s">
        <v>863</v>
      </c>
      <c r="B407" s="486" t="s">
        <v>3780</v>
      </c>
      <c r="C407" s="486"/>
      <c r="D407" s="487"/>
      <c r="E407" s="486" t="s">
        <v>3540</v>
      </c>
      <c r="F407" s="486" t="s">
        <v>1248</v>
      </c>
    </row>
    <row r="408" spans="1:6" ht="15" x14ac:dyDescent="0.35">
      <c r="A408" s="486" t="s">
        <v>984</v>
      </c>
      <c r="B408" s="486" t="s">
        <v>3929</v>
      </c>
      <c r="C408" s="486"/>
      <c r="D408" s="487"/>
      <c r="E408" s="486" t="s">
        <v>3546</v>
      </c>
      <c r="F408" s="486" t="s">
        <v>1249</v>
      </c>
    </row>
    <row r="409" spans="1:6" ht="15" x14ac:dyDescent="0.35">
      <c r="A409" s="486" t="s">
        <v>1096</v>
      </c>
      <c r="B409" s="486" t="s">
        <v>3514</v>
      </c>
      <c r="C409" s="486"/>
      <c r="D409" s="487"/>
      <c r="E409" s="486" t="s">
        <v>3549</v>
      </c>
      <c r="F409" s="486" t="s">
        <v>1250</v>
      </c>
    </row>
    <row r="410" spans="1:6" ht="15" x14ac:dyDescent="0.35">
      <c r="A410" s="486" t="s">
        <v>1251</v>
      </c>
      <c r="B410" s="486" t="s">
        <v>4023</v>
      </c>
      <c r="C410" s="486"/>
      <c r="D410" s="487"/>
      <c r="E410" s="486" t="s">
        <v>3552</v>
      </c>
      <c r="F410" s="486" t="s">
        <v>2984</v>
      </c>
    </row>
    <row r="411" spans="1:6" ht="15" x14ac:dyDescent="0.35">
      <c r="A411" s="486" t="s">
        <v>998</v>
      </c>
      <c r="B411" s="486" t="s">
        <v>3942</v>
      </c>
      <c r="C411" s="486"/>
      <c r="D411" s="487"/>
      <c r="E411" s="486" t="s">
        <v>4023</v>
      </c>
      <c r="F411" s="486" t="s">
        <v>1251</v>
      </c>
    </row>
    <row r="412" spans="1:6" ht="15" x14ac:dyDescent="0.35">
      <c r="A412" s="486" t="s">
        <v>877</v>
      </c>
      <c r="B412" s="486" t="s">
        <v>3799</v>
      </c>
      <c r="C412" s="486"/>
      <c r="D412" s="487"/>
      <c r="E412" s="486" t="s">
        <v>3553</v>
      </c>
      <c r="F412" s="486" t="s">
        <v>1252</v>
      </c>
    </row>
    <row r="413" spans="1:6" ht="15" x14ac:dyDescent="0.35">
      <c r="A413" s="486" t="s">
        <v>1123</v>
      </c>
      <c r="B413" s="486" t="s">
        <v>3528</v>
      </c>
      <c r="C413" s="486"/>
      <c r="D413" s="487"/>
      <c r="E413" s="486" t="s">
        <v>3554</v>
      </c>
      <c r="F413" s="486" t="s">
        <v>1253</v>
      </c>
    </row>
    <row r="414" spans="1:6" ht="15" x14ac:dyDescent="0.35">
      <c r="A414" s="486" t="s">
        <v>1055</v>
      </c>
      <c r="B414" s="486" t="s">
        <v>3470</v>
      </c>
      <c r="C414" s="486"/>
      <c r="D414" s="487"/>
      <c r="E414" s="486" t="s">
        <v>3555</v>
      </c>
      <c r="F414" s="486" t="s">
        <v>1254</v>
      </c>
    </row>
    <row r="415" spans="1:6" ht="15" x14ac:dyDescent="0.35">
      <c r="A415" s="486" t="s">
        <v>985</v>
      </c>
      <c r="B415" s="486" t="s">
        <v>3408</v>
      </c>
      <c r="C415" s="486"/>
      <c r="D415" s="487"/>
      <c r="E415" s="486" t="s">
        <v>3556</v>
      </c>
      <c r="F415" s="486" t="s">
        <v>1255</v>
      </c>
    </row>
    <row r="416" spans="1:6" ht="15" x14ac:dyDescent="0.35">
      <c r="A416" s="486" t="s">
        <v>1252</v>
      </c>
      <c r="B416" s="486" t="s">
        <v>3553</v>
      </c>
      <c r="C416" s="486"/>
      <c r="D416" s="487"/>
      <c r="E416" s="486" t="s">
        <v>3557</v>
      </c>
      <c r="F416" s="486" t="s">
        <v>1256</v>
      </c>
    </row>
    <row r="417" spans="1:6" ht="15" x14ac:dyDescent="0.35">
      <c r="A417" s="486" t="s">
        <v>999</v>
      </c>
      <c r="B417" s="486" t="s">
        <v>3944</v>
      </c>
      <c r="C417" s="486"/>
      <c r="D417" s="487"/>
      <c r="E417" s="486" t="s">
        <v>3781</v>
      </c>
      <c r="F417" s="486" t="s">
        <v>1257</v>
      </c>
    </row>
    <row r="418" spans="1:6" ht="15" x14ac:dyDescent="0.35">
      <c r="A418" s="486" t="s">
        <v>878</v>
      </c>
      <c r="B418" s="486" t="s">
        <v>3800</v>
      </c>
      <c r="C418" s="486"/>
      <c r="D418" s="487"/>
      <c r="E418" s="486" t="s">
        <v>3375</v>
      </c>
      <c r="F418" s="486" t="s">
        <v>1258</v>
      </c>
    </row>
    <row r="419" spans="1:6" ht="15" x14ac:dyDescent="0.35">
      <c r="A419" s="486" t="s">
        <v>1124</v>
      </c>
      <c r="B419" s="486" t="s">
        <v>4000</v>
      </c>
      <c r="C419" s="486"/>
      <c r="D419" s="487"/>
      <c r="E419" s="486" t="s">
        <v>3417</v>
      </c>
      <c r="F419" s="486" t="s">
        <v>1259</v>
      </c>
    </row>
    <row r="420" spans="1:6" ht="15" x14ac:dyDescent="0.35">
      <c r="A420" s="486" t="s">
        <v>1056</v>
      </c>
      <c r="B420" s="486" t="s">
        <v>3471</v>
      </c>
      <c r="C420" s="486"/>
      <c r="D420" s="487"/>
      <c r="E420" s="486" t="s">
        <v>3482</v>
      </c>
      <c r="F420" s="486" t="s">
        <v>1260</v>
      </c>
    </row>
    <row r="421" spans="1:6" ht="15" x14ac:dyDescent="0.35">
      <c r="A421" s="486" t="s">
        <v>986</v>
      </c>
      <c r="B421" s="486" t="s">
        <v>3410</v>
      </c>
      <c r="C421" s="486"/>
      <c r="D421" s="487"/>
      <c r="E421" s="486" t="s">
        <v>3998</v>
      </c>
      <c r="F421" s="486" t="s">
        <v>1261</v>
      </c>
    </row>
    <row r="422" spans="1:6" ht="15" x14ac:dyDescent="0.35">
      <c r="A422" s="486" t="s">
        <v>1253</v>
      </c>
      <c r="B422" s="486" t="s">
        <v>3554</v>
      </c>
      <c r="C422" s="486"/>
      <c r="D422" s="487"/>
      <c r="E422" s="486" t="s">
        <v>3542</v>
      </c>
      <c r="F422" s="486" t="s">
        <v>1347</v>
      </c>
    </row>
    <row r="423" spans="1:6" ht="15" x14ac:dyDescent="0.35">
      <c r="A423" s="486" t="s">
        <v>1000</v>
      </c>
      <c r="B423" s="486" t="s">
        <v>3945</v>
      </c>
      <c r="C423" s="486"/>
      <c r="D423" s="487"/>
      <c r="E423" s="486" t="s">
        <v>3339</v>
      </c>
      <c r="F423" s="486" t="s">
        <v>1262</v>
      </c>
    </row>
    <row r="424" spans="1:6" ht="15" x14ac:dyDescent="0.35">
      <c r="A424" s="486" t="s">
        <v>879</v>
      </c>
      <c r="B424" s="486" t="s">
        <v>3801</v>
      </c>
      <c r="C424" s="486"/>
      <c r="D424" s="487"/>
      <c r="E424" s="486" t="s">
        <v>3880</v>
      </c>
      <c r="F424" s="486" t="s">
        <v>1263</v>
      </c>
    </row>
    <row r="425" spans="1:6" ht="15" x14ac:dyDescent="0.35">
      <c r="A425" s="486" t="s">
        <v>1057</v>
      </c>
      <c r="B425" s="486" t="s">
        <v>3472</v>
      </c>
      <c r="C425" s="486"/>
      <c r="D425" s="487"/>
      <c r="E425" s="486" t="s">
        <v>3424</v>
      </c>
      <c r="F425" s="486" t="s">
        <v>1264</v>
      </c>
    </row>
    <row r="426" spans="1:6" ht="15" x14ac:dyDescent="0.35">
      <c r="A426" s="486" t="s">
        <v>987</v>
      </c>
      <c r="B426" s="486" t="s">
        <v>3931</v>
      </c>
      <c r="C426" s="486"/>
      <c r="D426" s="487"/>
      <c r="E426" s="486" t="s">
        <v>3488</v>
      </c>
      <c r="F426" s="486" t="s">
        <v>1265</v>
      </c>
    </row>
    <row r="427" spans="1:6" ht="15" x14ac:dyDescent="0.35">
      <c r="A427" s="486" t="s">
        <v>1254</v>
      </c>
      <c r="B427" s="486" t="s">
        <v>3555</v>
      </c>
      <c r="C427" s="486"/>
      <c r="D427" s="487"/>
      <c r="E427" s="486" t="s">
        <v>3530</v>
      </c>
      <c r="F427" s="486" t="s">
        <v>1266</v>
      </c>
    </row>
    <row r="428" spans="1:6" ht="15" x14ac:dyDescent="0.35">
      <c r="A428" s="486" t="s">
        <v>2982</v>
      </c>
      <c r="B428" s="486" t="s">
        <v>3946</v>
      </c>
      <c r="C428" s="486"/>
      <c r="D428" s="487"/>
      <c r="E428" s="486" t="s">
        <v>3544</v>
      </c>
      <c r="F428" s="486" t="s">
        <v>1267</v>
      </c>
    </row>
    <row r="429" spans="1:6" ht="15" x14ac:dyDescent="0.35">
      <c r="A429" s="486" t="s">
        <v>1255</v>
      </c>
      <c r="B429" s="486" t="s">
        <v>3556</v>
      </c>
      <c r="C429" s="486"/>
      <c r="D429" s="487"/>
      <c r="E429" s="486" t="s">
        <v>4018</v>
      </c>
      <c r="F429" s="486" t="s">
        <v>1268</v>
      </c>
    </row>
    <row r="430" spans="1:6" ht="15" x14ac:dyDescent="0.35">
      <c r="A430" s="486" t="s">
        <v>1256</v>
      </c>
      <c r="B430" s="486" t="s">
        <v>3557</v>
      </c>
      <c r="C430" s="486"/>
      <c r="D430" s="487"/>
      <c r="E430" s="486" t="s">
        <v>3550</v>
      </c>
      <c r="F430" s="486" t="s">
        <v>1269</v>
      </c>
    </row>
    <row r="431" spans="1:6" ht="15" x14ac:dyDescent="0.35">
      <c r="A431" s="486" t="s">
        <v>933</v>
      </c>
      <c r="B431" s="486" t="s">
        <v>3869</v>
      </c>
      <c r="C431" s="486"/>
      <c r="D431" s="487"/>
      <c r="E431" s="486" t="s">
        <v>3551</v>
      </c>
      <c r="F431" s="486" t="s">
        <v>1270</v>
      </c>
    </row>
    <row r="432" spans="1:6" ht="15" x14ac:dyDescent="0.35">
      <c r="A432" s="486" t="s">
        <v>934</v>
      </c>
      <c r="B432" s="486" t="s">
        <v>3870</v>
      </c>
      <c r="C432" s="486"/>
      <c r="D432" s="487"/>
      <c r="E432" s="486" t="s">
        <v>3343</v>
      </c>
      <c r="F432" s="486" t="s">
        <v>1271</v>
      </c>
    </row>
    <row r="433" spans="1:6" ht="15" x14ac:dyDescent="0.35">
      <c r="A433" s="486" t="s">
        <v>935</v>
      </c>
      <c r="B433" s="486" t="s">
        <v>3872</v>
      </c>
      <c r="C433" s="486"/>
      <c r="D433" s="487"/>
      <c r="E433" s="486" t="s">
        <v>3890</v>
      </c>
      <c r="F433" s="486" t="s">
        <v>1272</v>
      </c>
    </row>
    <row r="434" spans="1:6" ht="15" x14ac:dyDescent="0.35">
      <c r="A434" s="486" t="s">
        <v>936</v>
      </c>
      <c r="B434" s="486" t="s">
        <v>3873</v>
      </c>
      <c r="C434" s="486"/>
      <c r="D434" s="487"/>
      <c r="E434" s="486" t="s">
        <v>3429</v>
      </c>
      <c r="F434" s="486" t="s">
        <v>1273</v>
      </c>
    </row>
    <row r="435" spans="1:6" ht="15" x14ac:dyDescent="0.35">
      <c r="A435" s="486" t="s">
        <v>937</v>
      </c>
      <c r="B435" s="486" t="s">
        <v>3874</v>
      </c>
      <c r="C435" s="486"/>
      <c r="D435" s="487"/>
      <c r="E435" s="486" t="s">
        <v>3808</v>
      </c>
      <c r="F435" s="486" t="s">
        <v>1274</v>
      </c>
    </row>
    <row r="436" spans="1:6" ht="15" x14ac:dyDescent="0.35">
      <c r="A436" s="486" t="s">
        <v>938</v>
      </c>
      <c r="B436" s="486" t="s">
        <v>3876</v>
      </c>
      <c r="C436" s="486"/>
      <c r="D436" s="487"/>
      <c r="E436" s="486" t="s">
        <v>3385</v>
      </c>
      <c r="F436" s="486" t="s">
        <v>1275</v>
      </c>
    </row>
    <row r="437" spans="1:6" ht="15" x14ac:dyDescent="0.35">
      <c r="A437" s="486" t="s">
        <v>939</v>
      </c>
      <c r="B437" s="486" t="s">
        <v>3877</v>
      </c>
      <c r="C437" s="486"/>
      <c r="D437" s="487"/>
      <c r="E437" s="486" t="s">
        <v>3437</v>
      </c>
      <c r="F437" s="486" t="s">
        <v>1276</v>
      </c>
    </row>
    <row r="438" spans="1:6" ht="15" x14ac:dyDescent="0.35">
      <c r="A438" s="486" t="s">
        <v>940</v>
      </c>
      <c r="B438" s="486" t="s">
        <v>3879</v>
      </c>
      <c r="C438" s="486"/>
      <c r="D438" s="487"/>
      <c r="E438" s="486" t="s">
        <v>3982</v>
      </c>
      <c r="F438" s="486" t="s">
        <v>1277</v>
      </c>
    </row>
    <row r="439" spans="1:6" ht="15" x14ac:dyDescent="0.35">
      <c r="A439" s="486" t="s">
        <v>941</v>
      </c>
      <c r="B439" s="486" t="s">
        <v>3881</v>
      </c>
      <c r="C439" s="486"/>
      <c r="D439" s="487"/>
      <c r="E439" s="486" t="s">
        <v>3533</v>
      </c>
      <c r="F439" s="486" t="s">
        <v>1278</v>
      </c>
    </row>
    <row r="440" spans="1:6" ht="15" x14ac:dyDescent="0.35">
      <c r="A440" s="486" t="s">
        <v>942</v>
      </c>
      <c r="B440" s="486" t="s">
        <v>3882</v>
      </c>
      <c r="C440" s="486"/>
      <c r="D440" s="487"/>
      <c r="E440" s="486" t="s">
        <v>4012</v>
      </c>
      <c r="F440" s="486" t="s">
        <v>1279</v>
      </c>
    </row>
    <row r="441" spans="1:6" ht="15" x14ac:dyDescent="0.35">
      <c r="A441" s="486" t="s">
        <v>943</v>
      </c>
      <c r="B441" s="486" t="s">
        <v>3883</v>
      </c>
      <c r="C441" s="486"/>
      <c r="D441" s="487"/>
      <c r="E441" s="486" t="s">
        <v>3354</v>
      </c>
      <c r="F441" s="486" t="s">
        <v>1280</v>
      </c>
    </row>
    <row r="442" spans="1:6" ht="15" x14ac:dyDescent="0.35">
      <c r="A442" s="486" t="s">
        <v>944</v>
      </c>
      <c r="B442" s="486" t="s">
        <v>3884</v>
      </c>
      <c r="C442" s="486"/>
      <c r="D442" s="487"/>
      <c r="E442" s="486" t="s">
        <v>3389</v>
      </c>
      <c r="F442" s="486" t="s">
        <v>1281</v>
      </c>
    </row>
    <row r="443" spans="1:6" ht="15" x14ac:dyDescent="0.35">
      <c r="A443" s="486" t="s">
        <v>945</v>
      </c>
      <c r="B443" s="486" t="s">
        <v>3886</v>
      </c>
      <c r="C443" s="486"/>
      <c r="D443" s="487"/>
      <c r="E443" s="486" t="s">
        <v>3445</v>
      </c>
      <c r="F443" s="486" t="s">
        <v>1282</v>
      </c>
    </row>
    <row r="444" spans="1:6" ht="15" x14ac:dyDescent="0.35">
      <c r="A444" s="486" t="s">
        <v>946</v>
      </c>
      <c r="B444" s="486" t="s">
        <v>3888</v>
      </c>
      <c r="C444" s="486"/>
      <c r="D444" s="487"/>
      <c r="E444" s="486" t="s">
        <v>3358</v>
      </c>
      <c r="F444" s="486" t="s">
        <v>1283</v>
      </c>
    </row>
    <row r="445" spans="1:6" ht="15" x14ac:dyDescent="0.35">
      <c r="A445" s="486" t="s">
        <v>947</v>
      </c>
      <c r="B445" s="486" t="s">
        <v>3889</v>
      </c>
      <c r="C445" s="486"/>
      <c r="D445" s="487"/>
      <c r="E445" s="486" t="s">
        <v>3962</v>
      </c>
      <c r="F445" s="486" t="s">
        <v>1284</v>
      </c>
    </row>
    <row r="446" spans="1:6" ht="15" x14ac:dyDescent="0.35">
      <c r="A446" s="486" t="s">
        <v>948</v>
      </c>
      <c r="B446" s="486" t="s">
        <v>3891</v>
      </c>
      <c r="C446" s="486"/>
      <c r="D446" s="487"/>
      <c r="E446" s="486" t="s">
        <v>3987</v>
      </c>
      <c r="F446" s="486" t="s">
        <v>1285</v>
      </c>
    </row>
    <row r="447" spans="1:6" ht="15" x14ac:dyDescent="0.35">
      <c r="A447" s="486" t="s">
        <v>949</v>
      </c>
      <c r="B447" s="486" t="s">
        <v>3892</v>
      </c>
      <c r="C447" s="486"/>
      <c r="D447" s="487"/>
      <c r="E447" s="486" t="s">
        <v>3360</v>
      </c>
      <c r="F447" s="486" t="s">
        <v>1286</v>
      </c>
    </row>
    <row r="448" spans="1:6" ht="15" x14ac:dyDescent="0.35">
      <c r="A448" s="486" t="s">
        <v>950</v>
      </c>
      <c r="B448" s="486" t="s">
        <v>3893</v>
      </c>
      <c r="C448" s="486"/>
      <c r="D448" s="487"/>
      <c r="E448" s="486" t="s">
        <v>3395</v>
      </c>
      <c r="F448" s="486" t="s">
        <v>1287</v>
      </c>
    </row>
    <row r="449" spans="1:6" ht="15" x14ac:dyDescent="0.35">
      <c r="A449" s="486" t="s">
        <v>951</v>
      </c>
      <c r="B449" s="486" t="s">
        <v>3895</v>
      </c>
      <c r="C449" s="486"/>
      <c r="D449" s="487"/>
      <c r="E449" s="486" t="s">
        <v>3453</v>
      </c>
      <c r="F449" s="486" t="s">
        <v>1288</v>
      </c>
    </row>
    <row r="450" spans="1:6" ht="15" x14ac:dyDescent="0.35">
      <c r="A450" s="486" t="s">
        <v>952</v>
      </c>
      <c r="B450" s="486" t="s">
        <v>3896</v>
      </c>
      <c r="C450" s="486"/>
      <c r="D450" s="487"/>
      <c r="E450" s="486" t="s">
        <v>3515</v>
      </c>
      <c r="F450" s="486" t="s">
        <v>1289</v>
      </c>
    </row>
    <row r="451" spans="1:6" ht="15" x14ac:dyDescent="0.35">
      <c r="A451" s="486" t="s">
        <v>953</v>
      </c>
      <c r="B451" s="486" t="s">
        <v>3897</v>
      </c>
      <c r="C451" s="486"/>
      <c r="D451" s="487"/>
      <c r="E451" s="486" t="s">
        <v>3535</v>
      </c>
      <c r="F451" s="486" t="s">
        <v>1290</v>
      </c>
    </row>
    <row r="452" spans="1:6" ht="15" x14ac:dyDescent="0.35">
      <c r="A452" s="486" t="s">
        <v>954</v>
      </c>
      <c r="B452" s="486" t="s">
        <v>3898</v>
      </c>
      <c r="C452" s="486"/>
      <c r="D452" s="487"/>
      <c r="E452" s="486" t="s">
        <v>4014</v>
      </c>
      <c r="F452" s="486" t="s">
        <v>1348</v>
      </c>
    </row>
    <row r="453" spans="1:6" ht="15" x14ac:dyDescent="0.35">
      <c r="A453" s="486" t="s">
        <v>955</v>
      </c>
      <c r="B453" s="486" t="s">
        <v>3899</v>
      </c>
      <c r="C453" s="486"/>
      <c r="D453" s="487"/>
      <c r="E453" s="486" t="s">
        <v>3364</v>
      </c>
      <c r="F453" s="486" t="s">
        <v>1291</v>
      </c>
    </row>
    <row r="454" spans="1:6" ht="15" x14ac:dyDescent="0.35">
      <c r="A454" s="486" t="s">
        <v>956</v>
      </c>
      <c r="B454" s="486" t="s">
        <v>3901</v>
      </c>
      <c r="C454" s="486"/>
      <c r="D454" s="487"/>
      <c r="E454" s="486" t="s">
        <v>3367</v>
      </c>
      <c r="F454" s="486" t="s">
        <v>1292</v>
      </c>
    </row>
    <row r="455" spans="1:6" ht="15" x14ac:dyDescent="0.35">
      <c r="A455" s="486" t="s">
        <v>957</v>
      </c>
      <c r="B455" s="486" t="s">
        <v>3902</v>
      </c>
      <c r="C455" s="486"/>
      <c r="D455" s="487"/>
      <c r="E455" s="486" t="s">
        <v>3405</v>
      </c>
      <c r="F455" s="486" t="s">
        <v>1293</v>
      </c>
    </row>
    <row r="456" spans="1:6" ht="15" x14ac:dyDescent="0.35">
      <c r="A456" s="486" t="s">
        <v>958</v>
      </c>
      <c r="B456" s="486" t="s">
        <v>3903</v>
      </c>
      <c r="C456" s="486"/>
      <c r="D456" s="487"/>
      <c r="E456" s="486" t="s">
        <v>3462</v>
      </c>
      <c r="F456" s="486" t="s">
        <v>1294</v>
      </c>
    </row>
    <row r="457" spans="1:6" ht="15" x14ac:dyDescent="0.35">
      <c r="A457" s="486" t="s">
        <v>959</v>
      </c>
      <c r="B457" s="486" t="s">
        <v>3904</v>
      </c>
      <c r="C457" s="486"/>
      <c r="D457" s="487"/>
      <c r="E457" s="486" t="s">
        <v>3518</v>
      </c>
      <c r="F457" s="486" t="s">
        <v>1295</v>
      </c>
    </row>
    <row r="458" spans="1:6" ht="15" x14ac:dyDescent="0.35">
      <c r="A458" s="486" t="s">
        <v>960</v>
      </c>
      <c r="B458" s="486" t="s">
        <v>3906</v>
      </c>
      <c r="C458" s="486"/>
      <c r="D458" s="487"/>
      <c r="E458" s="486" t="s">
        <v>3849</v>
      </c>
      <c r="F458" s="486" t="s">
        <v>1296</v>
      </c>
    </row>
    <row r="459" spans="1:6" ht="15" x14ac:dyDescent="0.35">
      <c r="A459" s="486" t="s">
        <v>961</v>
      </c>
      <c r="B459" s="486" t="s">
        <v>3907</v>
      </c>
      <c r="C459" s="486"/>
      <c r="D459" s="487"/>
      <c r="E459" s="486" t="s">
        <v>3930</v>
      </c>
      <c r="F459" s="486" t="s">
        <v>1297</v>
      </c>
    </row>
    <row r="460" spans="1:6" ht="15" x14ac:dyDescent="0.35">
      <c r="A460" s="486" t="s">
        <v>962</v>
      </c>
      <c r="B460" s="486" t="s">
        <v>3908</v>
      </c>
      <c r="C460" s="486"/>
      <c r="D460" s="487"/>
      <c r="E460" s="486" t="s">
        <v>4394</v>
      </c>
      <c r="F460" s="486" t="s">
        <v>4393</v>
      </c>
    </row>
    <row r="461" spans="1:6" ht="15" x14ac:dyDescent="0.35">
      <c r="A461" s="486" t="s">
        <v>963</v>
      </c>
      <c r="B461" s="486" t="s">
        <v>3910</v>
      </c>
      <c r="C461" s="486"/>
      <c r="D461" s="487"/>
      <c r="E461" s="486" t="s">
        <v>4392</v>
      </c>
      <c r="F461" s="489" t="s">
        <v>4391</v>
      </c>
    </row>
    <row r="462" spans="1:6" ht="15" x14ac:dyDescent="0.35">
      <c r="A462" s="486" t="s">
        <v>964</v>
      </c>
      <c r="B462" s="486" t="s">
        <v>3911</v>
      </c>
      <c r="C462" s="486"/>
      <c r="D462" s="487"/>
      <c r="E462" s="486" t="s">
        <v>4399</v>
      </c>
      <c r="F462" s="489" t="s">
        <v>4400</v>
      </c>
    </row>
    <row r="463" spans="1:6" ht="15" x14ac:dyDescent="0.35">
      <c r="A463" s="486" t="s">
        <v>965</v>
      </c>
      <c r="B463" s="486" t="s">
        <v>3912</v>
      </c>
      <c r="C463" s="486"/>
      <c r="D463" s="487"/>
      <c r="E463" s="486" t="s">
        <v>3772</v>
      </c>
      <c r="F463" s="486" t="s">
        <v>1298</v>
      </c>
    </row>
    <row r="464" spans="1:6" ht="15" x14ac:dyDescent="0.35">
      <c r="A464" s="486" t="s">
        <v>966</v>
      </c>
      <c r="B464" s="486" t="s">
        <v>3913</v>
      </c>
      <c r="C464" s="486"/>
      <c r="D464" s="487"/>
      <c r="E464" s="486" t="s">
        <v>3861</v>
      </c>
      <c r="F464" s="486" t="s">
        <v>1299</v>
      </c>
    </row>
    <row r="465" spans="1:6" ht="15" x14ac:dyDescent="0.35">
      <c r="A465" s="486" t="s">
        <v>967</v>
      </c>
      <c r="B465" s="486" t="s">
        <v>3915</v>
      </c>
      <c r="C465" s="486"/>
      <c r="D465" s="487"/>
      <c r="E465" s="486" t="s">
        <v>3939</v>
      </c>
      <c r="F465" s="486" t="s">
        <v>1300</v>
      </c>
    </row>
    <row r="466" spans="1:6" ht="15" x14ac:dyDescent="0.35">
      <c r="A466" s="486" t="s">
        <v>2981</v>
      </c>
      <c r="B466" s="486" t="s">
        <v>3916</v>
      </c>
      <c r="C466" s="486"/>
      <c r="D466" s="487"/>
      <c r="E466" s="486" t="s">
        <v>3970</v>
      </c>
      <c r="F466" s="486" t="s">
        <v>1301</v>
      </c>
    </row>
    <row r="467" spans="1:6" ht="15" x14ac:dyDescent="0.35">
      <c r="A467" s="486" t="s">
        <v>968</v>
      </c>
      <c r="B467" s="486" t="s">
        <v>3917</v>
      </c>
      <c r="C467" s="486"/>
      <c r="D467" s="487"/>
      <c r="E467" s="486" t="s">
        <v>3783</v>
      </c>
      <c r="F467" s="486" t="s">
        <v>1302</v>
      </c>
    </row>
    <row r="468" spans="1:6" ht="15" x14ac:dyDescent="0.35">
      <c r="A468" s="486" t="s">
        <v>969</v>
      </c>
      <c r="B468" s="486" t="s">
        <v>3918</v>
      </c>
      <c r="C468" s="486"/>
      <c r="D468" s="487"/>
      <c r="E468" s="486" t="s">
        <v>3871</v>
      </c>
      <c r="F468" s="486" t="s">
        <v>1303</v>
      </c>
    </row>
    <row r="469" spans="1:6" ht="15" x14ac:dyDescent="0.35">
      <c r="A469" s="486" t="s">
        <v>970</v>
      </c>
      <c r="B469" s="486" t="s">
        <v>3920</v>
      </c>
      <c r="C469" s="486"/>
      <c r="D469" s="487"/>
      <c r="E469" s="486" t="s">
        <v>3947</v>
      </c>
      <c r="F469" s="486" t="s">
        <v>1304</v>
      </c>
    </row>
    <row r="470" spans="1:6" ht="15" x14ac:dyDescent="0.35">
      <c r="A470" s="486" t="s">
        <v>971</v>
      </c>
      <c r="B470" s="486" t="s">
        <v>3921</v>
      </c>
      <c r="C470" s="486"/>
      <c r="D470" s="487"/>
      <c r="E470" s="486" t="s">
        <v>3972</v>
      </c>
      <c r="F470" s="486" t="s">
        <v>1305</v>
      </c>
    </row>
    <row r="471" spans="1:6" ht="15" x14ac:dyDescent="0.35">
      <c r="A471" s="486" t="s">
        <v>972</v>
      </c>
      <c r="B471" s="486" t="s">
        <v>3922</v>
      </c>
      <c r="C471" s="486"/>
      <c r="D471" s="487"/>
      <c r="E471" s="486" t="s">
        <v>3999</v>
      </c>
      <c r="F471" s="486" t="s">
        <v>1306</v>
      </c>
    </row>
    <row r="472" spans="1:6" ht="15" x14ac:dyDescent="0.35">
      <c r="A472" s="486" t="s">
        <v>973</v>
      </c>
      <c r="B472" s="486" t="s">
        <v>3924</v>
      </c>
      <c r="C472" s="486"/>
      <c r="D472" s="487"/>
      <c r="E472" s="486" t="s">
        <v>4010</v>
      </c>
      <c r="F472" s="486" t="s">
        <v>1307</v>
      </c>
    </row>
    <row r="473" spans="1:6" ht="15" x14ac:dyDescent="0.35">
      <c r="A473" s="486" t="s">
        <v>1070</v>
      </c>
      <c r="B473" s="486" t="s">
        <v>3483</v>
      </c>
      <c r="C473" s="486"/>
      <c r="D473" s="487"/>
      <c r="E473" s="486" t="s">
        <v>4016</v>
      </c>
      <c r="F473" s="486" t="s">
        <v>1308</v>
      </c>
    </row>
    <row r="474" spans="1:6" ht="15" x14ac:dyDescent="0.35">
      <c r="A474" s="486" t="s">
        <v>1071</v>
      </c>
      <c r="B474" s="486" t="s">
        <v>3484</v>
      </c>
      <c r="C474" s="486"/>
      <c r="D474" s="487"/>
      <c r="E474" s="486" t="s">
        <v>3340</v>
      </c>
      <c r="F474" s="486" t="s">
        <v>1309</v>
      </c>
    </row>
    <row r="475" spans="1:6" ht="15" x14ac:dyDescent="0.35">
      <c r="A475" s="486" t="s">
        <v>1072</v>
      </c>
      <c r="B475" s="486" t="s">
        <v>3976</v>
      </c>
      <c r="C475" s="486"/>
      <c r="D475" s="487"/>
      <c r="E475" s="486" t="s">
        <v>3378</v>
      </c>
      <c r="F475" s="486" t="s">
        <v>1310</v>
      </c>
    </row>
    <row r="476" spans="1:6" ht="15" x14ac:dyDescent="0.35">
      <c r="A476" s="486" t="s">
        <v>1073</v>
      </c>
      <c r="B476" s="486" t="s">
        <v>3487</v>
      </c>
      <c r="C476" s="486"/>
      <c r="D476" s="487"/>
      <c r="E476" s="486" t="s">
        <v>3425</v>
      </c>
      <c r="F476" s="486" t="s">
        <v>1311</v>
      </c>
    </row>
    <row r="477" spans="1:6" ht="15" x14ac:dyDescent="0.35">
      <c r="A477" s="486" t="s">
        <v>1074</v>
      </c>
      <c r="B477" s="486" t="s">
        <v>3489</v>
      </c>
      <c r="C477" s="486"/>
      <c r="D477" s="487"/>
      <c r="E477" s="486" t="s">
        <v>3490</v>
      </c>
      <c r="F477" s="486" t="s">
        <v>1312</v>
      </c>
    </row>
    <row r="478" spans="1:6" ht="15" x14ac:dyDescent="0.35">
      <c r="A478" s="486" t="s">
        <v>1075</v>
      </c>
      <c r="B478" s="486" t="s">
        <v>3977</v>
      </c>
      <c r="C478" s="486"/>
      <c r="D478" s="487"/>
      <c r="E478" s="486" t="s">
        <v>3531</v>
      </c>
      <c r="F478" s="486" t="s">
        <v>1313</v>
      </c>
    </row>
    <row r="479" spans="1:6" ht="15" x14ac:dyDescent="0.35">
      <c r="A479" s="486" t="s">
        <v>1076</v>
      </c>
      <c r="B479" s="486" t="s">
        <v>3491</v>
      </c>
      <c r="C479" s="486"/>
      <c r="D479" s="487"/>
      <c r="E479" s="486" t="s">
        <v>4011</v>
      </c>
      <c r="F479" s="486" t="s">
        <v>1314</v>
      </c>
    </row>
    <row r="480" spans="1:6" ht="15" x14ac:dyDescent="0.35">
      <c r="A480" s="486" t="s">
        <v>1077</v>
      </c>
      <c r="B480" s="486" t="s">
        <v>3492</v>
      </c>
      <c r="C480" s="486"/>
      <c r="D480" s="487"/>
      <c r="E480" s="486" t="s">
        <v>4019</v>
      </c>
      <c r="F480" s="486" t="s">
        <v>3239</v>
      </c>
    </row>
    <row r="481" spans="1:6" ht="15" x14ac:dyDescent="0.35">
      <c r="A481" s="486" t="s">
        <v>1078</v>
      </c>
      <c r="B481" s="486" t="s">
        <v>3493</v>
      </c>
      <c r="C481" s="486"/>
      <c r="D481" s="487"/>
      <c r="E481" s="486" t="s">
        <v>3344</v>
      </c>
      <c r="F481" s="486" t="s">
        <v>1315</v>
      </c>
    </row>
    <row r="482" spans="1:6" ht="15" x14ac:dyDescent="0.35">
      <c r="A482" s="486" t="s">
        <v>1079</v>
      </c>
      <c r="B482" s="486" t="s">
        <v>3494</v>
      </c>
      <c r="C482" s="486"/>
      <c r="D482" s="487"/>
      <c r="E482" s="486" t="s">
        <v>3381</v>
      </c>
      <c r="F482" s="486" t="s">
        <v>1316</v>
      </c>
    </row>
    <row r="483" spans="1:6" ht="15" x14ac:dyDescent="0.35">
      <c r="A483" s="486" t="s">
        <v>1080</v>
      </c>
      <c r="B483" s="486" t="s">
        <v>3496</v>
      </c>
      <c r="C483" s="486"/>
      <c r="D483" s="487"/>
      <c r="E483" s="486" t="s">
        <v>3431</v>
      </c>
      <c r="F483" s="486" t="s">
        <v>1317</v>
      </c>
    </row>
    <row r="484" spans="1:6" ht="15" x14ac:dyDescent="0.35">
      <c r="A484" s="486" t="s">
        <v>1081</v>
      </c>
      <c r="B484" s="486" t="s">
        <v>3497</v>
      </c>
      <c r="C484" s="486"/>
      <c r="D484" s="487"/>
      <c r="E484" s="486" t="s">
        <v>3495</v>
      </c>
      <c r="F484" s="486" t="s">
        <v>1318</v>
      </c>
    </row>
    <row r="485" spans="1:6" ht="15" x14ac:dyDescent="0.35">
      <c r="A485" s="486" t="s">
        <v>1082</v>
      </c>
      <c r="B485" s="486" t="s">
        <v>3499</v>
      </c>
      <c r="C485" s="486"/>
      <c r="D485" s="487"/>
      <c r="E485" s="486" t="s">
        <v>3349</v>
      </c>
      <c r="F485" s="486" t="s">
        <v>1319</v>
      </c>
    </row>
    <row r="486" spans="1:6" ht="15" x14ac:dyDescent="0.35">
      <c r="A486" s="486" t="s">
        <v>1083</v>
      </c>
      <c r="B486" s="486" t="s">
        <v>3500</v>
      </c>
      <c r="C486" s="486"/>
      <c r="D486" s="487"/>
      <c r="E486" s="486" t="s">
        <v>3900</v>
      </c>
      <c r="F486" s="486" t="s">
        <v>1320</v>
      </c>
    </row>
    <row r="487" spans="1:6" ht="15" x14ac:dyDescent="0.35">
      <c r="A487" s="486" t="s">
        <v>1084</v>
      </c>
      <c r="B487" s="486" t="s">
        <v>3501</v>
      </c>
      <c r="C487" s="486"/>
      <c r="D487" s="487"/>
      <c r="E487" s="486" t="s">
        <v>3438</v>
      </c>
      <c r="F487" s="486" t="s">
        <v>1321</v>
      </c>
    </row>
    <row r="488" spans="1:6" ht="15" x14ac:dyDescent="0.35">
      <c r="A488" s="486" t="s">
        <v>1085</v>
      </c>
      <c r="B488" s="486" t="s">
        <v>3502</v>
      </c>
      <c r="C488" s="486"/>
      <c r="D488" s="487"/>
      <c r="E488" s="486" t="s">
        <v>3816</v>
      </c>
      <c r="F488" s="486" t="s">
        <v>1322</v>
      </c>
    </row>
    <row r="489" spans="1:6" ht="15" x14ac:dyDescent="0.35">
      <c r="A489" s="486" t="s">
        <v>2983</v>
      </c>
      <c r="B489" s="486" t="s">
        <v>3983</v>
      </c>
      <c r="C489" s="486"/>
      <c r="D489" s="487"/>
      <c r="E489" s="486" t="s">
        <v>3909</v>
      </c>
      <c r="F489" s="486" t="s">
        <v>1323</v>
      </c>
    </row>
    <row r="490" spans="1:6" ht="15" x14ac:dyDescent="0.35">
      <c r="A490" s="486" t="s">
        <v>3237</v>
      </c>
      <c r="B490" s="486" t="s">
        <v>3984</v>
      </c>
      <c r="C490" s="486"/>
      <c r="D490" s="487"/>
      <c r="E490" s="486" t="s">
        <v>3958</v>
      </c>
      <c r="F490" s="486" t="s">
        <v>1324</v>
      </c>
    </row>
    <row r="491" spans="1:6" ht="15" x14ac:dyDescent="0.35">
      <c r="A491" s="486" t="s">
        <v>3238</v>
      </c>
      <c r="B491" s="486" t="s">
        <v>3985</v>
      </c>
      <c r="C491" s="486"/>
      <c r="D491" s="487"/>
      <c r="E491" s="486" t="s">
        <v>3986</v>
      </c>
      <c r="F491" s="486" t="s">
        <v>1325</v>
      </c>
    </row>
    <row r="492" spans="1:6" ht="15" x14ac:dyDescent="0.35">
      <c r="A492" s="489" t="s">
        <v>4400</v>
      </c>
      <c r="B492" s="486" t="s">
        <v>4399</v>
      </c>
      <c r="C492" s="486"/>
      <c r="D492" s="487"/>
      <c r="E492" s="486" t="s">
        <v>4004</v>
      </c>
      <c r="F492" s="486" t="s">
        <v>1326</v>
      </c>
    </row>
  </sheetData>
  <sheetProtection algorithmName="SHA-512" hashValue="kKYYw5pPzig1LGy/ke8aAnbV/Y+BGzQj1/MdhyugIQ2JtiZFn+R6e/TAzt8WUZwe3onc4lhuJ0uJo8AQImvu/Q==" saltValue="s9dergTajq01z05PYDBoIQ==" spinCount="100000" sheet="1" objects="1" scenarios="1"/>
  <autoFilter ref="A1:F1" xr:uid="{00000000-0009-0000-0000-000000000000}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pageSetUpPr fitToPage="1"/>
  </sheetPr>
  <dimension ref="B1:W13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5546875" style="1" customWidth="1"/>
    <col min="2" max="2" width="21" style="1" customWidth="1"/>
    <col min="3" max="23" width="7.21875" style="1" customWidth="1"/>
    <col min="24" max="16384" width="11.44140625" style="1"/>
  </cols>
  <sheetData>
    <row r="1" spans="2:23" ht="18" customHeight="1" x14ac:dyDescent="0.3">
      <c r="B1" s="432" t="s">
        <v>2990</v>
      </c>
      <c r="C1" s="101"/>
      <c r="D1" s="101"/>
      <c r="E1" s="101"/>
      <c r="F1" s="101"/>
      <c r="G1" s="101"/>
      <c r="H1" s="101"/>
      <c r="I1" s="101"/>
      <c r="J1" s="101"/>
      <c r="K1" s="130"/>
      <c r="L1" s="130"/>
    </row>
    <row r="2" spans="2:23" ht="18" thickBot="1" x14ac:dyDescent="0.35">
      <c r="B2" s="434" t="s">
        <v>1338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22.5" customHeight="1" thickTop="1" x14ac:dyDescent="0.25">
      <c r="B3" s="639" t="s">
        <v>1345</v>
      </c>
      <c r="C3" s="640" t="s">
        <v>0</v>
      </c>
      <c r="D3" s="641"/>
      <c r="E3" s="641"/>
      <c r="F3" s="609" t="s">
        <v>2518</v>
      </c>
      <c r="G3" s="610"/>
      <c r="H3" s="611"/>
      <c r="I3" s="609" t="s">
        <v>2519</v>
      </c>
      <c r="J3" s="610"/>
      <c r="K3" s="611"/>
      <c r="L3" s="610" t="s">
        <v>2520</v>
      </c>
      <c r="M3" s="610"/>
      <c r="N3" s="610"/>
      <c r="O3" s="609" t="s">
        <v>2521</v>
      </c>
      <c r="P3" s="610"/>
      <c r="Q3" s="611"/>
      <c r="R3" s="609" t="s">
        <v>2522</v>
      </c>
      <c r="S3" s="610"/>
      <c r="T3" s="611"/>
      <c r="U3" s="610" t="s">
        <v>2523</v>
      </c>
      <c r="V3" s="610"/>
      <c r="W3" s="610"/>
    </row>
    <row r="4" spans="2:23" ht="32.25" customHeight="1" thickBot="1" x14ac:dyDescent="0.3">
      <c r="B4" s="635"/>
      <c r="C4" s="39" t="s">
        <v>0</v>
      </c>
      <c r="D4" s="40" t="s">
        <v>36</v>
      </c>
      <c r="E4" s="41" t="s">
        <v>35</v>
      </c>
      <c r="F4" s="42" t="s">
        <v>0</v>
      </c>
      <c r="G4" s="40" t="s">
        <v>36</v>
      </c>
      <c r="H4" s="41" t="s">
        <v>35</v>
      </c>
      <c r="I4" s="42" t="s">
        <v>0</v>
      </c>
      <c r="J4" s="40" t="s">
        <v>36</v>
      </c>
      <c r="K4" s="41" t="s">
        <v>35</v>
      </c>
      <c r="L4" s="42" t="s">
        <v>0</v>
      </c>
      <c r="M4" s="40" t="s">
        <v>36</v>
      </c>
      <c r="N4" s="43" t="s">
        <v>35</v>
      </c>
      <c r="O4" s="42" t="s">
        <v>0</v>
      </c>
      <c r="P4" s="40" t="s">
        <v>36</v>
      </c>
      <c r="Q4" s="41" t="s">
        <v>35</v>
      </c>
      <c r="R4" s="42" t="s">
        <v>0</v>
      </c>
      <c r="S4" s="40" t="s">
        <v>36</v>
      </c>
      <c r="T4" s="41" t="s">
        <v>35</v>
      </c>
      <c r="U4" s="42" t="s">
        <v>0</v>
      </c>
      <c r="V4" s="40" t="s">
        <v>36</v>
      </c>
      <c r="W4" s="41" t="s">
        <v>35</v>
      </c>
    </row>
    <row r="5" spans="2:23" ht="33.75" customHeight="1" thickTop="1" x14ac:dyDescent="0.25">
      <c r="B5" s="102" t="s">
        <v>1339</v>
      </c>
      <c r="C5" s="90">
        <f t="shared" ref="C5:C7" si="0">D5+E5</f>
        <v>0</v>
      </c>
      <c r="D5" s="77">
        <f>G5+J5+M5+P5+S5+V5</f>
        <v>0</v>
      </c>
      <c r="E5" s="78">
        <f t="shared" ref="E5:E7" si="1">+H5+K5+N5+Q5+T5+W5</f>
        <v>0</v>
      </c>
      <c r="F5" s="79">
        <f t="shared" ref="F5:F7" si="2">+G5+H5</f>
        <v>0</v>
      </c>
      <c r="G5" s="80"/>
      <c r="H5" s="81"/>
      <c r="I5" s="79">
        <f t="shared" ref="I5:I7" si="3">+J5+K5</f>
        <v>0</v>
      </c>
      <c r="J5" s="80"/>
      <c r="K5" s="81"/>
      <c r="L5" s="78">
        <f t="shared" ref="L5:L7" si="4">+M5+N5</f>
        <v>0</v>
      </c>
      <c r="M5" s="80"/>
      <c r="N5" s="82"/>
      <c r="O5" s="79">
        <f t="shared" ref="O5:O7" si="5">+P5+Q5</f>
        <v>0</v>
      </c>
      <c r="P5" s="80"/>
      <c r="Q5" s="81"/>
      <c r="R5" s="79">
        <f t="shared" ref="R5:R7" si="6">+S5+T5</f>
        <v>0</v>
      </c>
      <c r="S5" s="80"/>
      <c r="T5" s="81"/>
      <c r="U5" s="79">
        <f t="shared" ref="U5:U7" si="7">+V5+W5</f>
        <v>0</v>
      </c>
      <c r="V5" s="80"/>
      <c r="W5" s="82"/>
    </row>
    <row r="6" spans="2:23" ht="33.75" customHeight="1" x14ac:dyDescent="0.25">
      <c r="B6" s="103" t="s">
        <v>1340</v>
      </c>
      <c r="C6" s="83">
        <f t="shared" si="0"/>
        <v>0</v>
      </c>
      <c r="D6" s="84">
        <f t="shared" ref="D6:D7" si="8">G6+J6+M6+P6+S6+V6</f>
        <v>0</v>
      </c>
      <c r="E6" s="85">
        <f t="shared" si="1"/>
        <v>0</v>
      </c>
      <c r="F6" s="86">
        <f t="shared" si="2"/>
        <v>0</v>
      </c>
      <c r="G6" s="87"/>
      <c r="H6" s="88"/>
      <c r="I6" s="86">
        <f t="shared" si="3"/>
        <v>0</v>
      </c>
      <c r="J6" s="87"/>
      <c r="K6" s="88"/>
      <c r="L6" s="85">
        <f t="shared" si="4"/>
        <v>0</v>
      </c>
      <c r="M6" s="87"/>
      <c r="N6" s="89"/>
      <c r="O6" s="86">
        <f t="shared" si="5"/>
        <v>0</v>
      </c>
      <c r="P6" s="87"/>
      <c r="Q6" s="88"/>
      <c r="R6" s="86">
        <f t="shared" si="6"/>
        <v>0</v>
      </c>
      <c r="S6" s="87"/>
      <c r="T6" s="88"/>
      <c r="U6" s="86">
        <f t="shared" si="7"/>
        <v>0</v>
      </c>
      <c r="V6" s="87"/>
      <c r="W6" s="89"/>
    </row>
    <row r="7" spans="2:23" ht="33.75" customHeight="1" thickBot="1" x14ac:dyDescent="0.3">
      <c r="B7" s="104" t="s">
        <v>1341</v>
      </c>
      <c r="C7" s="105">
        <f t="shared" si="0"/>
        <v>0</v>
      </c>
      <c r="D7" s="106">
        <f t="shared" si="8"/>
        <v>0</v>
      </c>
      <c r="E7" s="107">
        <f t="shared" si="1"/>
        <v>0</v>
      </c>
      <c r="F7" s="108">
        <f t="shared" si="2"/>
        <v>0</v>
      </c>
      <c r="G7" s="109"/>
      <c r="H7" s="110"/>
      <c r="I7" s="108">
        <f t="shared" si="3"/>
        <v>0</v>
      </c>
      <c r="J7" s="109"/>
      <c r="K7" s="110"/>
      <c r="L7" s="107">
        <f t="shared" si="4"/>
        <v>0</v>
      </c>
      <c r="M7" s="109"/>
      <c r="N7" s="111"/>
      <c r="O7" s="108">
        <f t="shared" si="5"/>
        <v>0</v>
      </c>
      <c r="P7" s="109"/>
      <c r="Q7" s="110"/>
      <c r="R7" s="108">
        <f t="shared" si="6"/>
        <v>0</v>
      </c>
      <c r="S7" s="109"/>
      <c r="T7" s="110"/>
      <c r="U7" s="108">
        <f t="shared" si="7"/>
        <v>0</v>
      </c>
      <c r="V7" s="109"/>
      <c r="W7" s="111"/>
    </row>
    <row r="8" spans="2:23" ht="14.4" thickTop="1" x14ac:dyDescent="0.25">
      <c r="B8" s="100"/>
      <c r="F8" s="98"/>
    </row>
    <row r="9" spans="2:23" ht="15" x14ac:dyDescent="0.25">
      <c r="B9" s="69" t="s">
        <v>1330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3" ht="21.75" customHeight="1" x14ac:dyDescent="0.25">
      <c r="B10" s="572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4"/>
    </row>
    <row r="11" spans="2:23" ht="21.75" customHeight="1" x14ac:dyDescent="0.25">
      <c r="B11" s="575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7"/>
    </row>
    <row r="12" spans="2:23" ht="21.75" customHeight="1" x14ac:dyDescent="0.25">
      <c r="B12" s="575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7"/>
    </row>
    <row r="13" spans="2:23" ht="21.75" customHeight="1" x14ac:dyDescent="0.25">
      <c r="B13" s="578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80"/>
    </row>
  </sheetData>
  <sheetProtection algorithmName="SHA-512" hashValue="rsuTgbikKTYWq95mcz8IXmfTmx2evueM1G9+v+RHKbAzx2tElgdXSXesq2C/1faGzz3zakl7pMv5D/XgdBuobQ==" saltValue="+FwMDC0JO16Gh1nJIB4VgA==" spinCount="100000" sheet="1" objects="1" scenarios="1"/>
  <mergeCells count="9">
    <mergeCell ref="B10:W13"/>
    <mergeCell ref="B3:B4"/>
    <mergeCell ref="C3:E3"/>
    <mergeCell ref="F3:H3"/>
    <mergeCell ref="I3:K3"/>
    <mergeCell ref="L3:N3"/>
    <mergeCell ref="O3:Q3"/>
    <mergeCell ref="R3:T3"/>
    <mergeCell ref="U3:W3"/>
  </mergeCells>
  <conditionalFormatting sqref="C5:F7 I5:I7 L5:L7 O5:O7 R5:R7 U5:U7">
    <cfRule type="cellIs" dxfId="57" priority="2" operator="equal">
      <formula>0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79" orientation="landscape" r:id="rId1"/>
  <headerFooter>
    <oddFooter>&amp;R&amp;"+,Negrita Cursiva"Académica Diurna&amp;"+,Cursiva", página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fitToPage="1"/>
  </sheetPr>
  <dimension ref="B1:W1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77734375" style="1" customWidth="1"/>
    <col min="2" max="2" width="50.77734375" style="1" customWidth="1"/>
    <col min="3" max="23" width="6.77734375" style="1" customWidth="1"/>
    <col min="24" max="16384" width="11.44140625" style="1"/>
  </cols>
  <sheetData>
    <row r="1" spans="2:23" ht="17.399999999999999" x14ac:dyDescent="0.3">
      <c r="B1" s="432" t="s">
        <v>3099</v>
      </c>
      <c r="C1" s="73"/>
      <c r="D1" s="73"/>
      <c r="E1" s="73"/>
      <c r="F1" s="73"/>
      <c r="G1" s="73"/>
      <c r="H1" s="73"/>
      <c r="I1" s="73"/>
      <c r="J1" s="73"/>
      <c r="K1" s="130"/>
      <c r="L1" s="130"/>
    </row>
    <row r="2" spans="2:23" ht="18" customHeight="1" x14ac:dyDescent="0.3">
      <c r="B2" s="432" t="s">
        <v>1342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" customHeight="1" thickBot="1" x14ac:dyDescent="0.35">
      <c r="B3" s="434" t="s">
        <v>3632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2:23" ht="22.5" customHeight="1" thickTop="1" x14ac:dyDescent="0.25">
      <c r="B4" s="615" t="s">
        <v>1344</v>
      </c>
      <c r="C4" s="617" t="s">
        <v>0</v>
      </c>
      <c r="D4" s="618"/>
      <c r="E4" s="618"/>
      <c r="F4" s="609" t="s">
        <v>2518</v>
      </c>
      <c r="G4" s="610"/>
      <c r="H4" s="611"/>
      <c r="I4" s="609" t="s">
        <v>2519</v>
      </c>
      <c r="J4" s="610"/>
      <c r="K4" s="611"/>
      <c r="L4" s="610" t="s">
        <v>2520</v>
      </c>
      <c r="M4" s="610"/>
      <c r="N4" s="610"/>
      <c r="O4" s="609" t="s">
        <v>2521</v>
      </c>
      <c r="P4" s="610"/>
      <c r="Q4" s="611"/>
      <c r="R4" s="609" t="s">
        <v>2522</v>
      </c>
      <c r="S4" s="610"/>
      <c r="T4" s="611"/>
      <c r="U4" s="610" t="s">
        <v>2523</v>
      </c>
      <c r="V4" s="610"/>
      <c r="W4" s="610"/>
    </row>
    <row r="5" spans="2:23" ht="30.75" customHeight="1" thickBot="1" x14ac:dyDescent="0.3">
      <c r="B5" s="616"/>
      <c r="C5" s="39" t="s">
        <v>0</v>
      </c>
      <c r="D5" s="40" t="s">
        <v>36</v>
      </c>
      <c r="E5" s="41" t="s">
        <v>35</v>
      </c>
      <c r="F5" s="42" t="s">
        <v>0</v>
      </c>
      <c r="G5" s="40" t="s">
        <v>36</v>
      </c>
      <c r="H5" s="41" t="s">
        <v>35</v>
      </c>
      <c r="I5" s="42" t="s">
        <v>0</v>
      </c>
      <c r="J5" s="40" t="s">
        <v>36</v>
      </c>
      <c r="K5" s="41" t="s">
        <v>35</v>
      </c>
      <c r="L5" s="42" t="s">
        <v>0</v>
      </c>
      <c r="M5" s="40" t="s">
        <v>36</v>
      </c>
      <c r="N5" s="43" t="s">
        <v>35</v>
      </c>
      <c r="O5" s="42" t="s">
        <v>0</v>
      </c>
      <c r="P5" s="40" t="s">
        <v>36</v>
      </c>
      <c r="Q5" s="41" t="s">
        <v>35</v>
      </c>
      <c r="R5" s="42" t="s">
        <v>0</v>
      </c>
      <c r="S5" s="40" t="s">
        <v>36</v>
      </c>
      <c r="T5" s="41" t="s">
        <v>35</v>
      </c>
      <c r="U5" s="42" t="s">
        <v>0</v>
      </c>
      <c r="V5" s="40" t="s">
        <v>36</v>
      </c>
      <c r="W5" s="41" t="s">
        <v>35</v>
      </c>
    </row>
    <row r="6" spans="2:23" ht="30.75" customHeight="1" thickTop="1" x14ac:dyDescent="0.25">
      <c r="B6" s="318" t="s">
        <v>4382</v>
      </c>
      <c r="C6" s="76">
        <f>D6+E6</f>
        <v>0</v>
      </c>
      <c r="D6" s="77">
        <f>G6+J6+M6+P6+S6+V6</f>
        <v>0</v>
      </c>
      <c r="E6" s="78">
        <f>+H6+K6+N6+Q6+T6+W6</f>
        <v>0</v>
      </c>
      <c r="F6" s="79">
        <f t="shared" ref="F6:F11" si="0">+G6+H6</f>
        <v>0</v>
      </c>
      <c r="G6" s="80"/>
      <c r="H6" s="81"/>
      <c r="I6" s="79">
        <f t="shared" ref="I6:I11" si="1">+J6+K6</f>
        <v>0</v>
      </c>
      <c r="J6" s="80"/>
      <c r="K6" s="82"/>
      <c r="L6" s="79">
        <f t="shared" ref="L6:L11" si="2">+M6+N6</f>
        <v>0</v>
      </c>
      <c r="M6" s="80"/>
      <c r="N6" s="81"/>
      <c r="O6" s="79">
        <f t="shared" ref="O6:O12" si="3">+P6+Q6</f>
        <v>0</v>
      </c>
      <c r="P6" s="80"/>
      <c r="Q6" s="81"/>
      <c r="R6" s="79">
        <f t="shared" ref="R6:R12" si="4">+S6+T6</f>
        <v>0</v>
      </c>
      <c r="S6" s="80"/>
      <c r="T6" s="81"/>
      <c r="U6" s="79">
        <f t="shared" ref="U6:U12" si="5">+V6+W6</f>
        <v>0</v>
      </c>
      <c r="V6" s="80"/>
      <c r="W6" s="82"/>
    </row>
    <row r="7" spans="2:23" ht="30.75" customHeight="1" x14ac:dyDescent="0.25">
      <c r="B7" s="319" t="s">
        <v>1510</v>
      </c>
      <c r="C7" s="83">
        <f t="shared" ref="C7:C11" si="6">D7+E7</f>
        <v>0</v>
      </c>
      <c r="D7" s="84">
        <f t="shared" ref="D7:D11" si="7">G7+J7+M7+P7+S7+V7</f>
        <v>0</v>
      </c>
      <c r="E7" s="85">
        <f t="shared" ref="E7:E11" si="8">+H7+K7+N7+Q7+T7+W7</f>
        <v>0</v>
      </c>
      <c r="F7" s="86">
        <f t="shared" si="0"/>
        <v>0</v>
      </c>
      <c r="G7" s="87"/>
      <c r="H7" s="88"/>
      <c r="I7" s="86">
        <f t="shared" si="1"/>
        <v>0</v>
      </c>
      <c r="J7" s="87"/>
      <c r="K7" s="89"/>
      <c r="L7" s="86">
        <f t="shared" si="2"/>
        <v>0</v>
      </c>
      <c r="M7" s="87"/>
      <c r="N7" s="88"/>
      <c r="O7" s="86">
        <f t="shared" si="3"/>
        <v>0</v>
      </c>
      <c r="P7" s="87"/>
      <c r="Q7" s="88"/>
      <c r="R7" s="86">
        <f t="shared" si="4"/>
        <v>0</v>
      </c>
      <c r="S7" s="87"/>
      <c r="T7" s="88"/>
      <c r="U7" s="86">
        <f t="shared" si="5"/>
        <v>0</v>
      </c>
      <c r="V7" s="87"/>
      <c r="W7" s="89"/>
    </row>
    <row r="8" spans="2:23" ht="30.75" customHeight="1" x14ac:dyDescent="0.25">
      <c r="B8" s="319" t="s">
        <v>1511</v>
      </c>
      <c r="C8" s="83">
        <f t="shared" ref="C8:C9" si="9">D8+E8</f>
        <v>0</v>
      </c>
      <c r="D8" s="84">
        <f t="shared" ref="D8:D9" si="10">G8+J8+M8+P8+S8+V8</f>
        <v>0</v>
      </c>
      <c r="E8" s="85">
        <f t="shared" ref="E8:E9" si="11">+H8+K8+N8+Q8+T8+W8</f>
        <v>0</v>
      </c>
      <c r="F8" s="86">
        <f t="shared" ref="F8:F9" si="12">+G8+H8</f>
        <v>0</v>
      </c>
      <c r="G8" s="87"/>
      <c r="H8" s="88"/>
      <c r="I8" s="86">
        <f t="shared" ref="I8:I9" si="13">+J8+K8</f>
        <v>0</v>
      </c>
      <c r="J8" s="87"/>
      <c r="K8" s="89"/>
      <c r="L8" s="86">
        <f t="shared" ref="L8:L9" si="14">+M8+N8</f>
        <v>0</v>
      </c>
      <c r="M8" s="87"/>
      <c r="N8" s="88"/>
      <c r="O8" s="86">
        <f t="shared" ref="O8:O9" si="15">+P8+Q8</f>
        <v>0</v>
      </c>
      <c r="P8" s="87"/>
      <c r="Q8" s="88"/>
      <c r="R8" s="86">
        <f t="shared" ref="R8:R9" si="16">+S8+T8</f>
        <v>0</v>
      </c>
      <c r="S8" s="87"/>
      <c r="T8" s="88"/>
      <c r="U8" s="86">
        <f t="shared" ref="U8:U9" si="17">+V8+W8</f>
        <v>0</v>
      </c>
      <c r="V8" s="87"/>
      <c r="W8" s="89"/>
    </row>
    <row r="9" spans="2:23" ht="30.75" customHeight="1" x14ac:dyDescent="0.25">
      <c r="B9" s="319" t="s">
        <v>4390</v>
      </c>
      <c r="C9" s="83">
        <f t="shared" si="9"/>
        <v>0</v>
      </c>
      <c r="D9" s="84">
        <f t="shared" si="10"/>
        <v>0</v>
      </c>
      <c r="E9" s="85">
        <f t="shared" si="11"/>
        <v>0</v>
      </c>
      <c r="F9" s="86">
        <f t="shared" si="12"/>
        <v>0</v>
      </c>
      <c r="G9" s="87"/>
      <c r="H9" s="88"/>
      <c r="I9" s="86">
        <f t="shared" si="13"/>
        <v>0</v>
      </c>
      <c r="J9" s="87"/>
      <c r="K9" s="89"/>
      <c r="L9" s="86">
        <f t="shared" si="14"/>
        <v>0</v>
      </c>
      <c r="M9" s="87"/>
      <c r="N9" s="88"/>
      <c r="O9" s="86">
        <f t="shared" si="15"/>
        <v>0</v>
      </c>
      <c r="P9" s="87"/>
      <c r="Q9" s="88"/>
      <c r="R9" s="86">
        <f t="shared" si="16"/>
        <v>0</v>
      </c>
      <c r="S9" s="87"/>
      <c r="T9" s="88"/>
      <c r="U9" s="86">
        <f t="shared" si="17"/>
        <v>0</v>
      </c>
      <c r="V9" s="87"/>
      <c r="W9" s="89"/>
    </row>
    <row r="10" spans="2:23" ht="30.75" customHeight="1" x14ac:dyDescent="0.25">
      <c r="B10" s="319" t="s">
        <v>2985</v>
      </c>
      <c r="C10" s="83">
        <f t="shared" ref="C10" si="18">D10+E10</f>
        <v>0</v>
      </c>
      <c r="D10" s="84">
        <f t="shared" ref="D10" si="19">G10+J10+M10+P10+S10+V10</f>
        <v>0</v>
      </c>
      <c r="E10" s="85">
        <f t="shared" ref="E10" si="20">+H10+K10+N10+Q10+T10+W10</f>
        <v>0</v>
      </c>
      <c r="F10" s="86">
        <f t="shared" ref="F10" si="21">+G10+H10</f>
        <v>0</v>
      </c>
      <c r="G10" s="87"/>
      <c r="H10" s="88"/>
      <c r="I10" s="86">
        <f t="shared" ref="I10" si="22">+J10+K10</f>
        <v>0</v>
      </c>
      <c r="J10" s="87"/>
      <c r="K10" s="89"/>
      <c r="L10" s="86">
        <f t="shared" ref="L10" si="23">+M10+N10</f>
        <v>0</v>
      </c>
      <c r="M10" s="87"/>
      <c r="N10" s="88"/>
      <c r="O10" s="86">
        <f t="shared" ref="O10" si="24">+P10+Q10</f>
        <v>0</v>
      </c>
      <c r="P10" s="87"/>
      <c r="Q10" s="88"/>
      <c r="R10" s="86">
        <f t="shared" ref="R10" si="25">+S10+T10</f>
        <v>0</v>
      </c>
      <c r="S10" s="87"/>
      <c r="T10" s="88"/>
      <c r="U10" s="86">
        <f t="shared" ref="U10" si="26">+V10+W10</f>
        <v>0</v>
      </c>
      <c r="V10" s="87"/>
      <c r="W10" s="89"/>
    </row>
    <row r="11" spans="2:23" ht="30.75" customHeight="1" x14ac:dyDescent="0.25">
      <c r="B11" s="319" t="s">
        <v>4650</v>
      </c>
      <c r="C11" s="83">
        <f t="shared" si="6"/>
        <v>0</v>
      </c>
      <c r="D11" s="84">
        <f t="shared" si="7"/>
        <v>0</v>
      </c>
      <c r="E11" s="85">
        <f t="shared" si="8"/>
        <v>0</v>
      </c>
      <c r="F11" s="86">
        <f t="shared" si="0"/>
        <v>0</v>
      </c>
      <c r="G11" s="87"/>
      <c r="H11" s="88"/>
      <c r="I11" s="86">
        <f t="shared" si="1"/>
        <v>0</v>
      </c>
      <c r="J11" s="87"/>
      <c r="K11" s="89"/>
      <c r="L11" s="86">
        <f t="shared" si="2"/>
        <v>0</v>
      </c>
      <c r="M11" s="87"/>
      <c r="N11" s="88"/>
      <c r="O11" s="637"/>
      <c r="P11" s="638"/>
      <c r="Q11" s="638"/>
      <c r="R11" s="638"/>
      <c r="S11" s="638"/>
      <c r="T11" s="638"/>
      <c r="U11" s="638"/>
      <c r="V11" s="638"/>
      <c r="W11" s="638"/>
    </row>
    <row r="12" spans="2:23" ht="30.75" customHeight="1" x14ac:dyDescent="0.25">
      <c r="B12" s="319" t="s">
        <v>4651</v>
      </c>
      <c r="C12" s="83">
        <f t="shared" ref="C12" si="27">D12+E12</f>
        <v>0</v>
      </c>
      <c r="D12" s="84">
        <f t="shared" ref="D12" si="28">G12+J12+M12+P12+S12+V12</f>
        <v>0</v>
      </c>
      <c r="E12" s="85">
        <f t="shared" ref="E12" si="29">+H12+K12+N12+Q12+T12+W12</f>
        <v>0</v>
      </c>
      <c r="F12" s="86">
        <f t="shared" ref="F12" si="30">+G12+H12</f>
        <v>0</v>
      </c>
      <c r="G12" s="87"/>
      <c r="H12" s="88"/>
      <c r="I12" s="86">
        <f t="shared" ref="I12" si="31">+J12+K12</f>
        <v>0</v>
      </c>
      <c r="J12" s="87"/>
      <c r="K12" s="89"/>
      <c r="L12" s="86">
        <f t="shared" ref="L12" si="32">+M12+N12</f>
        <v>0</v>
      </c>
      <c r="M12" s="87"/>
      <c r="N12" s="88"/>
      <c r="O12" s="86">
        <f t="shared" ref="O12" si="33">+P12+Q12</f>
        <v>0</v>
      </c>
      <c r="P12" s="87"/>
      <c r="Q12" s="88"/>
      <c r="R12" s="86">
        <f t="shared" ref="R12" si="34">+S12+T12</f>
        <v>0</v>
      </c>
      <c r="S12" s="87"/>
      <c r="T12" s="88"/>
      <c r="U12" s="86">
        <f t="shared" ref="U12" si="35">+V12+W12</f>
        <v>0</v>
      </c>
      <c r="V12" s="87"/>
      <c r="W12" s="89"/>
    </row>
    <row r="13" spans="2:23" ht="30.75" customHeight="1" thickBot="1" x14ac:dyDescent="0.3">
      <c r="B13" s="474" t="s">
        <v>3037</v>
      </c>
      <c r="C13" s="91">
        <f t="shared" ref="C12:C13" si="36">D13+E13</f>
        <v>0</v>
      </c>
      <c r="D13" s="92">
        <f t="shared" ref="D12:D13" si="37">G13+J13+M13+P13+S13+V13</f>
        <v>0</v>
      </c>
      <c r="E13" s="93">
        <f t="shared" ref="E12:E13" si="38">+H13+K13+N13+Q13+T13+W13</f>
        <v>0</v>
      </c>
      <c r="F13" s="94">
        <f t="shared" ref="F13" si="39">+G13+H13</f>
        <v>0</v>
      </c>
      <c r="G13" s="95"/>
      <c r="H13" s="96"/>
      <c r="I13" s="94">
        <f t="shared" ref="I13" si="40">+J13+K13</f>
        <v>0</v>
      </c>
      <c r="J13" s="95"/>
      <c r="K13" s="97"/>
      <c r="L13" s="94">
        <f t="shared" ref="L13" si="41">+M13+N13</f>
        <v>0</v>
      </c>
      <c r="M13" s="95"/>
      <c r="N13" s="96"/>
      <c r="O13" s="94">
        <f t="shared" ref="O13" si="42">+P13+Q13</f>
        <v>0</v>
      </c>
      <c r="P13" s="95"/>
      <c r="Q13" s="96"/>
      <c r="R13" s="94">
        <f t="shared" ref="R13" si="43">+S13+T13</f>
        <v>0</v>
      </c>
      <c r="S13" s="95"/>
      <c r="T13" s="96"/>
      <c r="U13" s="94">
        <f t="shared" ref="U13" si="44">+V13+W13</f>
        <v>0</v>
      </c>
      <c r="V13" s="95"/>
      <c r="W13" s="97"/>
    </row>
    <row r="14" spans="2:23" ht="14.4" thickTop="1" x14ac:dyDescent="0.25">
      <c r="B14" s="100"/>
      <c r="F14" s="98"/>
    </row>
    <row r="15" spans="2:23" x14ac:dyDescent="0.25">
      <c r="B15" s="69" t="s">
        <v>1330</v>
      </c>
    </row>
    <row r="16" spans="2:23" ht="22.5" customHeight="1" x14ac:dyDescent="0.25">
      <c r="B16" s="572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4"/>
    </row>
    <row r="17" spans="2:23" ht="22.5" customHeight="1" x14ac:dyDescent="0.25">
      <c r="B17" s="575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7"/>
    </row>
    <row r="18" spans="2:23" ht="22.5" customHeight="1" x14ac:dyDescent="0.25">
      <c r="B18" s="578"/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80"/>
    </row>
  </sheetData>
  <sheetProtection algorithmName="SHA-512" hashValue="I0dKj3YlFinQYIZh97psIr4KbGtsyXvSo1n7JS3aoTMwHKa75XrCT8yj08BpZ8/HM+4vOmYs+/NrLUi5TXfwTA==" saltValue="WuSx2Q8wKTdvmFD4RZb1Iw==" spinCount="100000" sheet="1" objects="1" scenarios="1"/>
  <mergeCells count="10">
    <mergeCell ref="B16:W18"/>
    <mergeCell ref="B4:B5"/>
    <mergeCell ref="C4:E4"/>
    <mergeCell ref="F4:H4"/>
    <mergeCell ref="I4:K4"/>
    <mergeCell ref="L4:N4"/>
    <mergeCell ref="O4:Q4"/>
    <mergeCell ref="R4:T4"/>
    <mergeCell ref="U4:W4"/>
    <mergeCell ref="O11:W11"/>
  </mergeCells>
  <conditionalFormatting sqref="I6:I12 L6:L12 O6:O13 R6:R10 U6:U10 C6:F13 U12:U13 R12:R13">
    <cfRule type="cellIs" dxfId="56" priority="4" operator="equal">
      <formula>0</formula>
    </cfRule>
  </conditionalFormatting>
  <conditionalFormatting sqref="I13 L13">
    <cfRule type="cellIs" dxfId="55" priority="6" operator="equal">
      <formula>0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69" orientation="landscape" r:id="rId1"/>
  <headerFooter>
    <oddFooter>&amp;R&amp;"+,Negrita Cursiva"Académica Diurna&amp;"+,Cursiva", página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pageSetUpPr fitToPage="1"/>
  </sheetPr>
  <dimension ref="B1:X27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.21875" style="1" customWidth="1"/>
    <col min="2" max="2" width="5.77734375" style="1" customWidth="1"/>
    <col min="3" max="3" width="34.21875" style="1" customWidth="1"/>
    <col min="4" max="24" width="6.77734375" style="1" customWidth="1"/>
    <col min="25" max="16384" width="11.44140625" style="1"/>
  </cols>
  <sheetData>
    <row r="1" spans="2:24" ht="20.25" customHeight="1" x14ac:dyDescent="0.3">
      <c r="B1" s="432" t="s">
        <v>2991</v>
      </c>
      <c r="D1" s="74"/>
      <c r="E1" s="74"/>
      <c r="F1" s="74"/>
      <c r="G1" s="74"/>
      <c r="H1" s="74"/>
      <c r="I1" s="74"/>
      <c r="J1" s="74"/>
      <c r="K1" s="74"/>
      <c r="L1" s="130"/>
      <c r="M1" s="130"/>
    </row>
    <row r="2" spans="2:24" ht="17.399999999999999" x14ac:dyDescent="0.3">
      <c r="B2" s="435" t="s">
        <v>4632</v>
      </c>
      <c r="D2" s="74"/>
      <c r="E2" s="74"/>
      <c r="F2" s="74"/>
      <c r="G2" s="74"/>
      <c r="H2" s="74"/>
      <c r="I2" s="74"/>
      <c r="J2" s="74"/>
      <c r="K2" s="74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2:24" ht="20.25" customHeight="1" thickBot="1" x14ac:dyDescent="0.35">
      <c r="B3" s="434" t="s">
        <v>3038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2:24" ht="22.5" customHeight="1" thickTop="1" x14ac:dyDescent="0.25">
      <c r="B4" s="652" t="s">
        <v>4633</v>
      </c>
      <c r="C4" s="653"/>
      <c r="D4" s="617" t="s">
        <v>0</v>
      </c>
      <c r="E4" s="618"/>
      <c r="F4" s="618"/>
      <c r="G4" s="609" t="s">
        <v>2518</v>
      </c>
      <c r="H4" s="610"/>
      <c r="I4" s="611"/>
      <c r="J4" s="609" t="s">
        <v>2519</v>
      </c>
      <c r="K4" s="610"/>
      <c r="L4" s="611"/>
      <c r="M4" s="610" t="s">
        <v>2520</v>
      </c>
      <c r="N4" s="610"/>
      <c r="O4" s="610"/>
      <c r="P4" s="609" t="s">
        <v>2521</v>
      </c>
      <c r="Q4" s="610"/>
      <c r="R4" s="611"/>
      <c r="S4" s="609" t="s">
        <v>2522</v>
      </c>
      <c r="T4" s="610"/>
      <c r="U4" s="611"/>
      <c r="V4" s="610" t="s">
        <v>2523</v>
      </c>
      <c r="W4" s="610"/>
      <c r="X4" s="610"/>
    </row>
    <row r="5" spans="2:24" ht="30.75" customHeight="1" thickBot="1" x14ac:dyDescent="0.3">
      <c r="B5" s="654"/>
      <c r="C5" s="655"/>
      <c r="D5" s="166" t="s">
        <v>0</v>
      </c>
      <c r="E5" s="40" t="s">
        <v>36</v>
      </c>
      <c r="F5" s="167" t="s">
        <v>35</v>
      </c>
      <c r="G5" s="42" t="s">
        <v>0</v>
      </c>
      <c r="H5" s="40" t="s">
        <v>36</v>
      </c>
      <c r="I5" s="43" t="s">
        <v>35</v>
      </c>
      <c r="J5" s="167" t="s">
        <v>0</v>
      </c>
      <c r="K5" s="40" t="s">
        <v>36</v>
      </c>
      <c r="L5" s="167" t="s">
        <v>35</v>
      </c>
      <c r="M5" s="42" t="s">
        <v>0</v>
      </c>
      <c r="N5" s="40" t="s">
        <v>36</v>
      </c>
      <c r="O5" s="43" t="s">
        <v>35</v>
      </c>
      <c r="P5" s="167" t="s">
        <v>0</v>
      </c>
      <c r="Q5" s="40" t="s">
        <v>36</v>
      </c>
      <c r="R5" s="167" t="s">
        <v>35</v>
      </c>
      <c r="S5" s="42" t="s">
        <v>0</v>
      </c>
      <c r="T5" s="40" t="s">
        <v>36</v>
      </c>
      <c r="U5" s="43" t="s">
        <v>35</v>
      </c>
      <c r="V5" s="167" t="s">
        <v>0</v>
      </c>
      <c r="W5" s="40" t="s">
        <v>36</v>
      </c>
      <c r="X5" s="167" t="s">
        <v>35</v>
      </c>
    </row>
    <row r="6" spans="2:24" s="13" customFormat="1" ht="27" customHeight="1" thickTop="1" x14ac:dyDescent="0.3">
      <c r="B6" s="168" t="s">
        <v>3039</v>
      </c>
      <c r="C6" s="169"/>
      <c r="D6" s="170">
        <f t="shared" ref="D6:D20" si="0">E6+F6</f>
        <v>0</v>
      </c>
      <c r="E6" s="171">
        <f t="shared" ref="E6:E20" si="1">H6+K6+N6+Q6+T6+W6</f>
        <v>0</v>
      </c>
      <c r="F6" s="172">
        <f t="shared" ref="F6:F20" si="2">+I6+L6+O6+R6+U6+X6</f>
        <v>0</v>
      </c>
      <c r="G6" s="173">
        <f t="shared" ref="G6:G20" si="3">+H6+I6</f>
        <v>0</v>
      </c>
      <c r="H6" s="174">
        <f>SUM(H7:H10)</f>
        <v>0</v>
      </c>
      <c r="I6" s="175">
        <f>SUM(I7:I10)</f>
        <v>0</v>
      </c>
      <c r="J6" s="173">
        <f t="shared" ref="J6:J20" si="4">+K6+L6</f>
        <v>0</v>
      </c>
      <c r="K6" s="174">
        <f>SUM(K7:K10)</f>
        <v>0</v>
      </c>
      <c r="L6" s="175">
        <f>SUM(L7:L10)</f>
        <v>0</v>
      </c>
      <c r="M6" s="173">
        <f t="shared" ref="M6:M20" si="5">+N6+O6</f>
        <v>0</v>
      </c>
      <c r="N6" s="174">
        <f>SUM(N7:N10)</f>
        <v>0</v>
      </c>
      <c r="O6" s="175">
        <f>SUM(O7:O10)</f>
        <v>0</v>
      </c>
      <c r="P6" s="173">
        <f t="shared" ref="P6:P20" si="6">+Q6+R6</f>
        <v>0</v>
      </c>
      <c r="Q6" s="174">
        <f>SUM(Q7:Q10)</f>
        <v>0</v>
      </c>
      <c r="R6" s="175">
        <f>SUM(R7:R10)</f>
        <v>0</v>
      </c>
      <c r="S6" s="173">
        <f t="shared" ref="S6:S20" si="7">+T6+U6</f>
        <v>0</v>
      </c>
      <c r="T6" s="174">
        <f>SUM(T7:T10)</f>
        <v>0</v>
      </c>
      <c r="U6" s="175">
        <f>SUM(U7:U10)</f>
        <v>0</v>
      </c>
      <c r="V6" s="172">
        <f t="shared" ref="V6:V20" si="8">+W6+X6</f>
        <v>0</v>
      </c>
      <c r="W6" s="171">
        <f>SUM(W7:W10)</f>
        <v>0</v>
      </c>
      <c r="X6" s="172">
        <f>SUM(X7:X10)</f>
        <v>0</v>
      </c>
    </row>
    <row r="7" spans="2:24" ht="27" customHeight="1" x14ac:dyDescent="0.25">
      <c r="B7" s="642" t="s">
        <v>3003</v>
      </c>
      <c r="C7" s="643"/>
      <c r="D7" s="176">
        <f t="shared" si="0"/>
        <v>0</v>
      </c>
      <c r="E7" s="177">
        <f t="shared" si="1"/>
        <v>0</v>
      </c>
      <c r="F7" s="178">
        <f t="shared" si="2"/>
        <v>0</v>
      </c>
      <c r="G7" s="173">
        <f t="shared" si="3"/>
        <v>0</v>
      </c>
      <c r="H7" s="71"/>
      <c r="I7" s="179"/>
      <c r="J7" s="173">
        <f t="shared" si="4"/>
        <v>0</v>
      </c>
      <c r="K7" s="71"/>
      <c r="L7" s="70"/>
      <c r="M7" s="173">
        <f t="shared" si="5"/>
        <v>0</v>
      </c>
      <c r="N7" s="71"/>
      <c r="O7" s="179"/>
      <c r="P7" s="173">
        <f t="shared" si="6"/>
        <v>0</v>
      </c>
      <c r="Q7" s="71"/>
      <c r="R7" s="70"/>
      <c r="S7" s="173">
        <f t="shared" si="7"/>
        <v>0</v>
      </c>
      <c r="T7" s="71"/>
      <c r="U7" s="179"/>
      <c r="V7" s="173">
        <f t="shared" si="8"/>
        <v>0</v>
      </c>
      <c r="W7" s="71"/>
      <c r="X7" s="70"/>
    </row>
    <row r="8" spans="2:24" ht="27" customHeight="1" x14ac:dyDescent="0.25">
      <c r="B8" s="642" t="s">
        <v>3040</v>
      </c>
      <c r="C8" s="643"/>
      <c r="D8" s="176">
        <f t="shared" si="0"/>
        <v>0</v>
      </c>
      <c r="E8" s="177">
        <f t="shared" si="1"/>
        <v>0</v>
      </c>
      <c r="F8" s="178">
        <f t="shared" si="2"/>
        <v>0</v>
      </c>
      <c r="G8" s="173">
        <f t="shared" si="3"/>
        <v>0</v>
      </c>
      <c r="H8" s="71"/>
      <c r="I8" s="179"/>
      <c r="J8" s="173">
        <f t="shared" si="4"/>
        <v>0</v>
      </c>
      <c r="K8" s="71"/>
      <c r="L8" s="70"/>
      <c r="M8" s="173">
        <f t="shared" si="5"/>
        <v>0</v>
      </c>
      <c r="N8" s="71"/>
      <c r="O8" s="179"/>
      <c r="P8" s="173">
        <f t="shared" si="6"/>
        <v>0</v>
      </c>
      <c r="Q8" s="71"/>
      <c r="R8" s="70"/>
      <c r="S8" s="173">
        <f t="shared" si="7"/>
        <v>0</v>
      </c>
      <c r="T8" s="71"/>
      <c r="U8" s="179"/>
      <c r="V8" s="173">
        <f t="shared" si="8"/>
        <v>0</v>
      </c>
      <c r="W8" s="71"/>
      <c r="X8" s="70"/>
    </row>
    <row r="9" spans="2:24" ht="27" customHeight="1" x14ac:dyDescent="0.25">
      <c r="B9" s="642" t="s">
        <v>3041</v>
      </c>
      <c r="C9" s="643"/>
      <c r="D9" s="176">
        <f t="shared" si="0"/>
        <v>0</v>
      </c>
      <c r="E9" s="177">
        <f t="shared" si="1"/>
        <v>0</v>
      </c>
      <c r="F9" s="178">
        <f t="shared" si="2"/>
        <v>0</v>
      </c>
      <c r="G9" s="173">
        <f t="shared" si="3"/>
        <v>0</v>
      </c>
      <c r="H9" s="71"/>
      <c r="I9" s="179"/>
      <c r="J9" s="173">
        <f t="shared" si="4"/>
        <v>0</v>
      </c>
      <c r="K9" s="71"/>
      <c r="L9" s="70"/>
      <c r="M9" s="173">
        <f t="shared" si="5"/>
        <v>0</v>
      </c>
      <c r="N9" s="71"/>
      <c r="O9" s="179"/>
      <c r="P9" s="173">
        <f t="shared" si="6"/>
        <v>0</v>
      </c>
      <c r="Q9" s="71"/>
      <c r="R9" s="70"/>
      <c r="S9" s="173">
        <f t="shared" si="7"/>
        <v>0</v>
      </c>
      <c r="T9" s="71"/>
      <c r="U9" s="179"/>
      <c r="V9" s="173">
        <f t="shared" si="8"/>
        <v>0</v>
      </c>
      <c r="W9" s="71"/>
      <c r="X9" s="70"/>
    </row>
    <row r="10" spans="2:24" ht="27" customHeight="1" x14ac:dyDescent="0.25">
      <c r="B10" s="644" t="s">
        <v>3042</v>
      </c>
      <c r="C10" s="645"/>
      <c r="D10" s="180">
        <f t="shared" si="0"/>
        <v>0</v>
      </c>
      <c r="E10" s="181">
        <f t="shared" si="1"/>
        <v>0</v>
      </c>
      <c r="F10" s="182">
        <f t="shared" si="2"/>
        <v>0</v>
      </c>
      <c r="G10" s="183">
        <f t="shared" si="3"/>
        <v>0</v>
      </c>
      <c r="H10" s="184"/>
      <c r="I10" s="185"/>
      <c r="J10" s="183">
        <f t="shared" si="4"/>
        <v>0</v>
      </c>
      <c r="K10" s="184"/>
      <c r="L10" s="186"/>
      <c r="M10" s="183">
        <f t="shared" si="5"/>
        <v>0</v>
      </c>
      <c r="N10" s="184"/>
      <c r="O10" s="185"/>
      <c r="P10" s="183">
        <f t="shared" si="6"/>
        <v>0</v>
      </c>
      <c r="Q10" s="184"/>
      <c r="R10" s="186"/>
      <c r="S10" s="183">
        <f t="shared" si="7"/>
        <v>0</v>
      </c>
      <c r="T10" s="184"/>
      <c r="U10" s="185"/>
      <c r="V10" s="183">
        <f t="shared" si="8"/>
        <v>0</v>
      </c>
      <c r="W10" s="184"/>
      <c r="X10" s="186"/>
    </row>
    <row r="11" spans="2:24" s="13" customFormat="1" ht="27" customHeight="1" x14ac:dyDescent="0.3">
      <c r="B11" s="168" t="s">
        <v>3043</v>
      </c>
      <c r="C11" s="169"/>
      <c r="D11" s="170">
        <f t="shared" si="0"/>
        <v>0</v>
      </c>
      <c r="E11" s="171">
        <f t="shared" si="1"/>
        <v>0</v>
      </c>
      <c r="F11" s="172">
        <f t="shared" si="2"/>
        <v>0</v>
      </c>
      <c r="G11" s="187">
        <f t="shared" si="3"/>
        <v>0</v>
      </c>
      <c r="H11" s="174">
        <f>SUM(H12:H16)</f>
        <v>0</v>
      </c>
      <c r="I11" s="175">
        <f>SUM(I12:I16)</f>
        <v>0</v>
      </c>
      <c r="J11" s="187">
        <f t="shared" si="4"/>
        <v>0</v>
      </c>
      <c r="K11" s="174">
        <f>SUM(K12:K16)</f>
        <v>0</v>
      </c>
      <c r="L11" s="175">
        <f>SUM(L12:L16)</f>
        <v>0</v>
      </c>
      <c r="M11" s="187">
        <f t="shared" si="5"/>
        <v>0</v>
      </c>
      <c r="N11" s="174">
        <f>SUM(N12:N16)</f>
        <v>0</v>
      </c>
      <c r="O11" s="175">
        <f>SUM(O12:O16)</f>
        <v>0</v>
      </c>
      <c r="P11" s="187">
        <f t="shared" si="6"/>
        <v>0</v>
      </c>
      <c r="Q11" s="174">
        <f>SUM(Q12:Q16)</f>
        <v>0</v>
      </c>
      <c r="R11" s="175">
        <f>SUM(R12:R16)</f>
        <v>0</v>
      </c>
      <c r="S11" s="187">
        <f t="shared" si="7"/>
        <v>0</v>
      </c>
      <c r="T11" s="174">
        <f>SUM(T12:T16)</f>
        <v>0</v>
      </c>
      <c r="U11" s="175">
        <f>SUM(U12:U16)</f>
        <v>0</v>
      </c>
      <c r="V11" s="172">
        <f t="shared" si="8"/>
        <v>0</v>
      </c>
      <c r="W11" s="171">
        <f>SUM(W12:W16)</f>
        <v>0</v>
      </c>
      <c r="X11" s="172">
        <f>SUM(X12:X16)</f>
        <v>0</v>
      </c>
    </row>
    <row r="12" spans="2:24" ht="27" customHeight="1" x14ac:dyDescent="0.25">
      <c r="B12" s="642" t="s">
        <v>3044</v>
      </c>
      <c r="C12" s="643"/>
      <c r="D12" s="176">
        <f t="shared" si="0"/>
        <v>0</v>
      </c>
      <c r="E12" s="177">
        <f t="shared" si="1"/>
        <v>0</v>
      </c>
      <c r="F12" s="178">
        <f t="shared" si="2"/>
        <v>0</v>
      </c>
      <c r="G12" s="173">
        <f t="shared" si="3"/>
        <v>0</v>
      </c>
      <c r="H12" s="71"/>
      <c r="I12" s="179"/>
      <c r="J12" s="173">
        <f t="shared" si="4"/>
        <v>0</v>
      </c>
      <c r="K12" s="71"/>
      <c r="L12" s="70"/>
      <c r="M12" s="173">
        <f t="shared" si="5"/>
        <v>0</v>
      </c>
      <c r="N12" s="71"/>
      <c r="O12" s="179"/>
      <c r="P12" s="173">
        <f t="shared" si="6"/>
        <v>0</v>
      </c>
      <c r="Q12" s="71"/>
      <c r="R12" s="70"/>
      <c r="S12" s="173">
        <f t="shared" si="7"/>
        <v>0</v>
      </c>
      <c r="T12" s="71"/>
      <c r="U12" s="179"/>
      <c r="V12" s="173">
        <f t="shared" si="8"/>
        <v>0</v>
      </c>
      <c r="W12" s="71"/>
      <c r="X12" s="70"/>
    </row>
    <row r="13" spans="2:24" ht="27" customHeight="1" x14ac:dyDescent="0.25">
      <c r="B13" s="642" t="s">
        <v>835</v>
      </c>
      <c r="C13" s="643"/>
      <c r="D13" s="176">
        <f t="shared" si="0"/>
        <v>0</v>
      </c>
      <c r="E13" s="177">
        <f t="shared" si="1"/>
        <v>0</v>
      </c>
      <c r="F13" s="178">
        <f t="shared" si="2"/>
        <v>0</v>
      </c>
      <c r="G13" s="173">
        <f t="shared" si="3"/>
        <v>0</v>
      </c>
      <c r="H13" s="71"/>
      <c r="I13" s="179"/>
      <c r="J13" s="173">
        <f t="shared" si="4"/>
        <v>0</v>
      </c>
      <c r="K13" s="71"/>
      <c r="L13" s="70"/>
      <c r="M13" s="173">
        <f t="shared" si="5"/>
        <v>0</v>
      </c>
      <c r="N13" s="71"/>
      <c r="O13" s="179"/>
      <c r="P13" s="173">
        <f t="shared" si="6"/>
        <v>0</v>
      </c>
      <c r="Q13" s="71"/>
      <c r="R13" s="70"/>
      <c r="S13" s="173">
        <f t="shared" si="7"/>
        <v>0</v>
      </c>
      <c r="T13" s="71"/>
      <c r="U13" s="179"/>
      <c r="V13" s="173">
        <f t="shared" si="8"/>
        <v>0</v>
      </c>
      <c r="W13" s="71"/>
      <c r="X13" s="70"/>
    </row>
    <row r="14" spans="2:24" ht="27" customHeight="1" x14ac:dyDescent="0.25">
      <c r="B14" s="642" t="s">
        <v>834</v>
      </c>
      <c r="C14" s="643"/>
      <c r="D14" s="176">
        <f t="shared" si="0"/>
        <v>0</v>
      </c>
      <c r="E14" s="177">
        <f t="shared" si="1"/>
        <v>0</v>
      </c>
      <c r="F14" s="178">
        <f t="shared" si="2"/>
        <v>0</v>
      </c>
      <c r="G14" s="173">
        <f t="shared" si="3"/>
        <v>0</v>
      </c>
      <c r="H14" s="71"/>
      <c r="I14" s="179"/>
      <c r="J14" s="173">
        <f t="shared" si="4"/>
        <v>0</v>
      </c>
      <c r="K14" s="71"/>
      <c r="L14" s="70"/>
      <c r="M14" s="173">
        <f t="shared" si="5"/>
        <v>0</v>
      </c>
      <c r="N14" s="71"/>
      <c r="O14" s="179"/>
      <c r="P14" s="173">
        <f t="shared" si="6"/>
        <v>0</v>
      </c>
      <c r="Q14" s="71"/>
      <c r="R14" s="70"/>
      <c r="S14" s="173">
        <f t="shared" si="7"/>
        <v>0</v>
      </c>
      <c r="T14" s="71"/>
      <c r="U14" s="179"/>
      <c r="V14" s="173">
        <f t="shared" si="8"/>
        <v>0</v>
      </c>
      <c r="W14" s="71"/>
      <c r="X14" s="70"/>
    </row>
    <row r="15" spans="2:24" ht="27" customHeight="1" x14ac:dyDescent="0.25">
      <c r="B15" s="345" t="s">
        <v>3045</v>
      </c>
      <c r="C15" s="346"/>
      <c r="D15" s="180">
        <f t="shared" si="0"/>
        <v>0</v>
      </c>
      <c r="E15" s="181">
        <f t="shared" si="1"/>
        <v>0</v>
      </c>
      <c r="F15" s="182">
        <f t="shared" si="2"/>
        <v>0</v>
      </c>
      <c r="G15" s="173">
        <f t="shared" ref="G15" si="9">+H15+I15</f>
        <v>0</v>
      </c>
      <c r="H15" s="71"/>
      <c r="I15" s="179"/>
      <c r="J15" s="173">
        <f t="shared" ref="J15" si="10">+K15+L15</f>
        <v>0</v>
      </c>
      <c r="K15" s="71"/>
      <c r="L15" s="70"/>
      <c r="M15" s="173">
        <f t="shared" ref="M15" si="11">+N15+O15</f>
        <v>0</v>
      </c>
      <c r="N15" s="71"/>
      <c r="O15" s="179"/>
      <c r="P15" s="173">
        <f t="shared" ref="P15" si="12">+Q15+R15</f>
        <v>0</v>
      </c>
      <c r="Q15" s="71"/>
      <c r="R15" s="70"/>
      <c r="S15" s="173">
        <f t="shared" ref="S15" si="13">+T15+U15</f>
        <v>0</v>
      </c>
      <c r="T15" s="71"/>
      <c r="U15" s="179"/>
      <c r="V15" s="173">
        <f t="shared" ref="V15" si="14">+W15+X15</f>
        <v>0</v>
      </c>
      <c r="W15" s="71"/>
      <c r="X15" s="70"/>
    </row>
    <row r="16" spans="2:24" ht="27" customHeight="1" x14ac:dyDescent="0.25">
      <c r="B16" s="644" t="s">
        <v>3046</v>
      </c>
      <c r="C16" s="645"/>
      <c r="D16" s="180">
        <f t="shared" si="0"/>
        <v>0</v>
      </c>
      <c r="E16" s="181">
        <f t="shared" si="1"/>
        <v>0</v>
      </c>
      <c r="F16" s="182">
        <f t="shared" si="2"/>
        <v>0</v>
      </c>
      <c r="G16" s="183">
        <f t="shared" si="3"/>
        <v>0</v>
      </c>
      <c r="H16" s="184"/>
      <c r="I16" s="185"/>
      <c r="J16" s="183">
        <f t="shared" si="4"/>
        <v>0</v>
      </c>
      <c r="K16" s="184"/>
      <c r="L16" s="186"/>
      <c r="M16" s="183">
        <f t="shared" si="5"/>
        <v>0</v>
      </c>
      <c r="N16" s="184"/>
      <c r="O16" s="185"/>
      <c r="P16" s="183">
        <f t="shared" si="6"/>
        <v>0</v>
      </c>
      <c r="Q16" s="184"/>
      <c r="R16" s="186"/>
      <c r="S16" s="183">
        <f t="shared" si="7"/>
        <v>0</v>
      </c>
      <c r="T16" s="184"/>
      <c r="U16" s="185"/>
      <c r="V16" s="183">
        <f t="shared" si="8"/>
        <v>0</v>
      </c>
      <c r="W16" s="184"/>
      <c r="X16" s="186"/>
    </row>
    <row r="17" spans="2:24" ht="27" customHeight="1" x14ac:dyDescent="0.25">
      <c r="B17" s="650" t="s">
        <v>3047</v>
      </c>
      <c r="C17" s="651"/>
      <c r="D17" s="189">
        <f t="shared" si="0"/>
        <v>0</v>
      </c>
      <c r="E17" s="190">
        <f t="shared" si="1"/>
        <v>0</v>
      </c>
      <c r="F17" s="191">
        <f t="shared" si="2"/>
        <v>0</v>
      </c>
      <c r="G17" s="192">
        <f t="shared" si="3"/>
        <v>0</v>
      </c>
      <c r="H17" s="193"/>
      <c r="I17" s="194"/>
      <c r="J17" s="191">
        <f t="shared" si="4"/>
        <v>0</v>
      </c>
      <c r="K17" s="193"/>
      <c r="L17" s="195"/>
      <c r="M17" s="192">
        <f t="shared" si="5"/>
        <v>0</v>
      </c>
      <c r="N17" s="193"/>
      <c r="O17" s="194"/>
      <c r="P17" s="191">
        <f t="shared" si="6"/>
        <v>0</v>
      </c>
      <c r="Q17" s="193"/>
      <c r="R17" s="195"/>
      <c r="S17" s="192">
        <f t="shared" si="7"/>
        <v>0</v>
      </c>
      <c r="T17" s="193"/>
      <c r="U17" s="194"/>
      <c r="V17" s="191">
        <f t="shared" si="8"/>
        <v>0</v>
      </c>
      <c r="W17" s="193"/>
      <c r="X17" s="195"/>
    </row>
    <row r="18" spans="2:24" ht="27" customHeight="1" x14ac:dyDescent="0.25">
      <c r="B18" s="650" t="s">
        <v>833</v>
      </c>
      <c r="C18" s="651"/>
      <c r="D18" s="196">
        <f t="shared" si="0"/>
        <v>0</v>
      </c>
      <c r="E18" s="197">
        <f t="shared" si="1"/>
        <v>0</v>
      </c>
      <c r="F18" s="198">
        <f t="shared" si="2"/>
        <v>0</v>
      </c>
      <c r="G18" s="199">
        <f t="shared" si="3"/>
        <v>0</v>
      </c>
      <c r="H18" s="200"/>
      <c r="I18" s="201"/>
      <c r="J18" s="198">
        <f t="shared" si="4"/>
        <v>0</v>
      </c>
      <c r="K18" s="200"/>
      <c r="L18" s="202"/>
      <c r="M18" s="199">
        <f t="shared" si="5"/>
        <v>0</v>
      </c>
      <c r="N18" s="200"/>
      <c r="O18" s="201"/>
      <c r="P18" s="198">
        <f t="shared" si="6"/>
        <v>0</v>
      </c>
      <c r="Q18" s="200"/>
      <c r="R18" s="202"/>
      <c r="S18" s="199">
        <f t="shared" si="7"/>
        <v>0</v>
      </c>
      <c r="T18" s="200"/>
      <c r="U18" s="201"/>
      <c r="V18" s="198">
        <f t="shared" si="8"/>
        <v>0</v>
      </c>
      <c r="W18" s="200"/>
      <c r="X18" s="202"/>
    </row>
    <row r="19" spans="2:24" ht="27" customHeight="1" x14ac:dyDescent="0.25">
      <c r="B19" s="648" t="s">
        <v>3004</v>
      </c>
      <c r="C19" s="649"/>
      <c r="D19" s="196">
        <f t="shared" ref="D19" si="15">E19+F19</f>
        <v>0</v>
      </c>
      <c r="E19" s="197">
        <f t="shared" ref="E19" si="16">H19+K19+N19+Q19+T19+W19</f>
        <v>0</v>
      </c>
      <c r="F19" s="198">
        <f t="shared" ref="F19" si="17">+I19+L19+O19+R19+U19+X19</f>
        <v>0</v>
      </c>
      <c r="G19" s="199">
        <f t="shared" ref="G19" si="18">+H19+I19</f>
        <v>0</v>
      </c>
      <c r="H19" s="200"/>
      <c r="I19" s="201"/>
      <c r="J19" s="198">
        <f t="shared" ref="J19" si="19">+K19+L19</f>
        <v>0</v>
      </c>
      <c r="K19" s="200"/>
      <c r="L19" s="202"/>
      <c r="M19" s="199">
        <f t="shared" ref="M19" si="20">+N19+O19</f>
        <v>0</v>
      </c>
      <c r="N19" s="200"/>
      <c r="O19" s="201"/>
      <c r="P19" s="198">
        <f t="shared" ref="P19" si="21">+Q19+R19</f>
        <v>0</v>
      </c>
      <c r="Q19" s="200"/>
      <c r="R19" s="202"/>
      <c r="S19" s="199">
        <f t="shared" ref="S19" si="22">+T19+U19</f>
        <v>0</v>
      </c>
      <c r="T19" s="200"/>
      <c r="U19" s="201"/>
      <c r="V19" s="198">
        <f t="shared" ref="V19" si="23">+W19+X19</f>
        <v>0</v>
      </c>
      <c r="W19" s="200"/>
      <c r="X19" s="202"/>
    </row>
    <row r="20" spans="2:24" ht="27" customHeight="1" thickBot="1" x14ac:dyDescent="0.3">
      <c r="B20" s="646" t="s">
        <v>3327</v>
      </c>
      <c r="C20" s="647"/>
      <c r="D20" s="313">
        <f t="shared" si="0"/>
        <v>0</v>
      </c>
      <c r="E20" s="325">
        <f t="shared" si="1"/>
        <v>0</v>
      </c>
      <c r="F20" s="326">
        <f t="shared" si="2"/>
        <v>0</v>
      </c>
      <c r="G20" s="327">
        <f t="shared" si="3"/>
        <v>0</v>
      </c>
      <c r="H20" s="328"/>
      <c r="I20" s="329"/>
      <c r="J20" s="326">
        <f t="shared" si="4"/>
        <v>0</v>
      </c>
      <c r="K20" s="328"/>
      <c r="L20" s="330"/>
      <c r="M20" s="327">
        <f t="shared" si="5"/>
        <v>0</v>
      </c>
      <c r="N20" s="328"/>
      <c r="O20" s="329"/>
      <c r="P20" s="326">
        <f t="shared" si="6"/>
        <v>0</v>
      </c>
      <c r="Q20" s="328"/>
      <c r="R20" s="330"/>
      <c r="S20" s="327">
        <f t="shared" si="7"/>
        <v>0</v>
      </c>
      <c r="T20" s="328"/>
      <c r="U20" s="329"/>
      <c r="V20" s="326">
        <f t="shared" si="8"/>
        <v>0</v>
      </c>
      <c r="W20" s="328"/>
      <c r="X20" s="330"/>
    </row>
    <row r="21" spans="2:24" ht="15.6" thickTop="1" x14ac:dyDescent="0.25">
      <c r="C21" s="99"/>
      <c r="G21" s="98"/>
    </row>
    <row r="22" spans="2:24" x14ac:dyDescent="0.25">
      <c r="B22" s="69" t="s">
        <v>1330</v>
      </c>
    </row>
    <row r="23" spans="2:24" x14ac:dyDescent="0.25">
      <c r="B23" s="572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4"/>
    </row>
    <row r="24" spans="2:24" x14ac:dyDescent="0.25">
      <c r="B24" s="575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7"/>
    </row>
    <row r="25" spans="2:24" x14ac:dyDescent="0.25">
      <c r="B25" s="575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7"/>
    </row>
    <row r="26" spans="2:24" x14ac:dyDescent="0.25">
      <c r="B26" s="575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7"/>
    </row>
    <row r="27" spans="2:24" x14ac:dyDescent="0.25">
      <c r="B27" s="578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80"/>
    </row>
  </sheetData>
  <sheetProtection algorithmName="SHA-512" hashValue="V/HkaOfzOIN5qcyqBiofv4sezCJIT41AzhqbYFjxf8WXamVwZrpzJt7V+Nln65/tt34gzth0L0JL4knBEuVASA==" saltValue="fdnCHWkJZSgqOrP0QQtDHw==" spinCount="100000" sheet="1" objects="1" scenarios="1"/>
  <mergeCells count="21">
    <mergeCell ref="B7:C7"/>
    <mergeCell ref="B14:C14"/>
    <mergeCell ref="B16:C16"/>
    <mergeCell ref="B17:C17"/>
    <mergeCell ref="P4:R4"/>
    <mergeCell ref="S4:U4"/>
    <mergeCell ref="V4:X4"/>
    <mergeCell ref="B4:C5"/>
    <mergeCell ref="D4:F4"/>
    <mergeCell ref="G4:I4"/>
    <mergeCell ref="J4:L4"/>
    <mergeCell ref="M4:O4"/>
    <mergeCell ref="B23:X27"/>
    <mergeCell ref="B8:C8"/>
    <mergeCell ref="B9:C9"/>
    <mergeCell ref="B10:C10"/>
    <mergeCell ref="B12:C12"/>
    <mergeCell ref="B20:C20"/>
    <mergeCell ref="B19:C19"/>
    <mergeCell ref="B18:C18"/>
    <mergeCell ref="B13:C13"/>
  </mergeCells>
  <conditionalFormatting sqref="D11:F15">
    <cfRule type="cellIs" dxfId="54" priority="2" operator="equal">
      <formula>0</formula>
    </cfRule>
  </conditionalFormatting>
  <conditionalFormatting sqref="D7:G10 J7:J10 M7:M10 P7:P10 S7:S10 V7:V10">
    <cfRule type="cellIs" dxfId="53" priority="7" operator="equal">
      <formula>0</formula>
    </cfRule>
  </conditionalFormatting>
  <conditionalFormatting sqref="D6:X6">
    <cfRule type="cellIs" dxfId="52" priority="6" operator="equal">
      <formula>0</formula>
    </cfRule>
  </conditionalFormatting>
  <conditionalFormatting sqref="G12:G15">
    <cfRule type="cellIs" dxfId="51" priority="5" operator="equal">
      <formula>0</formula>
    </cfRule>
  </conditionalFormatting>
  <conditionalFormatting sqref="G11:X11">
    <cfRule type="cellIs" dxfId="50" priority="4" operator="equal">
      <formula>0</formula>
    </cfRule>
  </conditionalFormatting>
  <conditionalFormatting sqref="J12:J20 M12:M20 P12:P20 S12:S20 V12:V20 D16:G20">
    <cfRule type="cellIs" dxfId="49" priority="1" operator="equal">
      <formula>0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74" orientation="landscape" r:id="rId1"/>
  <headerFooter>
    <oddFooter>&amp;R&amp;"+,Negrita Cursiva"Académica Diurna&amp;"+,Cursiva", página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5">
    <pageSetUpPr fitToPage="1"/>
  </sheetPr>
  <dimension ref="B1:Q26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77734375" style="302" customWidth="1"/>
    <col min="2" max="2" width="13.77734375" style="302" customWidth="1"/>
    <col min="3" max="16" width="7.21875" style="302" customWidth="1"/>
    <col min="17" max="17" width="8.77734375" style="34" customWidth="1"/>
    <col min="18" max="16384" width="11.44140625" style="302"/>
  </cols>
  <sheetData>
    <row r="1" spans="2:17" ht="20.25" customHeight="1" x14ac:dyDescent="0.3">
      <c r="B1" s="300" t="s">
        <v>2992</v>
      </c>
      <c r="C1" s="301"/>
      <c r="D1" s="301"/>
    </row>
    <row r="2" spans="2:17" ht="17.399999999999999" x14ac:dyDescent="0.3">
      <c r="B2" s="300" t="s">
        <v>3763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2:17" ht="18" thickBot="1" x14ac:dyDescent="0.35">
      <c r="B3" s="300" t="s">
        <v>3764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2:17" ht="36" customHeight="1" thickTop="1" thickBot="1" x14ac:dyDescent="0.3">
      <c r="B4" s="463" t="s">
        <v>3761</v>
      </c>
      <c r="C4" s="677" t="s">
        <v>0</v>
      </c>
      <c r="D4" s="678"/>
      <c r="E4" s="663" t="s">
        <v>2518</v>
      </c>
      <c r="F4" s="663"/>
      <c r="G4" s="661" t="s">
        <v>2519</v>
      </c>
      <c r="H4" s="662"/>
      <c r="I4" s="661" t="s">
        <v>2520</v>
      </c>
      <c r="J4" s="662"/>
      <c r="K4" s="661" t="s">
        <v>2521</v>
      </c>
      <c r="L4" s="662"/>
      <c r="M4" s="661" t="s">
        <v>2522</v>
      </c>
      <c r="N4" s="662"/>
      <c r="O4" s="661" t="s">
        <v>2523</v>
      </c>
      <c r="P4" s="663"/>
      <c r="Q4" s="302"/>
    </row>
    <row r="5" spans="2:17" ht="21" customHeight="1" thickTop="1" thickBot="1" x14ac:dyDescent="0.3">
      <c r="B5" s="304" t="s">
        <v>0</v>
      </c>
      <c r="C5" s="674">
        <f t="shared" ref="C5:C13" si="0">SUM(E5:P5)</f>
        <v>0</v>
      </c>
      <c r="D5" s="675"/>
      <c r="E5" s="676">
        <f>SUM(E6:F13)</f>
        <v>0</v>
      </c>
      <c r="F5" s="667"/>
      <c r="G5" s="659">
        <f>SUM(G6:H13)</f>
        <v>0</v>
      </c>
      <c r="H5" s="660"/>
      <c r="I5" s="659">
        <f>SUM(I6:J13)</f>
        <v>0</v>
      </c>
      <c r="J5" s="660"/>
      <c r="K5" s="659">
        <f>SUM(K6:L13)</f>
        <v>0</v>
      </c>
      <c r="L5" s="660"/>
      <c r="M5" s="659">
        <f>SUM(M6:N13)</f>
        <v>0</v>
      </c>
      <c r="N5" s="660"/>
      <c r="O5" s="659">
        <f>SUM(O6:P13)</f>
        <v>0</v>
      </c>
      <c r="P5" s="667"/>
      <c r="Q5" s="302"/>
    </row>
    <row r="6" spans="2:17" ht="21.75" customHeight="1" x14ac:dyDescent="0.25">
      <c r="B6" s="72">
        <v>12</v>
      </c>
      <c r="C6" s="668">
        <f t="shared" si="0"/>
        <v>0</v>
      </c>
      <c r="D6" s="669"/>
      <c r="E6" s="670"/>
      <c r="F6" s="671"/>
      <c r="G6" s="672"/>
      <c r="H6" s="673"/>
      <c r="I6" s="672"/>
      <c r="J6" s="673"/>
      <c r="K6" s="672"/>
      <c r="L6" s="673"/>
      <c r="M6" s="672"/>
      <c r="N6" s="673"/>
      <c r="O6" s="672"/>
      <c r="P6" s="671"/>
      <c r="Q6" s="302"/>
    </row>
    <row r="7" spans="2:17" ht="21.75" customHeight="1" x14ac:dyDescent="0.25">
      <c r="B7" s="72">
        <v>13</v>
      </c>
      <c r="C7" s="664">
        <f t="shared" si="0"/>
        <v>0</v>
      </c>
      <c r="D7" s="665"/>
      <c r="E7" s="666"/>
      <c r="F7" s="658"/>
      <c r="G7" s="656"/>
      <c r="H7" s="657"/>
      <c r="I7" s="656"/>
      <c r="J7" s="657"/>
      <c r="K7" s="656"/>
      <c r="L7" s="657"/>
      <c r="M7" s="656"/>
      <c r="N7" s="657"/>
      <c r="O7" s="656"/>
      <c r="P7" s="658"/>
      <c r="Q7" s="302"/>
    </row>
    <row r="8" spans="2:17" ht="21.75" customHeight="1" x14ac:dyDescent="0.25">
      <c r="B8" s="72">
        <v>14</v>
      </c>
      <c r="C8" s="664">
        <f t="shared" si="0"/>
        <v>0</v>
      </c>
      <c r="D8" s="665"/>
      <c r="E8" s="666"/>
      <c r="F8" s="658"/>
      <c r="G8" s="656"/>
      <c r="H8" s="657"/>
      <c r="I8" s="656"/>
      <c r="J8" s="657"/>
      <c r="K8" s="656"/>
      <c r="L8" s="657"/>
      <c r="M8" s="656"/>
      <c r="N8" s="657"/>
      <c r="O8" s="656"/>
      <c r="P8" s="658"/>
      <c r="Q8" s="302"/>
    </row>
    <row r="9" spans="2:17" ht="21.75" customHeight="1" x14ac:dyDescent="0.25">
      <c r="B9" s="72">
        <v>15</v>
      </c>
      <c r="C9" s="664">
        <f t="shared" si="0"/>
        <v>0</v>
      </c>
      <c r="D9" s="665"/>
      <c r="E9" s="666"/>
      <c r="F9" s="658"/>
      <c r="G9" s="656"/>
      <c r="H9" s="657"/>
      <c r="I9" s="656"/>
      <c r="J9" s="657"/>
      <c r="K9" s="656"/>
      <c r="L9" s="657"/>
      <c r="M9" s="656"/>
      <c r="N9" s="657"/>
      <c r="O9" s="656"/>
      <c r="P9" s="658"/>
      <c r="Q9" s="302"/>
    </row>
    <row r="10" spans="2:17" ht="21.75" customHeight="1" x14ac:dyDescent="0.25">
      <c r="B10" s="72">
        <v>16</v>
      </c>
      <c r="C10" s="664">
        <f t="shared" si="0"/>
        <v>0</v>
      </c>
      <c r="D10" s="665"/>
      <c r="E10" s="666"/>
      <c r="F10" s="658"/>
      <c r="G10" s="656"/>
      <c r="H10" s="657"/>
      <c r="I10" s="656"/>
      <c r="J10" s="657"/>
      <c r="K10" s="656"/>
      <c r="L10" s="657"/>
      <c r="M10" s="656"/>
      <c r="N10" s="657"/>
      <c r="O10" s="656"/>
      <c r="P10" s="658"/>
      <c r="Q10" s="302"/>
    </row>
    <row r="11" spans="2:17" ht="21.75" customHeight="1" x14ac:dyDescent="0.25">
      <c r="B11" s="72">
        <v>17</v>
      </c>
      <c r="C11" s="664">
        <f t="shared" si="0"/>
        <v>0</v>
      </c>
      <c r="D11" s="665"/>
      <c r="E11" s="666"/>
      <c r="F11" s="658"/>
      <c r="G11" s="656"/>
      <c r="H11" s="657"/>
      <c r="I11" s="656"/>
      <c r="J11" s="657"/>
      <c r="K11" s="656"/>
      <c r="L11" s="657"/>
      <c r="M11" s="656"/>
      <c r="N11" s="657"/>
      <c r="O11" s="656"/>
      <c r="P11" s="658"/>
    </row>
    <row r="12" spans="2:17" ht="21.75" customHeight="1" x14ac:dyDescent="0.25">
      <c r="B12" s="72">
        <v>18</v>
      </c>
      <c r="C12" s="664">
        <f t="shared" si="0"/>
        <v>0</v>
      </c>
      <c r="D12" s="665"/>
      <c r="E12" s="666"/>
      <c r="F12" s="658"/>
      <c r="G12" s="656"/>
      <c r="H12" s="657"/>
      <c r="I12" s="656"/>
      <c r="J12" s="657"/>
      <c r="K12" s="656"/>
      <c r="L12" s="657"/>
      <c r="M12" s="656"/>
      <c r="N12" s="657"/>
      <c r="O12" s="656"/>
      <c r="P12" s="658"/>
    </row>
    <row r="13" spans="2:17" ht="21.75" customHeight="1" thickBot="1" x14ac:dyDescent="0.3">
      <c r="B13" s="305" t="s">
        <v>837</v>
      </c>
      <c r="C13" s="692">
        <f t="shared" si="0"/>
        <v>0</v>
      </c>
      <c r="D13" s="693"/>
      <c r="E13" s="694"/>
      <c r="F13" s="691"/>
      <c r="G13" s="689"/>
      <c r="H13" s="690"/>
      <c r="I13" s="689"/>
      <c r="J13" s="690"/>
      <c r="K13" s="689"/>
      <c r="L13" s="690"/>
      <c r="M13" s="689"/>
      <c r="N13" s="690"/>
      <c r="O13" s="689"/>
      <c r="P13" s="691"/>
    </row>
    <row r="14" spans="2:17" ht="17.25" customHeight="1" thickTop="1" x14ac:dyDescent="0.25">
      <c r="B14" s="306"/>
      <c r="C14" s="67"/>
      <c r="D14" s="6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302"/>
    </row>
    <row r="15" spans="2:17" ht="17.25" customHeight="1" x14ac:dyDescent="0.25">
      <c r="B15" s="471" t="s">
        <v>3762</v>
      </c>
      <c r="C15" s="191"/>
      <c r="D15" s="191"/>
      <c r="E15" s="191"/>
      <c r="F15" s="191"/>
      <c r="G15" s="191"/>
      <c r="H15" s="191"/>
      <c r="I15" s="191"/>
      <c r="J15" s="191"/>
      <c r="K15" s="501"/>
      <c r="L15" s="67"/>
      <c r="M15" s="67"/>
      <c r="N15" s="67"/>
      <c r="O15" s="67"/>
      <c r="P15" s="67"/>
      <c r="Q15" s="302"/>
    </row>
    <row r="16" spans="2:17" ht="17.25" customHeight="1" x14ac:dyDescent="0.25">
      <c r="B16" s="502" t="s">
        <v>3324</v>
      </c>
      <c r="C16" s="470"/>
      <c r="D16" s="67"/>
      <c r="E16" s="679" t="str">
        <f>IF(OR(C16&gt;'CUADRO 1'!E15,C17&gt;'CUADRO 1'!E15,C18&gt;'CUADRO 1'!D15),"El dato indicado es mayor a lo reportado en la línea de Exclusión del Cuadro 1, según corresponda.","")</f>
        <v/>
      </c>
      <c r="F16" s="679"/>
      <c r="G16" s="679"/>
      <c r="H16" s="679"/>
      <c r="I16" s="679"/>
      <c r="J16" s="679"/>
      <c r="K16" s="503"/>
      <c r="L16" s="67"/>
      <c r="M16" s="67"/>
      <c r="N16" s="67"/>
      <c r="O16" s="67"/>
      <c r="P16" s="67"/>
      <c r="Q16" s="302"/>
    </row>
    <row r="17" spans="2:17" ht="17.25" customHeight="1" x14ac:dyDescent="0.25">
      <c r="B17" s="502" t="s">
        <v>3325</v>
      </c>
      <c r="C17" s="470"/>
      <c r="D17" s="67"/>
      <c r="E17" s="679"/>
      <c r="F17" s="679"/>
      <c r="G17" s="679"/>
      <c r="H17" s="679"/>
      <c r="I17" s="679"/>
      <c r="J17" s="679"/>
      <c r="K17" s="503"/>
      <c r="L17" s="67"/>
      <c r="M17" s="67"/>
      <c r="N17" s="67"/>
      <c r="O17" s="67"/>
      <c r="P17" s="67"/>
      <c r="Q17" s="302"/>
    </row>
    <row r="18" spans="2:17" ht="17.25" customHeight="1" x14ac:dyDescent="0.25">
      <c r="B18" s="502" t="s">
        <v>3326</v>
      </c>
      <c r="C18" s="470"/>
      <c r="D18" s="67"/>
      <c r="E18" s="679"/>
      <c r="F18" s="679"/>
      <c r="G18" s="679"/>
      <c r="H18" s="679"/>
      <c r="I18" s="679"/>
      <c r="J18" s="679"/>
      <c r="K18" s="503"/>
      <c r="L18" s="67"/>
      <c r="M18" s="67"/>
      <c r="N18" s="67"/>
      <c r="O18" s="67"/>
      <c r="P18" s="67"/>
      <c r="Q18" s="302"/>
    </row>
    <row r="19" spans="2:17" ht="6.6" customHeight="1" x14ac:dyDescent="0.25">
      <c r="B19" s="504"/>
      <c r="C19" s="505"/>
      <c r="D19" s="506"/>
      <c r="E19" s="506"/>
      <c r="F19" s="506"/>
      <c r="G19" s="506"/>
      <c r="H19" s="506"/>
      <c r="I19" s="506"/>
      <c r="J19" s="506"/>
      <c r="K19" s="507"/>
      <c r="L19" s="67"/>
      <c r="M19" s="67"/>
      <c r="N19" s="67"/>
      <c r="O19" s="67"/>
      <c r="P19" s="67"/>
      <c r="Q19" s="302"/>
    </row>
    <row r="20" spans="2:17" ht="20.25" customHeight="1" x14ac:dyDescent="0.25">
      <c r="B20" s="253" t="s">
        <v>1330</v>
      </c>
      <c r="I20" s="441"/>
      <c r="J20" s="441"/>
      <c r="K20" s="441"/>
      <c r="L20" s="441"/>
      <c r="M20" s="441"/>
      <c r="N20" s="441"/>
      <c r="O20" s="441"/>
      <c r="P20" s="441"/>
      <c r="Q20" s="302"/>
    </row>
    <row r="21" spans="2:17" ht="21" customHeight="1" x14ac:dyDescent="0.25"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2"/>
      <c r="Q21" s="302"/>
    </row>
    <row r="22" spans="2:17" ht="21" customHeight="1" x14ac:dyDescent="0.2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5"/>
      <c r="Q22" s="302"/>
    </row>
    <row r="23" spans="2:17" ht="21" customHeight="1" x14ac:dyDescent="0.25">
      <c r="B23" s="683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5"/>
      <c r="Q23" s="302"/>
    </row>
    <row r="24" spans="2:17" ht="21" customHeight="1" x14ac:dyDescent="0.25">
      <c r="B24" s="686"/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8"/>
      <c r="Q24" s="302"/>
    </row>
    <row r="25" spans="2:17" x14ac:dyDescent="0.25">
      <c r="Q25" s="302"/>
    </row>
    <row r="26" spans="2:17" x14ac:dyDescent="0.25">
      <c r="Q26" s="302"/>
    </row>
  </sheetData>
  <sheetProtection algorithmName="SHA-512" hashValue="god+IL/3P2QIgqIlOP+4WCVEZiFJk1hAQ/U8r3HRaj7WsTnzWkt/E+a8N7PuuHJyjeT259VKrdhebrwLpx19Ng==" saltValue="Wy7KZLeYp5CUg8f0MOM8mg==" spinCount="100000" sheet="1" objects="1" scenarios="1"/>
  <mergeCells count="72">
    <mergeCell ref="E16:J18"/>
    <mergeCell ref="B21:P24"/>
    <mergeCell ref="M13:N13"/>
    <mergeCell ref="O13:P13"/>
    <mergeCell ref="C13:D13"/>
    <mergeCell ref="E13:F13"/>
    <mergeCell ref="G13:H13"/>
    <mergeCell ref="I13:J13"/>
    <mergeCell ref="K13:L13"/>
    <mergeCell ref="M11:N11"/>
    <mergeCell ref="O11:P11"/>
    <mergeCell ref="M12:N12"/>
    <mergeCell ref="O12:P12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0:L10"/>
    <mergeCell ref="G9:H9"/>
    <mergeCell ref="I9:J9"/>
    <mergeCell ref="K9:L9"/>
    <mergeCell ref="C8:D8"/>
    <mergeCell ref="E8:F8"/>
    <mergeCell ref="G8:H8"/>
    <mergeCell ref="I8:J8"/>
    <mergeCell ref="K8:L8"/>
    <mergeCell ref="C9:D9"/>
    <mergeCell ref="E9:F9"/>
    <mergeCell ref="C4:D4"/>
    <mergeCell ref="E4:F4"/>
    <mergeCell ref="G4:H4"/>
    <mergeCell ref="I4:J4"/>
    <mergeCell ref="K4:L4"/>
    <mergeCell ref="M4:N4"/>
    <mergeCell ref="O4:P4"/>
    <mergeCell ref="C7:D7"/>
    <mergeCell ref="E7:F7"/>
    <mergeCell ref="O5:P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  <mergeCell ref="M5:N5"/>
    <mergeCell ref="M10:N10"/>
    <mergeCell ref="O10:P10"/>
    <mergeCell ref="M8:N8"/>
    <mergeCell ref="O8:P8"/>
    <mergeCell ref="M9:N9"/>
    <mergeCell ref="O9:P9"/>
    <mergeCell ref="G7:H7"/>
    <mergeCell ref="I7:J7"/>
    <mergeCell ref="K7:L7"/>
    <mergeCell ref="M7:N7"/>
    <mergeCell ref="O7:P7"/>
  </mergeCells>
  <conditionalFormatting sqref="C5:C19">
    <cfRule type="cellIs" dxfId="48" priority="1" operator="equal">
      <formula>0</formula>
    </cfRule>
  </conditionalFormatting>
  <conditionalFormatting sqref="E5">
    <cfRule type="cellIs" dxfId="47" priority="23" operator="equal">
      <formula>0</formula>
    </cfRule>
  </conditionalFormatting>
  <conditionalFormatting sqref="G5">
    <cfRule type="cellIs" dxfId="46" priority="3" operator="equal">
      <formula>0</formula>
    </cfRule>
  </conditionalFormatting>
  <conditionalFormatting sqref="I5">
    <cfRule type="cellIs" dxfId="45" priority="6" operator="equal">
      <formula>0</formula>
    </cfRule>
  </conditionalFormatting>
  <conditionalFormatting sqref="K5">
    <cfRule type="cellIs" dxfId="44" priority="9" operator="equal">
      <formula>0</formula>
    </cfRule>
  </conditionalFormatting>
  <conditionalFormatting sqref="M5">
    <cfRule type="cellIs" dxfId="43" priority="14" operator="equal">
      <formula>0</formula>
    </cfRule>
  </conditionalFormatting>
  <conditionalFormatting sqref="O5">
    <cfRule type="cellIs" dxfId="42" priority="13" operator="equal">
      <formula>0</formula>
    </cfRule>
  </conditionalFormatting>
  <dataValidations count="1">
    <dataValidation type="whole" allowBlank="1" showInputMessage="1" showErrorMessage="1" sqref="C16:C19" xr:uid="{00000000-0002-0000-0C00-000000000000}">
      <formula1>0</formula1>
      <formula2>1000</formula2>
    </dataValidation>
  </dataValidations>
  <printOptions horizontalCentered="1"/>
  <pageMargins left="0.19685039370078741" right="0.19685039370078741" top="0.59055118110236227" bottom="0.35433070866141736" header="0.31496062992125984" footer="0.19685039370078741"/>
  <pageSetup orientation="landscape" r:id="rId1"/>
  <headerFooter>
    <oddFooter>&amp;R&amp;"+,Negrita Cursiva"Académica Diurna&amp;"+,Cursiva", página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2">
    <pageSetUpPr fitToPage="1"/>
  </sheetPr>
  <dimension ref="B1:V21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77734375" style="302" customWidth="1"/>
    <col min="2" max="2" width="13.5546875" style="302" customWidth="1"/>
    <col min="3" max="18" width="7.21875" style="302" customWidth="1"/>
    <col min="19" max="19" width="6.77734375" style="302" customWidth="1"/>
    <col min="20" max="21" width="15" style="302" customWidth="1"/>
    <col min="22" max="22" width="9.77734375" style="34" customWidth="1"/>
    <col min="23" max="16384" width="11.44140625" style="302"/>
  </cols>
  <sheetData>
    <row r="1" spans="2:22" ht="20.25" customHeight="1" x14ac:dyDescent="0.3">
      <c r="B1" s="300" t="s">
        <v>3322</v>
      </c>
      <c r="C1" s="301"/>
      <c r="D1" s="301"/>
      <c r="U1" s="442"/>
      <c r="V1" s="442"/>
    </row>
    <row r="2" spans="2:22" ht="18" thickBot="1" x14ac:dyDescent="0.35">
      <c r="B2" s="300" t="s">
        <v>3747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2:22" ht="33" customHeight="1" thickTop="1" x14ac:dyDescent="0.25">
      <c r="B3" s="698" t="s">
        <v>3748</v>
      </c>
      <c r="C3" s="700" t="s">
        <v>0</v>
      </c>
      <c r="D3" s="695"/>
      <c r="E3" s="701" t="s">
        <v>2518</v>
      </c>
      <c r="F3" s="695"/>
      <c r="G3" s="702" t="s">
        <v>2519</v>
      </c>
      <c r="H3" s="703"/>
      <c r="I3" s="702" t="s">
        <v>2520</v>
      </c>
      <c r="J3" s="703"/>
      <c r="K3" s="702" t="s">
        <v>2521</v>
      </c>
      <c r="L3" s="703"/>
      <c r="M3" s="702" t="s">
        <v>2522</v>
      </c>
      <c r="N3" s="703"/>
      <c r="O3" s="695" t="s">
        <v>2523</v>
      </c>
      <c r="P3" s="695"/>
      <c r="Q3" s="696" t="s">
        <v>3048</v>
      </c>
      <c r="R3" s="697"/>
      <c r="T3" s="594" t="s">
        <v>3244</v>
      </c>
      <c r="U3" s="594"/>
      <c r="V3" s="594"/>
    </row>
    <row r="4" spans="2:22" ht="30.75" customHeight="1" thickBot="1" x14ac:dyDescent="0.3">
      <c r="B4" s="699"/>
      <c r="C4" s="464" t="s">
        <v>3245</v>
      </c>
      <c r="D4" s="465" t="s">
        <v>3246</v>
      </c>
      <c r="E4" s="466" t="s">
        <v>3245</v>
      </c>
      <c r="F4" s="467" t="s">
        <v>3246</v>
      </c>
      <c r="G4" s="468" t="s">
        <v>3245</v>
      </c>
      <c r="H4" s="467" t="s">
        <v>3246</v>
      </c>
      <c r="I4" s="468" t="s">
        <v>3245</v>
      </c>
      <c r="J4" s="467" t="s">
        <v>3246</v>
      </c>
      <c r="K4" s="468" t="s">
        <v>3245</v>
      </c>
      <c r="L4" s="467" t="s">
        <v>3246</v>
      </c>
      <c r="M4" s="468" t="s">
        <v>3245</v>
      </c>
      <c r="N4" s="467" t="s">
        <v>3246</v>
      </c>
      <c r="O4" s="468" t="s">
        <v>3245</v>
      </c>
      <c r="P4" s="467" t="s">
        <v>3246</v>
      </c>
      <c r="Q4" s="469" t="s">
        <v>3245</v>
      </c>
      <c r="R4" s="465" t="s">
        <v>3246</v>
      </c>
      <c r="T4" s="594"/>
      <c r="U4" s="594"/>
      <c r="V4" s="594"/>
    </row>
    <row r="5" spans="2:22" ht="21" customHeight="1" thickTop="1" thickBot="1" x14ac:dyDescent="0.3">
      <c r="B5" s="304" t="s">
        <v>0</v>
      </c>
      <c r="C5" s="431">
        <f t="shared" ref="C5:R5" si="0">SUM(C6:C13)</f>
        <v>0</v>
      </c>
      <c r="D5" s="430">
        <f t="shared" si="0"/>
        <v>0</v>
      </c>
      <c r="E5" s="307">
        <f t="shared" si="0"/>
        <v>0</v>
      </c>
      <c r="F5" s="308">
        <f t="shared" si="0"/>
        <v>0</v>
      </c>
      <c r="G5" s="309">
        <f t="shared" si="0"/>
        <v>0</v>
      </c>
      <c r="H5" s="308">
        <f t="shared" si="0"/>
        <v>0</v>
      </c>
      <c r="I5" s="309">
        <f t="shared" si="0"/>
        <v>0</v>
      </c>
      <c r="J5" s="308">
        <f t="shared" si="0"/>
        <v>0</v>
      </c>
      <c r="K5" s="309">
        <f t="shared" si="0"/>
        <v>0</v>
      </c>
      <c r="L5" s="308">
        <f t="shared" si="0"/>
        <v>0</v>
      </c>
      <c r="M5" s="309">
        <f t="shared" si="0"/>
        <v>0</v>
      </c>
      <c r="N5" s="308">
        <f t="shared" si="0"/>
        <v>0</v>
      </c>
      <c r="O5" s="309">
        <f t="shared" si="0"/>
        <v>0</v>
      </c>
      <c r="P5" s="308">
        <f t="shared" si="0"/>
        <v>0</v>
      </c>
      <c r="Q5" s="203">
        <f t="shared" si="0"/>
        <v>0</v>
      </c>
      <c r="R5" s="430">
        <f t="shared" si="0"/>
        <v>0</v>
      </c>
      <c r="T5" s="594"/>
      <c r="U5" s="594"/>
      <c r="V5" s="594"/>
    </row>
    <row r="6" spans="2:22" ht="21.75" customHeight="1" x14ac:dyDescent="0.25">
      <c r="B6" s="72">
        <v>12</v>
      </c>
      <c r="C6" s="176">
        <f>+E6+G6+I6+K6+M6+O6</f>
        <v>0</v>
      </c>
      <c r="D6" s="227">
        <f>+F6+H6+J6+L6+N6+P6</f>
        <v>0</v>
      </c>
      <c r="E6" s="310"/>
      <c r="F6" s="311"/>
      <c r="G6" s="312"/>
      <c r="H6" s="311"/>
      <c r="I6" s="312"/>
      <c r="J6" s="311"/>
      <c r="K6" s="312"/>
      <c r="L6" s="311"/>
      <c r="M6" s="312"/>
      <c r="N6" s="311"/>
      <c r="O6" s="312"/>
      <c r="P6" s="311"/>
      <c r="Q6" s="204"/>
      <c r="R6" s="344"/>
      <c r="S6" s="379" t="str">
        <f>IF(OR(AND(C6&gt;0,Q6=""),AND(D6&gt;0,R6="")),"***",IF(OR(AND(R6&gt;0,D6=0),AND(Q6&gt;0,C6=0)),"xxx",""))</f>
        <v/>
      </c>
      <c r="T6" s="594"/>
      <c r="U6" s="594"/>
      <c r="V6" s="594"/>
    </row>
    <row r="7" spans="2:22" ht="21.75" customHeight="1" x14ac:dyDescent="0.25">
      <c r="B7" s="72">
        <v>13</v>
      </c>
      <c r="C7" s="176">
        <f t="shared" ref="C7:D13" si="1">+E7+G7+I7+K7+M7+O7</f>
        <v>0</v>
      </c>
      <c r="D7" s="227">
        <f t="shared" si="1"/>
        <v>0</v>
      </c>
      <c r="E7" s="310"/>
      <c r="F7" s="311"/>
      <c r="G7" s="312"/>
      <c r="H7" s="311"/>
      <c r="I7" s="312"/>
      <c r="J7" s="311"/>
      <c r="K7" s="312"/>
      <c r="L7" s="311"/>
      <c r="M7" s="312"/>
      <c r="N7" s="311"/>
      <c r="O7" s="312"/>
      <c r="P7" s="311"/>
      <c r="Q7" s="204"/>
      <c r="R7" s="344"/>
      <c r="S7" s="379" t="str">
        <f t="shared" ref="S7:S13" si="2">IF(OR(AND(C7&gt;0,Q7=""),AND(D7&gt;0,R7="")),"***",IF(OR(AND(R7&gt;0,D7=0),AND(Q7&gt;0,C7=0)),"xxx",""))</f>
        <v/>
      </c>
      <c r="T7" s="594"/>
      <c r="U7" s="594"/>
      <c r="V7" s="594"/>
    </row>
    <row r="8" spans="2:22" ht="21.75" customHeight="1" x14ac:dyDescent="0.25">
      <c r="B8" s="72">
        <v>14</v>
      </c>
      <c r="C8" s="176">
        <f t="shared" si="1"/>
        <v>0</v>
      </c>
      <c r="D8" s="227">
        <f t="shared" si="1"/>
        <v>0</v>
      </c>
      <c r="E8" s="310"/>
      <c r="F8" s="311"/>
      <c r="G8" s="312"/>
      <c r="H8" s="311"/>
      <c r="I8" s="312"/>
      <c r="J8" s="311"/>
      <c r="K8" s="312"/>
      <c r="L8" s="311"/>
      <c r="M8" s="312"/>
      <c r="N8" s="311"/>
      <c r="O8" s="312"/>
      <c r="P8" s="311"/>
      <c r="Q8" s="204"/>
      <c r="R8" s="344"/>
      <c r="S8" s="379" t="str">
        <f t="shared" si="2"/>
        <v/>
      </c>
      <c r="T8" s="594"/>
      <c r="U8" s="594"/>
      <c r="V8" s="594"/>
    </row>
    <row r="9" spans="2:22" ht="21.75" customHeight="1" x14ac:dyDescent="0.25">
      <c r="B9" s="72">
        <v>15</v>
      </c>
      <c r="C9" s="176">
        <f t="shared" si="1"/>
        <v>0</v>
      </c>
      <c r="D9" s="227">
        <f t="shared" si="1"/>
        <v>0</v>
      </c>
      <c r="E9" s="310"/>
      <c r="F9" s="311"/>
      <c r="G9" s="312"/>
      <c r="H9" s="311"/>
      <c r="I9" s="312"/>
      <c r="J9" s="311"/>
      <c r="K9" s="312"/>
      <c r="L9" s="311"/>
      <c r="M9" s="312"/>
      <c r="N9" s="311"/>
      <c r="O9" s="312"/>
      <c r="P9" s="311"/>
      <c r="Q9" s="204"/>
      <c r="R9" s="344"/>
      <c r="S9" s="379" t="str">
        <f t="shared" si="2"/>
        <v/>
      </c>
      <c r="T9" s="594"/>
      <c r="U9" s="594"/>
      <c r="V9" s="594"/>
    </row>
    <row r="10" spans="2:22" ht="21.75" customHeight="1" x14ac:dyDescent="0.25">
      <c r="B10" s="72">
        <v>16</v>
      </c>
      <c r="C10" s="176">
        <f t="shared" si="1"/>
        <v>0</v>
      </c>
      <c r="D10" s="227">
        <f t="shared" si="1"/>
        <v>0</v>
      </c>
      <c r="E10" s="310"/>
      <c r="F10" s="311"/>
      <c r="G10" s="312"/>
      <c r="H10" s="311"/>
      <c r="I10" s="312"/>
      <c r="J10" s="311"/>
      <c r="K10" s="312"/>
      <c r="L10" s="311"/>
      <c r="M10" s="312"/>
      <c r="N10" s="311"/>
      <c r="O10" s="312"/>
      <c r="P10" s="311"/>
      <c r="Q10" s="204"/>
      <c r="R10" s="344"/>
      <c r="S10" s="379" t="str">
        <f t="shared" si="2"/>
        <v/>
      </c>
      <c r="T10" s="594"/>
      <c r="U10" s="594"/>
      <c r="V10" s="594"/>
    </row>
    <row r="11" spans="2:22" ht="21.75" customHeight="1" x14ac:dyDescent="0.25">
      <c r="B11" s="72">
        <v>17</v>
      </c>
      <c r="C11" s="176">
        <f t="shared" si="1"/>
        <v>0</v>
      </c>
      <c r="D11" s="227">
        <f t="shared" si="1"/>
        <v>0</v>
      </c>
      <c r="E11" s="310"/>
      <c r="F11" s="311"/>
      <c r="G11" s="312"/>
      <c r="H11" s="311"/>
      <c r="I11" s="312"/>
      <c r="J11" s="311"/>
      <c r="K11" s="312"/>
      <c r="L11" s="311"/>
      <c r="M11" s="312"/>
      <c r="N11" s="311"/>
      <c r="O11" s="312"/>
      <c r="P11" s="311"/>
      <c r="Q11" s="204"/>
      <c r="R11" s="344"/>
      <c r="S11" s="379" t="str">
        <f t="shared" si="2"/>
        <v/>
      </c>
      <c r="T11" s="594"/>
      <c r="U11" s="594"/>
      <c r="V11" s="594"/>
    </row>
    <row r="12" spans="2:22" ht="21.75" customHeight="1" x14ac:dyDescent="0.25">
      <c r="B12" s="72">
        <v>18</v>
      </c>
      <c r="C12" s="176">
        <f t="shared" si="1"/>
        <v>0</v>
      </c>
      <c r="D12" s="227">
        <f t="shared" si="1"/>
        <v>0</v>
      </c>
      <c r="E12" s="310"/>
      <c r="F12" s="311"/>
      <c r="G12" s="312"/>
      <c r="H12" s="311"/>
      <c r="I12" s="312"/>
      <c r="J12" s="311"/>
      <c r="K12" s="312"/>
      <c r="L12" s="311"/>
      <c r="M12" s="312"/>
      <c r="N12" s="311"/>
      <c r="O12" s="312"/>
      <c r="P12" s="311"/>
      <c r="Q12" s="204"/>
      <c r="R12" s="344"/>
      <c r="S12" s="379" t="str">
        <f t="shared" si="2"/>
        <v/>
      </c>
      <c r="T12" s="594"/>
      <c r="U12" s="594"/>
      <c r="V12" s="594"/>
    </row>
    <row r="13" spans="2:22" ht="21.75" customHeight="1" thickBot="1" x14ac:dyDescent="0.3">
      <c r="B13" s="305" t="s">
        <v>837</v>
      </c>
      <c r="C13" s="313">
        <f t="shared" si="1"/>
        <v>0</v>
      </c>
      <c r="D13" s="314">
        <f t="shared" si="1"/>
        <v>0</v>
      </c>
      <c r="E13" s="315"/>
      <c r="F13" s="316"/>
      <c r="G13" s="317"/>
      <c r="H13" s="316"/>
      <c r="I13" s="317"/>
      <c r="J13" s="316"/>
      <c r="K13" s="317"/>
      <c r="L13" s="316"/>
      <c r="M13" s="317"/>
      <c r="N13" s="316"/>
      <c r="O13" s="317"/>
      <c r="P13" s="316"/>
      <c r="Q13" s="206"/>
      <c r="R13" s="205"/>
      <c r="S13" s="379" t="str">
        <f t="shared" si="2"/>
        <v/>
      </c>
      <c r="T13" s="594"/>
      <c r="U13" s="594"/>
      <c r="V13" s="594"/>
    </row>
    <row r="14" spans="2:22" ht="21" customHeight="1" thickTop="1" x14ac:dyDescent="0.25">
      <c r="B14" s="306"/>
      <c r="C14" s="67"/>
      <c r="D14" s="67"/>
      <c r="E14" s="704" t="str">
        <f>IF(OR(S6="***",S7="***",S8="***",S9="***",S10="***",S11="***",S12="***",S13="***"),"*** = Indique la cantidad de hijos en la columna que corresponda. Si no hay hijos que indicar, anote un 0.","")</f>
        <v/>
      </c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440"/>
    </row>
    <row r="15" spans="2:22" ht="21" customHeight="1" x14ac:dyDescent="0.25">
      <c r="E15" s="704" t="str">
        <f>IF(OR(S6="xxx",S7="xxx",S8="xxx",S9="xxx",S10="xxx",S11="xxx",S12="xxx",S13="xxx"),"xxx = Indique la cantidad de madres o padres en la respectiva columna.","")</f>
        <v/>
      </c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</row>
    <row r="16" spans="2:22" ht="21" customHeight="1" x14ac:dyDescent="0.25">
      <c r="B16" s="253" t="s">
        <v>1330</v>
      </c>
      <c r="L16" s="472"/>
      <c r="M16" s="472"/>
      <c r="N16" s="472"/>
      <c r="O16" s="472"/>
      <c r="P16" s="472"/>
      <c r="Q16" s="472"/>
      <c r="R16" s="472"/>
      <c r="S16" s="472"/>
      <c r="T16" s="472"/>
    </row>
    <row r="17" spans="2:22" ht="22.5" customHeight="1" x14ac:dyDescent="0.25">
      <c r="B17" s="680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1"/>
      <c r="Q17" s="681"/>
      <c r="R17" s="681"/>
      <c r="S17" s="681"/>
      <c r="T17" s="682"/>
      <c r="U17" s="324"/>
    </row>
    <row r="18" spans="2:22" ht="22.5" customHeight="1" x14ac:dyDescent="0.25">
      <c r="B18" s="683"/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5"/>
      <c r="U18" s="324"/>
    </row>
    <row r="19" spans="2:22" ht="22.5" customHeight="1" x14ac:dyDescent="0.25">
      <c r="B19" s="686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8"/>
      <c r="U19" s="324"/>
      <c r="V19" s="302"/>
    </row>
    <row r="20" spans="2:22" x14ac:dyDescent="0.25">
      <c r="V20" s="302"/>
    </row>
    <row r="21" spans="2:22" x14ac:dyDescent="0.25">
      <c r="V21" s="302"/>
    </row>
  </sheetData>
  <sheetProtection algorithmName="SHA-512" hashValue="Y+yYjPqZfRDsyb3jJ5F/EXGL47iQXGP0S1QBg2C+SrtncFbEu0uyVbcpGd6gxBJoGkqmMyEKuLVyCK4g9FFpKQ==" saltValue="58kX9jTvk3H8pfpcZUylnQ==" spinCount="100000" sheet="1" objects="1" scenarios="1"/>
  <mergeCells count="13">
    <mergeCell ref="O3:P3"/>
    <mergeCell ref="B17:T19"/>
    <mergeCell ref="Q3:R3"/>
    <mergeCell ref="T3:V13"/>
    <mergeCell ref="B3:B4"/>
    <mergeCell ref="C3:D3"/>
    <mergeCell ref="E3:F3"/>
    <mergeCell ref="G3:H3"/>
    <mergeCell ref="I3:J3"/>
    <mergeCell ref="K3:L3"/>
    <mergeCell ref="M3:N3"/>
    <mergeCell ref="E14:S14"/>
    <mergeCell ref="E15:S15"/>
  </mergeCells>
  <conditionalFormatting sqref="C5:D14">
    <cfRule type="cellIs" dxfId="41" priority="4" operator="equal">
      <formula>0</formula>
    </cfRule>
  </conditionalFormatting>
  <conditionalFormatting sqref="E5:R5">
    <cfRule type="cellIs" dxfId="40" priority="3" operator="equal">
      <formula>0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77" orientation="landscape" r:id="rId1"/>
  <headerFooter>
    <oddFooter>&amp;R&amp;"+,Negrita Cursiva"Académica Diurna&amp;"+,Cursiva", página 10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">
    <pageSetUpPr fitToPage="1"/>
  </sheetPr>
  <dimension ref="B1:L3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6.77734375" style="1" customWidth="1"/>
    <col min="2" max="2" width="58.21875" style="1" customWidth="1"/>
    <col min="3" max="9" width="10.44140625" style="1" customWidth="1"/>
    <col min="10" max="16384" width="11.44140625" style="1"/>
  </cols>
  <sheetData>
    <row r="1" spans="2:12" ht="17.399999999999999" x14ac:dyDescent="0.3">
      <c r="B1" s="432" t="s">
        <v>3749</v>
      </c>
      <c r="C1" s="207"/>
      <c r="D1" s="207"/>
    </row>
    <row r="2" spans="2:12" ht="18" thickBot="1" x14ac:dyDescent="0.35">
      <c r="B2" s="436" t="s">
        <v>3049</v>
      </c>
      <c r="C2" s="208"/>
      <c r="D2" s="208"/>
      <c r="E2" s="208"/>
      <c r="F2" s="208"/>
      <c r="G2" s="208"/>
      <c r="H2" s="208"/>
      <c r="I2" s="208"/>
    </row>
    <row r="3" spans="2:12" ht="30.75" customHeight="1" thickTop="1" thickBot="1" x14ac:dyDescent="0.3">
      <c r="B3" s="209" t="s">
        <v>844</v>
      </c>
      <c r="C3" s="210" t="s">
        <v>0</v>
      </c>
      <c r="D3" s="347" t="s">
        <v>2518</v>
      </c>
      <c r="E3" s="348" t="s">
        <v>2519</v>
      </c>
      <c r="F3" s="349" t="s">
        <v>2520</v>
      </c>
      <c r="G3" s="348" t="s">
        <v>2521</v>
      </c>
      <c r="H3" s="348" t="s">
        <v>2522</v>
      </c>
      <c r="I3" s="349" t="s">
        <v>2523</v>
      </c>
    </row>
    <row r="4" spans="2:12" ht="19.5" customHeight="1" thickTop="1" x14ac:dyDescent="0.25">
      <c r="B4" s="211" t="s">
        <v>3050</v>
      </c>
      <c r="C4" s="212">
        <f>SUM(C5:C7)</f>
        <v>0</v>
      </c>
      <c r="D4" s="213">
        <f>SUM(D5:D7)</f>
        <v>0</v>
      </c>
      <c r="E4" s="214">
        <f t="shared" ref="E4:I4" si="0">SUM(E5:E7)</f>
        <v>0</v>
      </c>
      <c r="F4" s="214">
        <f t="shared" si="0"/>
        <v>0</v>
      </c>
      <c r="G4" s="214">
        <f t="shared" si="0"/>
        <v>0</v>
      </c>
      <c r="H4" s="214">
        <f t="shared" si="0"/>
        <v>0</v>
      </c>
      <c r="I4" s="215">
        <f t="shared" si="0"/>
        <v>0</v>
      </c>
      <c r="J4" s="216"/>
      <c r="K4" s="216"/>
      <c r="L4" s="216"/>
    </row>
    <row r="5" spans="2:12" ht="19.5" customHeight="1" x14ac:dyDescent="0.25">
      <c r="B5" s="350" t="s">
        <v>846</v>
      </c>
      <c r="C5" s="176">
        <f t="shared" ref="C5:C17" si="1">SUM(D5:I5)</f>
        <v>0</v>
      </c>
      <c r="D5" s="217"/>
      <c r="E5" s="218"/>
      <c r="F5" s="218"/>
      <c r="G5" s="218"/>
      <c r="H5" s="71"/>
      <c r="I5" s="344"/>
    </row>
    <row r="6" spans="2:12" ht="19.5" customHeight="1" x14ac:dyDescent="0.25">
      <c r="B6" s="350" t="s">
        <v>3051</v>
      </c>
      <c r="C6" s="176">
        <f t="shared" si="1"/>
        <v>0</v>
      </c>
      <c r="D6" s="217"/>
      <c r="E6" s="218"/>
      <c r="F6" s="218"/>
      <c r="G6" s="218"/>
      <c r="H6" s="71"/>
      <c r="I6" s="344"/>
    </row>
    <row r="7" spans="2:12" ht="19.5" customHeight="1" x14ac:dyDescent="0.25">
      <c r="B7" s="351" t="s">
        <v>3052</v>
      </c>
      <c r="C7" s="180">
        <f t="shared" si="1"/>
        <v>0</v>
      </c>
      <c r="D7" s="219"/>
      <c r="E7" s="220"/>
      <c r="F7" s="220"/>
      <c r="G7" s="220"/>
      <c r="H7" s="184"/>
      <c r="I7" s="221"/>
    </row>
    <row r="8" spans="2:12" ht="19.5" customHeight="1" x14ac:dyDescent="0.25">
      <c r="B8" s="211" t="s">
        <v>3053</v>
      </c>
      <c r="C8" s="222">
        <f>SUM(C9:C14)</f>
        <v>0</v>
      </c>
      <c r="D8" s="223">
        <f>SUM(D9:D14)</f>
        <v>0</v>
      </c>
      <c r="E8" s="224">
        <f>SUM(E9:E14)</f>
        <v>0</v>
      </c>
      <c r="F8" s="224">
        <f t="shared" ref="F8:I8" si="2">SUM(F9:F14)</f>
        <v>0</v>
      </c>
      <c r="G8" s="224">
        <f t="shared" si="2"/>
        <v>0</v>
      </c>
      <c r="H8" s="224">
        <f t="shared" si="2"/>
        <v>0</v>
      </c>
      <c r="I8" s="225">
        <f t="shared" si="2"/>
        <v>0</v>
      </c>
    </row>
    <row r="9" spans="2:12" ht="19.5" customHeight="1" x14ac:dyDescent="0.25">
      <c r="B9" s="350" t="s">
        <v>3054</v>
      </c>
      <c r="C9" s="176">
        <f t="shared" si="1"/>
        <v>0</v>
      </c>
      <c r="D9" s="217"/>
      <c r="E9" s="218"/>
      <c r="F9" s="218"/>
      <c r="G9" s="218"/>
      <c r="H9" s="71"/>
      <c r="I9" s="344"/>
    </row>
    <row r="10" spans="2:12" ht="19.5" customHeight="1" x14ac:dyDescent="0.25">
      <c r="B10" s="350" t="s">
        <v>3055</v>
      </c>
      <c r="C10" s="176">
        <f t="shared" si="1"/>
        <v>0</v>
      </c>
      <c r="D10" s="217"/>
      <c r="E10" s="218"/>
      <c r="F10" s="218"/>
      <c r="G10" s="218"/>
      <c r="H10" s="71"/>
      <c r="I10" s="344"/>
    </row>
    <row r="11" spans="2:12" ht="19.5" customHeight="1" x14ac:dyDescent="0.25">
      <c r="B11" s="352" t="s">
        <v>3633</v>
      </c>
      <c r="C11" s="176">
        <f t="shared" si="1"/>
        <v>0</v>
      </c>
      <c r="D11" s="217"/>
      <c r="E11" s="218"/>
      <c r="F11" s="218"/>
      <c r="G11" s="218"/>
      <c r="H11" s="71"/>
      <c r="I11" s="344"/>
    </row>
    <row r="12" spans="2:12" ht="19.5" customHeight="1" x14ac:dyDescent="0.25">
      <c r="B12" s="350" t="s">
        <v>3056</v>
      </c>
      <c r="C12" s="176">
        <f t="shared" si="1"/>
        <v>0</v>
      </c>
      <c r="D12" s="217"/>
      <c r="E12" s="218"/>
      <c r="F12" s="218"/>
      <c r="G12" s="218"/>
      <c r="H12" s="71"/>
      <c r="I12" s="344"/>
    </row>
    <row r="13" spans="2:12" ht="19.5" customHeight="1" x14ac:dyDescent="0.25">
      <c r="B13" s="350" t="s">
        <v>3057</v>
      </c>
      <c r="C13" s="176">
        <f t="shared" si="1"/>
        <v>0</v>
      </c>
      <c r="D13" s="217"/>
      <c r="E13" s="218"/>
      <c r="F13" s="218"/>
      <c r="G13" s="218"/>
      <c r="H13" s="71"/>
      <c r="I13" s="344"/>
    </row>
    <row r="14" spans="2:12" ht="19.5" customHeight="1" x14ac:dyDescent="0.25">
      <c r="B14" s="350" t="s">
        <v>3058</v>
      </c>
      <c r="C14" s="176">
        <f>SUM(C15:C17)</f>
        <v>0</v>
      </c>
      <c r="D14" s="226">
        <f>SUM(D15:D17)</f>
        <v>0</v>
      </c>
      <c r="E14" s="177">
        <f t="shared" ref="E14:I14" si="3">SUM(E15:E17)</f>
        <v>0</v>
      </c>
      <c r="F14" s="177">
        <f t="shared" si="3"/>
        <v>0</v>
      </c>
      <c r="G14" s="177">
        <f t="shared" si="3"/>
        <v>0</v>
      </c>
      <c r="H14" s="177">
        <f t="shared" si="3"/>
        <v>0</v>
      </c>
      <c r="I14" s="227">
        <f t="shared" si="3"/>
        <v>0</v>
      </c>
    </row>
    <row r="15" spans="2:12" ht="19.5" customHeight="1" x14ac:dyDescent="0.25">
      <c r="B15" s="353" t="s">
        <v>3051</v>
      </c>
      <c r="C15" s="228">
        <f t="shared" si="1"/>
        <v>0</v>
      </c>
      <c r="D15" s="229"/>
      <c r="E15" s="230"/>
      <c r="F15" s="230"/>
      <c r="G15" s="230"/>
      <c r="H15" s="188"/>
      <c r="I15" s="231"/>
    </row>
    <row r="16" spans="2:12" ht="19.5" customHeight="1" x14ac:dyDescent="0.25">
      <c r="B16" s="353" t="s">
        <v>3059</v>
      </c>
      <c r="C16" s="228">
        <f t="shared" si="1"/>
        <v>0</v>
      </c>
      <c r="D16" s="229"/>
      <c r="E16" s="230"/>
      <c r="F16" s="230"/>
      <c r="G16" s="230"/>
      <c r="H16" s="188"/>
      <c r="I16" s="231"/>
    </row>
    <row r="17" spans="2:9" ht="19.5" customHeight="1" x14ac:dyDescent="0.25">
      <c r="B17" s="354" t="s">
        <v>3060</v>
      </c>
      <c r="C17" s="180">
        <f t="shared" si="1"/>
        <v>0</v>
      </c>
      <c r="D17" s="219"/>
      <c r="E17" s="220"/>
      <c r="F17" s="220"/>
      <c r="G17" s="220"/>
      <c r="H17" s="184"/>
      <c r="I17" s="221"/>
    </row>
    <row r="18" spans="2:9" ht="19.5" customHeight="1" x14ac:dyDescent="0.25">
      <c r="B18" s="355" t="s">
        <v>3634</v>
      </c>
      <c r="C18" s="233">
        <f>SUM(C19:C23)</f>
        <v>0</v>
      </c>
      <c r="D18" s="356">
        <f t="shared" ref="D18:I18" si="4">SUM(D19:D23)</f>
        <v>0</v>
      </c>
      <c r="E18" s="357">
        <f t="shared" si="4"/>
        <v>0</v>
      </c>
      <c r="F18" s="357">
        <f t="shared" si="4"/>
        <v>0</v>
      </c>
      <c r="G18" s="357">
        <f t="shared" si="4"/>
        <v>0</v>
      </c>
      <c r="H18" s="357">
        <f t="shared" si="4"/>
        <v>0</v>
      </c>
      <c r="I18" s="358">
        <f t="shared" si="4"/>
        <v>0</v>
      </c>
    </row>
    <row r="19" spans="2:9" ht="19.5" customHeight="1" x14ac:dyDescent="0.25">
      <c r="B19" s="359" t="s">
        <v>4385</v>
      </c>
      <c r="C19" s="233">
        <f t="shared" ref="C19:C20" si="5">SUM(D19:I19)</f>
        <v>0</v>
      </c>
      <c r="D19" s="234"/>
      <c r="E19" s="235"/>
      <c r="F19" s="235"/>
      <c r="G19" s="235"/>
      <c r="H19" s="236"/>
      <c r="I19" s="237"/>
    </row>
    <row r="20" spans="2:9" ht="19.5" customHeight="1" x14ac:dyDescent="0.25">
      <c r="B20" s="352" t="s">
        <v>4386</v>
      </c>
      <c r="C20" s="233">
        <f t="shared" si="5"/>
        <v>0</v>
      </c>
      <c r="D20" s="234"/>
      <c r="E20" s="235"/>
      <c r="F20" s="235"/>
      <c r="G20" s="235"/>
      <c r="H20" s="236"/>
      <c r="I20" s="237"/>
    </row>
    <row r="21" spans="2:9" ht="19.5" customHeight="1" x14ac:dyDescent="0.25">
      <c r="B21" s="479" t="s">
        <v>4387</v>
      </c>
      <c r="C21" s="233">
        <f t="shared" ref="C21" si="6">SUM(D21:I21)</f>
        <v>0</v>
      </c>
      <c r="D21" s="234"/>
      <c r="E21" s="235"/>
      <c r="F21" s="235"/>
      <c r="G21" s="235"/>
      <c r="H21" s="236"/>
      <c r="I21" s="237"/>
    </row>
    <row r="22" spans="2:9" ht="19.5" customHeight="1" x14ac:dyDescent="0.25">
      <c r="B22" s="479" t="s">
        <v>4388</v>
      </c>
      <c r="C22" s="233">
        <f t="shared" ref="C22:C23" si="7">SUM(D22:I22)</f>
        <v>0</v>
      </c>
      <c r="D22" s="234"/>
      <c r="E22" s="235"/>
      <c r="F22" s="235"/>
      <c r="G22" s="235"/>
      <c r="H22" s="236"/>
      <c r="I22" s="237"/>
    </row>
    <row r="23" spans="2:9" ht="19.5" customHeight="1" x14ac:dyDescent="0.25">
      <c r="B23" s="360" t="s">
        <v>4389</v>
      </c>
      <c r="C23" s="180">
        <f t="shared" si="7"/>
        <v>0</v>
      </c>
      <c r="D23" s="219"/>
      <c r="E23" s="220"/>
      <c r="F23" s="220"/>
      <c r="G23" s="220"/>
      <c r="H23" s="184"/>
      <c r="I23" s="221"/>
    </row>
    <row r="24" spans="2:9" ht="19.5" customHeight="1" x14ac:dyDescent="0.25">
      <c r="B24" s="232" t="s">
        <v>3061</v>
      </c>
      <c r="C24" s="222">
        <f>+C25+C26</f>
        <v>0</v>
      </c>
      <c r="D24" s="223">
        <f>SUM(D25:D26)</f>
        <v>0</v>
      </c>
      <c r="E24" s="224">
        <f t="shared" ref="E24:I24" si="8">SUM(E25:E26)</f>
        <v>0</v>
      </c>
      <c r="F24" s="224">
        <f t="shared" si="8"/>
        <v>0</v>
      </c>
      <c r="G24" s="224">
        <f t="shared" si="8"/>
        <v>0</v>
      </c>
      <c r="H24" s="224">
        <f t="shared" si="8"/>
        <v>0</v>
      </c>
      <c r="I24" s="225">
        <f t="shared" si="8"/>
        <v>0</v>
      </c>
    </row>
    <row r="25" spans="2:9" ht="19.5" customHeight="1" x14ac:dyDescent="0.25">
      <c r="B25" s="361" t="s">
        <v>1336</v>
      </c>
      <c r="C25" s="233">
        <f t="shared" ref="C25:C26" si="9">SUM(D25:I25)</f>
        <v>0</v>
      </c>
      <c r="D25" s="234"/>
      <c r="E25" s="235"/>
      <c r="F25" s="235"/>
      <c r="G25" s="235"/>
      <c r="H25" s="236"/>
      <c r="I25" s="237"/>
    </row>
    <row r="26" spans="2:9" ht="19.5" customHeight="1" thickBot="1" x14ac:dyDescent="0.3">
      <c r="B26" s="362" t="s">
        <v>1337</v>
      </c>
      <c r="C26" s="343">
        <f t="shared" si="9"/>
        <v>0</v>
      </c>
      <c r="D26" s="238"/>
      <c r="E26" s="239"/>
      <c r="F26" s="239"/>
      <c r="G26" s="239"/>
      <c r="H26" s="240"/>
      <c r="I26" s="342"/>
    </row>
    <row r="27" spans="2:9" ht="26.25" customHeight="1" thickTop="1" x14ac:dyDescent="0.25">
      <c r="B27" s="100"/>
      <c r="C27" s="216"/>
    </row>
    <row r="28" spans="2:9" ht="26.25" customHeight="1" x14ac:dyDescent="0.25">
      <c r="B28" s="69" t="s">
        <v>1330</v>
      </c>
    </row>
    <row r="29" spans="2:9" x14ac:dyDescent="0.25">
      <c r="B29" s="705"/>
      <c r="C29" s="706"/>
      <c r="D29" s="706"/>
      <c r="E29" s="706"/>
      <c r="F29" s="706"/>
      <c r="G29" s="706"/>
      <c r="H29" s="706"/>
      <c r="I29" s="707"/>
    </row>
    <row r="30" spans="2:9" x14ac:dyDescent="0.25">
      <c r="B30" s="708"/>
      <c r="C30" s="576"/>
      <c r="D30" s="576"/>
      <c r="E30" s="576"/>
      <c r="F30" s="576"/>
      <c r="G30" s="576"/>
      <c r="H30" s="576"/>
      <c r="I30" s="709"/>
    </row>
    <row r="31" spans="2:9" x14ac:dyDescent="0.25">
      <c r="B31" s="708"/>
      <c r="C31" s="576"/>
      <c r="D31" s="576"/>
      <c r="E31" s="576"/>
      <c r="F31" s="576"/>
      <c r="G31" s="576"/>
      <c r="H31" s="576"/>
      <c r="I31" s="709"/>
    </row>
    <row r="32" spans="2:9" x14ac:dyDescent="0.25">
      <c r="B32" s="710"/>
      <c r="C32" s="711"/>
      <c r="D32" s="711"/>
      <c r="E32" s="711"/>
      <c r="F32" s="711"/>
      <c r="G32" s="711"/>
      <c r="H32" s="711"/>
      <c r="I32" s="712"/>
    </row>
    <row r="35" spans="2:4" ht="15" x14ac:dyDescent="0.25">
      <c r="B35" s="241"/>
      <c r="C35" s="20"/>
      <c r="D35" s="20"/>
    </row>
    <row r="36" spans="2:4" x14ac:dyDescent="0.25">
      <c r="B36" s="242"/>
    </row>
    <row r="37" spans="2:4" x14ac:dyDescent="0.25">
      <c r="B37" s="242"/>
    </row>
    <row r="38" spans="2:4" x14ac:dyDescent="0.25">
      <c r="B38" s="242"/>
    </row>
  </sheetData>
  <sheetProtection algorithmName="SHA-512" hashValue="NXn/0D2qyF5aB/ZCHaqf6d88V/terz5UTZ0ubGaJa0uY7SXmE3iWwLiCsrjrLbTnR7lzx5yWk6o/vRSztVeaTg==" saltValue="viHc9lJDFKCGG2qHtqfAeQ==" spinCount="100000" sheet="1" objects="1" scenarios="1"/>
  <mergeCells count="1">
    <mergeCell ref="B29:I32"/>
  </mergeCells>
  <conditionalFormatting sqref="C9:C13">
    <cfRule type="cellIs" dxfId="39" priority="6" operator="equal">
      <formula>0</formula>
    </cfRule>
  </conditionalFormatting>
  <conditionalFormatting sqref="C19:C23">
    <cfRule type="cellIs" dxfId="38" priority="1" operator="equal">
      <formula>0</formula>
    </cfRule>
  </conditionalFormatting>
  <conditionalFormatting sqref="C4:I4 C5:C7 C8:I8 C14:I14 C15:C17 C25:C26">
    <cfRule type="cellIs" dxfId="37" priority="8" operator="equal">
      <formula>0</formula>
    </cfRule>
  </conditionalFormatting>
  <conditionalFormatting sqref="C18:I18">
    <cfRule type="cellIs" dxfId="36" priority="4" operator="equal">
      <formula>0</formula>
    </cfRule>
  </conditionalFormatting>
  <conditionalFormatting sqref="C24:I24">
    <cfRule type="cellIs" dxfId="35" priority="7" operator="equal">
      <formula>0</formula>
    </cfRule>
  </conditionalFormatting>
  <dataValidations count="2">
    <dataValidation type="whole" allowBlank="1" showInputMessage="1" showErrorMessage="1" error="Debe incluir valores mayores a 0." sqref="D4:I4 C25:C26 C4:C7 C9:C13 C15:C17 C19:C23" xr:uid="{00000000-0002-0000-0E00-000000000000}">
      <formula1>1</formula1>
      <formula2>10000</formula2>
    </dataValidation>
    <dataValidation type="whole" operator="greaterThanOrEqual" allowBlank="1" showInputMessage="1" showErrorMessage="1" error="Debe incluir valores ENTEROS." sqref="D5:I7 D25:I26 D9:I13 D15:I17 D19:I23" xr:uid="{00000000-0002-0000-0E00-000001000000}">
      <formula1>0</formula1>
    </dataValidation>
  </dataValidations>
  <printOptions horizontalCentered="1"/>
  <pageMargins left="0.19685039370078741" right="0.19685039370078741" top="0.59055118110236227" bottom="0.35433070866141736" header="0.31496062992125984" footer="0.19685039370078741"/>
  <pageSetup scale="99" orientation="landscape" r:id="rId1"/>
  <headerFooter>
    <oddFooter>&amp;R&amp;"+,Negrita Cursiva"Académica Diurna&amp;"+,Cursiva", página 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5E8D-DB2D-4CC1-8BD5-C039B7EB7644}">
  <sheetPr codeName="Hoja171">
    <pageSetUpPr fitToPage="1"/>
  </sheetPr>
  <dimension ref="B1:G36"/>
  <sheetViews>
    <sheetView showGridLines="0" zoomScale="95" zoomScaleNormal="95" zoomScaleSheetLayoutView="100" workbookViewId="0"/>
  </sheetViews>
  <sheetFormatPr baseColWidth="10" defaultColWidth="11.44140625" defaultRowHeight="13.8" x14ac:dyDescent="0.25"/>
  <cols>
    <col min="1" max="1" width="6.44140625" style="1" customWidth="1"/>
    <col min="2" max="2" width="5.44140625" style="244" customWidth="1"/>
    <col min="3" max="3" width="81.88671875" style="253" customWidth="1"/>
    <col min="4" max="6" width="11.44140625" style="252" customWidth="1"/>
    <col min="7" max="7" width="11.6640625" style="1" customWidth="1"/>
    <col min="8" max="16384" width="11.44140625" style="1"/>
  </cols>
  <sheetData>
    <row r="1" spans="2:7" ht="19.5" customHeight="1" x14ac:dyDescent="0.3">
      <c r="B1" s="435" t="s">
        <v>3750</v>
      </c>
      <c r="C1" s="331"/>
      <c r="D1" s="331"/>
      <c r="F1" s="364" t="s">
        <v>3063</v>
      </c>
    </row>
    <row r="2" spans="2:7" ht="19.5" customHeight="1" x14ac:dyDescent="0.3">
      <c r="B2" s="435" t="s">
        <v>3062</v>
      </c>
      <c r="C2" s="249"/>
      <c r="D2" s="249"/>
      <c r="F2" s="364" t="s">
        <v>3064</v>
      </c>
      <c r="G2" s="243" t="s">
        <v>3063</v>
      </c>
    </row>
    <row r="3" spans="2:7" ht="17.399999999999999" x14ac:dyDescent="0.3">
      <c r="B3" s="435" t="s">
        <v>3636</v>
      </c>
      <c r="C3" s="250"/>
      <c r="D3" s="250"/>
      <c r="F3" s="364"/>
      <c r="G3" s="243" t="s">
        <v>3064</v>
      </c>
    </row>
    <row r="4" spans="2:7" ht="11.25" customHeight="1" x14ac:dyDescent="0.3">
      <c r="B4" s="363"/>
      <c r="C4" s="250"/>
      <c r="D4" s="250"/>
      <c r="E4" s="322"/>
      <c r="F4" s="1"/>
      <c r="G4" s="364"/>
    </row>
    <row r="5" spans="2:7" ht="18" customHeight="1" x14ac:dyDescent="0.3">
      <c r="B5" s="251" t="s">
        <v>3065</v>
      </c>
      <c r="C5" s="246"/>
      <c r="D5" s="250"/>
      <c r="E5" s="250"/>
    </row>
    <row r="6" spans="2:7" ht="34.799999999999997" customHeight="1" x14ac:dyDescent="0.25">
      <c r="B6" s="332" t="s">
        <v>838</v>
      </c>
      <c r="C6" s="377" t="s">
        <v>4634</v>
      </c>
      <c r="D6" s="376"/>
    </row>
    <row r="7" spans="2:7" ht="18" customHeight="1" x14ac:dyDescent="0.25">
      <c r="B7" s="332" t="s">
        <v>839</v>
      </c>
      <c r="C7" s="377" t="s">
        <v>4027</v>
      </c>
      <c r="D7" s="376"/>
    </row>
    <row r="8" spans="2:7" ht="18" customHeight="1" x14ac:dyDescent="0.25">
      <c r="B8" s="508" t="s">
        <v>4635</v>
      </c>
      <c r="C8" s="509" t="str">
        <f>IF(D7="Sí","Indique cuántas acciones -------&gt;","")</f>
        <v/>
      </c>
      <c r="D8" s="378"/>
      <c r="E8" s="475" t="str">
        <f>IF(AND(D7="Sí",D8&lt;=0),"Indique la cantidad de accioness","")</f>
        <v/>
      </c>
      <c r="F8" s="267"/>
      <c r="G8" s="252"/>
    </row>
    <row r="9" spans="2:7" ht="18" customHeight="1" x14ac:dyDescent="0.25">
      <c r="B9" s="332" t="s">
        <v>840</v>
      </c>
      <c r="C9" s="377" t="s">
        <v>3066</v>
      </c>
      <c r="D9" s="376"/>
      <c r="E9" s="13"/>
      <c r="F9" s="13"/>
    </row>
    <row r="10" spans="2:7" ht="18" customHeight="1" x14ac:dyDescent="0.25">
      <c r="B10" s="510" t="s">
        <v>4636</v>
      </c>
      <c r="C10" s="511"/>
      <c r="D10" s="512" t="str">
        <f>IF($D$9="Sí","Total","")</f>
        <v/>
      </c>
      <c r="E10" s="512" t="str">
        <f>IF($D$9="Sí","Hombres","")</f>
        <v/>
      </c>
      <c r="F10" s="512" t="str">
        <f>IF($D$9="Sí","Mujeres","")</f>
        <v/>
      </c>
    </row>
    <row r="11" spans="2:7" ht="18" customHeight="1" x14ac:dyDescent="0.25">
      <c r="B11" s="510" t="s">
        <v>4637</v>
      </c>
      <c r="C11" s="509" t="str">
        <f>IF(D9="Sí","Indique cuántos estudiantes participan en el Grupo de Convivencia --&gt;","")</f>
        <v/>
      </c>
      <c r="D11" s="482" t="str">
        <f>IFERROR(IF(D10="Total",E11+F11,"*"),"")</f>
        <v>*</v>
      </c>
      <c r="E11" s="378"/>
      <c r="F11" s="378"/>
      <c r="G11" s="713" t="str">
        <f>IF(AND(D9="Sí",D11&lt;=0),"Indique la cantidad de estudiantes","")</f>
        <v/>
      </c>
    </row>
    <row r="12" spans="2:7" ht="34.799999999999997" customHeight="1" x14ac:dyDescent="0.25">
      <c r="B12" s="332" t="s">
        <v>843</v>
      </c>
      <c r="C12" s="511" t="s">
        <v>4638</v>
      </c>
      <c r="D12" s="376"/>
      <c r="E12" s="13"/>
      <c r="F12" s="13"/>
      <c r="G12" s="713"/>
    </row>
    <row r="13" spans="2:7" ht="18" customHeight="1" x14ac:dyDescent="0.25">
      <c r="B13" s="332" t="s">
        <v>1350</v>
      </c>
      <c r="C13" s="511" t="s">
        <v>4383</v>
      </c>
      <c r="D13" s="376"/>
      <c r="E13" s="513"/>
      <c r="F13" s="513"/>
    </row>
    <row r="14" spans="2:7" ht="18" customHeight="1" x14ac:dyDescent="0.25">
      <c r="C14" s="246"/>
      <c r="D14" s="246"/>
      <c r="E14" s="246"/>
      <c r="F14" s="246"/>
    </row>
    <row r="15" spans="2:7" ht="18" customHeight="1" x14ac:dyDescent="0.25">
      <c r="B15" s="251" t="s">
        <v>4639</v>
      </c>
      <c r="D15" s="263" t="s">
        <v>0</v>
      </c>
      <c r="E15" s="263" t="s">
        <v>1336</v>
      </c>
      <c r="F15" s="263" t="s">
        <v>1337</v>
      </c>
    </row>
    <row r="16" spans="2:7" ht="18" customHeight="1" x14ac:dyDescent="0.25">
      <c r="B16" s="244" t="s">
        <v>1352</v>
      </c>
      <c r="C16" s="252" t="s">
        <v>1357</v>
      </c>
      <c r="D16" s="264">
        <f>E16+F16</f>
        <v>0</v>
      </c>
      <c r="E16" s="265"/>
      <c r="F16" s="265"/>
    </row>
    <row r="17" spans="2:6" ht="18" customHeight="1" x14ac:dyDescent="0.25">
      <c r="B17" s="244" t="s">
        <v>1353</v>
      </c>
      <c r="C17" s="252" t="s">
        <v>1358</v>
      </c>
      <c r="D17" s="264">
        <f t="shared" ref="D17:D19" si="0">E17+F17</f>
        <v>0</v>
      </c>
      <c r="E17" s="265"/>
      <c r="F17" s="265"/>
    </row>
    <row r="18" spans="2:6" ht="18" customHeight="1" x14ac:dyDescent="0.25">
      <c r="B18" s="244" t="s">
        <v>3070</v>
      </c>
      <c r="C18" s="252" t="s">
        <v>3071</v>
      </c>
      <c r="D18" s="264">
        <f t="shared" si="0"/>
        <v>0</v>
      </c>
      <c r="E18" s="265"/>
      <c r="F18" s="265"/>
    </row>
    <row r="19" spans="2:6" ht="18" customHeight="1" x14ac:dyDescent="0.25">
      <c r="B19" s="244" t="s">
        <v>3072</v>
      </c>
      <c r="C19" s="252" t="s">
        <v>3073</v>
      </c>
      <c r="D19" s="264">
        <f t="shared" si="0"/>
        <v>0</v>
      </c>
      <c r="E19" s="265"/>
      <c r="F19" s="265"/>
    </row>
    <row r="20" spans="2:6" ht="18" customHeight="1" x14ac:dyDescent="0.25">
      <c r="B20" s="244" t="s">
        <v>3074</v>
      </c>
      <c r="C20" s="252" t="s">
        <v>1354</v>
      </c>
      <c r="D20" s="265"/>
    </row>
    <row r="21" spans="2:6" ht="18" customHeight="1" x14ac:dyDescent="0.25">
      <c r="B21" s="244" t="s">
        <v>3075</v>
      </c>
      <c r="C21" s="252" t="s">
        <v>1355</v>
      </c>
      <c r="D21" s="265"/>
    </row>
    <row r="22" spans="2:6" ht="18" customHeight="1" x14ac:dyDescent="0.25">
      <c r="B22" s="244" t="s">
        <v>3076</v>
      </c>
      <c r="C22" s="252" t="s">
        <v>3077</v>
      </c>
      <c r="D22" s="265"/>
    </row>
    <row r="23" spans="2:6" ht="18" customHeight="1" x14ac:dyDescent="0.25">
      <c r="B23" s="244" t="s">
        <v>3078</v>
      </c>
      <c r="C23" s="252" t="s">
        <v>3079</v>
      </c>
      <c r="D23" s="265"/>
    </row>
    <row r="24" spans="2:6" ht="18" customHeight="1" x14ac:dyDescent="0.25">
      <c r="B24" s="244" t="s">
        <v>3081</v>
      </c>
      <c r="C24" s="252" t="s">
        <v>3635</v>
      </c>
      <c r="D24" s="265"/>
    </row>
    <row r="25" spans="2:6" ht="18" customHeight="1" x14ac:dyDescent="0.25"/>
    <row r="26" spans="2:6" ht="18" customHeight="1" x14ac:dyDescent="0.25">
      <c r="B26" s="251" t="s">
        <v>3080</v>
      </c>
    </row>
    <row r="27" spans="2:6" ht="18" customHeight="1" x14ac:dyDescent="0.25">
      <c r="B27" s="244" t="s">
        <v>3082</v>
      </c>
      <c r="C27" s="252" t="s">
        <v>1351</v>
      </c>
      <c r="D27" s="263" t="s">
        <v>0</v>
      </c>
      <c r="E27" s="263" t="s">
        <v>1336</v>
      </c>
      <c r="F27" s="263" t="s">
        <v>1337</v>
      </c>
    </row>
    <row r="28" spans="2:6" ht="18" customHeight="1" x14ac:dyDescent="0.25">
      <c r="B28" s="514" t="s">
        <v>4640</v>
      </c>
      <c r="C28" s="337" t="s">
        <v>0</v>
      </c>
      <c r="D28" s="264">
        <f>E28+F28</f>
        <v>0</v>
      </c>
      <c r="E28" s="264">
        <f>+E29+E30</f>
        <v>0</v>
      </c>
      <c r="F28" s="264">
        <f>+F29+F30</f>
        <v>0</v>
      </c>
    </row>
    <row r="29" spans="2:6" ht="18" customHeight="1" x14ac:dyDescent="0.25">
      <c r="B29" s="514" t="s">
        <v>4641</v>
      </c>
      <c r="C29" s="337" t="s">
        <v>841</v>
      </c>
      <c r="D29" s="264">
        <f>+E29+F29</f>
        <v>0</v>
      </c>
      <c r="E29" s="265"/>
      <c r="F29" s="265"/>
    </row>
    <row r="30" spans="2:6" ht="18" customHeight="1" x14ac:dyDescent="0.25">
      <c r="B30" s="514" t="s">
        <v>4642</v>
      </c>
      <c r="C30" s="337" t="s">
        <v>842</v>
      </c>
      <c r="D30" s="264">
        <f>+E30+F30</f>
        <v>0</v>
      </c>
      <c r="E30" s="265"/>
      <c r="F30" s="265"/>
    </row>
    <row r="31" spans="2:6" ht="4.5" customHeight="1" x14ac:dyDescent="0.25">
      <c r="B31" s="338"/>
      <c r="C31" s="339"/>
      <c r="D31" s="302"/>
      <c r="E31" s="302"/>
      <c r="F31" s="302"/>
    </row>
    <row r="32" spans="2:6" x14ac:dyDescent="0.25">
      <c r="B32" s="340" t="s">
        <v>1330</v>
      </c>
      <c r="C32" s="339"/>
      <c r="D32" s="302"/>
      <c r="E32" s="302"/>
      <c r="F32" s="302"/>
    </row>
    <row r="33" spans="2:6" ht="21" customHeight="1" x14ac:dyDescent="0.25">
      <c r="B33" s="572"/>
      <c r="C33" s="573"/>
      <c r="D33" s="573"/>
      <c r="E33" s="573"/>
      <c r="F33" s="574"/>
    </row>
    <row r="34" spans="2:6" ht="21" customHeight="1" x14ac:dyDescent="0.25">
      <c r="B34" s="575"/>
      <c r="C34" s="576"/>
      <c r="D34" s="576"/>
      <c r="E34" s="576"/>
      <c r="F34" s="577"/>
    </row>
    <row r="35" spans="2:6" ht="21" customHeight="1" x14ac:dyDescent="0.25">
      <c r="B35" s="575"/>
      <c r="C35" s="576"/>
      <c r="D35" s="576"/>
      <c r="E35" s="576"/>
      <c r="F35" s="577"/>
    </row>
    <row r="36" spans="2:6" ht="21" customHeight="1" x14ac:dyDescent="0.25">
      <c r="B36" s="578"/>
      <c r="C36" s="579"/>
      <c r="D36" s="579"/>
      <c r="E36" s="579"/>
      <c r="F36" s="580"/>
    </row>
  </sheetData>
  <sheetProtection algorithmName="SHA-512" hashValue="zgvdZiVSeQxEHa8SsEzQskLozYRNjBK9OJGZSxmWNR49pfrSPlym1ERu/oBFKIfJ82RQVARd/5OGMmEmCBCyDg==" saltValue="wxrHHJ526t9etU6kkdY4vg==" spinCount="100000" sheet="1" objects="1" scenarios="1"/>
  <mergeCells count="2">
    <mergeCell ref="G11:G12"/>
    <mergeCell ref="B33:F36"/>
  </mergeCells>
  <conditionalFormatting sqref="D8">
    <cfRule type="expression" dxfId="34" priority="8">
      <formula>$D$7="Sí"</formula>
    </cfRule>
  </conditionalFormatting>
  <conditionalFormatting sqref="D11">
    <cfRule type="cellIs" dxfId="33" priority="1" operator="equal">
      <formula>"*"</formula>
    </cfRule>
    <cfRule type="cellIs" dxfId="32" priority="2" operator="greaterThan">
      <formula>0</formula>
    </cfRule>
    <cfRule type="cellIs" dxfId="31" priority="3" operator="equal">
      <formula>0</formula>
    </cfRule>
  </conditionalFormatting>
  <conditionalFormatting sqref="D16:D19">
    <cfRule type="cellIs" dxfId="30" priority="6" operator="equal">
      <formula>0</formula>
    </cfRule>
  </conditionalFormatting>
  <conditionalFormatting sqref="D28:D30">
    <cfRule type="cellIs" dxfId="29" priority="5" operator="equal">
      <formula>0</formula>
    </cfRule>
  </conditionalFormatting>
  <conditionalFormatting sqref="E11:F11">
    <cfRule type="expression" dxfId="28" priority="7">
      <formula>$E$10="Hombres"</formula>
    </cfRule>
  </conditionalFormatting>
  <conditionalFormatting sqref="E28:F28">
    <cfRule type="cellIs" dxfId="27" priority="4" operator="equal">
      <formula>0</formula>
    </cfRule>
  </conditionalFormatting>
  <dataValidations count="1">
    <dataValidation type="list" allowBlank="1" showInputMessage="1" showErrorMessage="1" sqref="D9 D6:D7 D12:D13" xr:uid="{13EC93A0-94F2-45CD-A948-E834D1DC0503}">
      <formula1>sino</formula1>
    </dataValidation>
  </dataValidations>
  <printOptions horizontalCentered="1"/>
  <pageMargins left="0.19685039370078741" right="0.19685039370078741" top="0.59055118110236227" bottom="0.6692913385826772" header="0.31496062992125984" footer="0.15748031496062992"/>
  <pageSetup scale="77" orientation="landscape" r:id="rId1"/>
  <headerFooter>
    <oddFooter>&amp;R&amp;"+,Negrita Cursiva"Académica Diurna, &amp;"+,Cursiva"página 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0EA8B-89F6-40AC-A1E5-4E2BC3D14326}">
  <sheetPr codeName="Hoja141">
    <pageSetUpPr fitToPage="1"/>
  </sheetPr>
  <dimension ref="B1:J47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44140625" style="1" customWidth="1"/>
    <col min="2" max="2" width="5.44140625" style="244" customWidth="1"/>
    <col min="3" max="3" width="6.77734375" style="253" customWidth="1"/>
    <col min="4" max="4" width="65.77734375" style="253" customWidth="1"/>
    <col min="5" max="8" width="11.44140625" style="252" customWidth="1"/>
    <col min="9" max="9" width="6.77734375" style="1" customWidth="1"/>
    <col min="10" max="10" width="6" style="1" customWidth="1"/>
    <col min="11" max="16384" width="11.44140625" style="1"/>
  </cols>
  <sheetData>
    <row r="1" spans="2:10" ht="19.5" customHeight="1" x14ac:dyDescent="0.3">
      <c r="B1" s="435" t="s">
        <v>3751</v>
      </c>
      <c r="C1" s="331"/>
      <c r="D1" s="331"/>
    </row>
    <row r="2" spans="2:10" ht="19.5" customHeight="1" x14ac:dyDescent="0.3">
      <c r="B2" s="435" t="s">
        <v>3062</v>
      </c>
      <c r="C2" s="249"/>
      <c r="D2" s="249"/>
      <c r="H2" s="1"/>
    </row>
    <row r="3" spans="2:10" ht="17.399999999999999" x14ac:dyDescent="0.3">
      <c r="B3" s="435" t="s">
        <v>3636</v>
      </c>
      <c r="C3" s="250"/>
      <c r="D3" s="250"/>
      <c r="H3" s="1"/>
    </row>
    <row r="4" spans="2:10" ht="6.75" customHeight="1" x14ac:dyDescent="0.3">
      <c r="B4" s="251"/>
      <c r="C4" s="246"/>
      <c r="D4" s="250"/>
      <c r="E4" s="250"/>
      <c r="F4" s="250"/>
    </row>
    <row r="5" spans="2:10" ht="29.4" customHeight="1" x14ac:dyDescent="0.25">
      <c r="B5" s="332" t="s">
        <v>3240</v>
      </c>
      <c r="C5" s="715" t="s">
        <v>3067</v>
      </c>
      <c r="D5" s="715"/>
      <c r="E5" s="376"/>
      <c r="F5" s="246"/>
      <c r="G5" s="246"/>
      <c r="I5" s="246"/>
    </row>
    <row r="6" spans="2:10" ht="15" customHeight="1" x14ac:dyDescent="0.25">
      <c r="C6" s="244"/>
      <c r="D6" s="245"/>
      <c r="E6" s="246"/>
      <c r="F6" s="246"/>
      <c r="G6" s="246"/>
      <c r="H6" s="246"/>
      <c r="I6" s="246"/>
    </row>
    <row r="7" spans="2:10" ht="36.75" customHeight="1" thickBot="1" x14ac:dyDescent="0.3">
      <c r="B7" s="332" t="s">
        <v>3655</v>
      </c>
      <c r="C7" s="646" t="s">
        <v>3098</v>
      </c>
      <c r="D7" s="646"/>
      <c r="E7" s="646"/>
      <c r="F7" s="646"/>
      <c r="G7" s="646"/>
      <c r="H7" s="365"/>
    </row>
    <row r="8" spans="2:10" ht="31.5" customHeight="1" thickTop="1" x14ac:dyDescent="0.25">
      <c r="C8" s="716" t="s">
        <v>3328</v>
      </c>
      <c r="D8" s="716"/>
      <c r="E8" s="718" t="s">
        <v>3068</v>
      </c>
      <c r="F8" s="720" t="s">
        <v>3069</v>
      </c>
      <c r="G8" s="721"/>
      <c r="H8" s="721"/>
    </row>
    <row r="9" spans="2:10" ht="19.5" customHeight="1" thickBot="1" x14ac:dyDescent="0.3">
      <c r="C9" s="717"/>
      <c r="D9" s="717"/>
      <c r="E9" s="719"/>
      <c r="F9" s="254" t="s">
        <v>0</v>
      </c>
      <c r="G9" s="255" t="s">
        <v>1336</v>
      </c>
      <c r="H9" s="256" t="s">
        <v>1337</v>
      </c>
    </row>
    <row r="10" spans="2:10" ht="19.5" customHeight="1" thickTop="1" x14ac:dyDescent="0.25">
      <c r="C10" s="714" t="s">
        <v>3637</v>
      </c>
      <c r="D10" s="714"/>
      <c r="E10" s="257"/>
      <c r="F10" s="258">
        <f t="shared" ref="F10:F24" si="0">+G10+H10</f>
        <v>0</v>
      </c>
      <c r="G10" s="259"/>
      <c r="H10" s="260"/>
      <c r="I10" s="374" t="str">
        <f>IF(AND(E10&gt;0,F10=0),"***",IF(AND(F10&gt;0,E10=0),"xxx",""))</f>
        <v/>
      </c>
      <c r="J10" s="374" t="str">
        <f>IF(E10&gt;F10,"###","")</f>
        <v/>
      </c>
    </row>
    <row r="11" spans="2:10" ht="19.5" customHeight="1" x14ac:dyDescent="0.25">
      <c r="C11" s="714" t="s">
        <v>3638</v>
      </c>
      <c r="D11" s="714"/>
      <c r="E11" s="257"/>
      <c r="F11" s="258">
        <f t="shared" si="0"/>
        <v>0</v>
      </c>
      <c r="G11" s="259"/>
      <c r="H11" s="260"/>
      <c r="I11" s="374" t="str">
        <f t="shared" ref="I11:I24" si="1">IF(AND(E11&gt;0,F11=0),"***",IF(AND(F11&gt;0,E11=0),"xxx",""))</f>
        <v/>
      </c>
      <c r="J11" s="374" t="str">
        <f t="shared" ref="J11:J24" si="2">IF(E11&gt;F11,"###","")</f>
        <v/>
      </c>
    </row>
    <row r="12" spans="2:10" ht="19.5" customHeight="1" x14ac:dyDescent="0.25">
      <c r="C12" s="722" t="s">
        <v>3639</v>
      </c>
      <c r="D12" s="722"/>
      <c r="E12" s="257"/>
      <c r="F12" s="258">
        <f t="shared" si="0"/>
        <v>0</v>
      </c>
      <c r="G12" s="261"/>
      <c r="H12" s="262"/>
      <c r="I12" s="374" t="str">
        <f t="shared" si="1"/>
        <v/>
      </c>
      <c r="J12" s="374" t="str">
        <f t="shared" si="2"/>
        <v/>
      </c>
    </row>
    <row r="13" spans="2:10" ht="19.5" customHeight="1" x14ac:dyDescent="0.25">
      <c r="C13" s="722" t="s">
        <v>3640</v>
      </c>
      <c r="D13" s="722"/>
      <c r="E13" s="257"/>
      <c r="F13" s="258">
        <f t="shared" si="0"/>
        <v>0</v>
      </c>
      <c r="G13" s="261"/>
      <c r="H13" s="262"/>
      <c r="I13" s="374" t="str">
        <f t="shared" si="1"/>
        <v/>
      </c>
      <c r="J13" s="374" t="str">
        <f t="shared" si="2"/>
        <v/>
      </c>
    </row>
    <row r="14" spans="2:10" ht="19.5" customHeight="1" x14ac:dyDescent="0.25">
      <c r="C14" s="722" t="s">
        <v>3641</v>
      </c>
      <c r="D14" s="722"/>
      <c r="E14" s="257"/>
      <c r="F14" s="258">
        <f t="shared" si="0"/>
        <v>0</v>
      </c>
      <c r="G14" s="261"/>
      <c r="H14" s="262"/>
      <c r="I14" s="374" t="str">
        <f t="shared" si="1"/>
        <v/>
      </c>
      <c r="J14" s="374" t="str">
        <f t="shared" si="2"/>
        <v/>
      </c>
    </row>
    <row r="15" spans="2:10" ht="19.5" customHeight="1" x14ac:dyDescent="0.25">
      <c r="C15" s="722" t="s">
        <v>3642</v>
      </c>
      <c r="D15" s="722"/>
      <c r="E15" s="257"/>
      <c r="F15" s="258">
        <f t="shared" si="0"/>
        <v>0</v>
      </c>
      <c r="G15" s="261"/>
      <c r="H15" s="262"/>
      <c r="I15" s="374" t="str">
        <f t="shared" si="1"/>
        <v/>
      </c>
      <c r="J15" s="374" t="str">
        <f t="shared" si="2"/>
        <v/>
      </c>
    </row>
    <row r="16" spans="2:10" ht="19.5" customHeight="1" x14ac:dyDescent="0.25">
      <c r="C16" s="722" t="s">
        <v>3644</v>
      </c>
      <c r="D16" s="722"/>
      <c r="E16" s="257"/>
      <c r="F16" s="258">
        <f t="shared" si="0"/>
        <v>0</v>
      </c>
      <c r="G16" s="261"/>
      <c r="H16" s="262"/>
      <c r="I16" s="374" t="str">
        <f t="shared" si="1"/>
        <v/>
      </c>
      <c r="J16" s="374" t="str">
        <f t="shared" si="2"/>
        <v/>
      </c>
    </row>
    <row r="17" spans="2:10" ht="19.5" customHeight="1" x14ac:dyDescent="0.25">
      <c r="C17" s="722" t="s">
        <v>3645</v>
      </c>
      <c r="D17" s="722"/>
      <c r="E17" s="257"/>
      <c r="F17" s="258">
        <f t="shared" si="0"/>
        <v>0</v>
      </c>
      <c r="G17" s="261"/>
      <c r="H17" s="262"/>
      <c r="I17" s="374" t="str">
        <f t="shared" si="1"/>
        <v/>
      </c>
      <c r="J17" s="374" t="str">
        <f t="shared" si="2"/>
        <v/>
      </c>
    </row>
    <row r="18" spans="2:10" ht="19.5" customHeight="1" x14ac:dyDescent="0.25">
      <c r="C18" s="722" t="s">
        <v>3646</v>
      </c>
      <c r="D18" s="722"/>
      <c r="E18" s="257"/>
      <c r="F18" s="258">
        <f t="shared" si="0"/>
        <v>0</v>
      </c>
      <c r="G18" s="261"/>
      <c r="H18" s="262"/>
      <c r="I18" s="374" t="str">
        <f t="shared" si="1"/>
        <v/>
      </c>
      <c r="J18" s="374" t="str">
        <f t="shared" si="2"/>
        <v/>
      </c>
    </row>
    <row r="19" spans="2:10" ht="19.5" customHeight="1" x14ac:dyDescent="0.25">
      <c r="C19" s="722" t="s">
        <v>3647</v>
      </c>
      <c r="D19" s="722"/>
      <c r="E19" s="257"/>
      <c r="F19" s="258">
        <f t="shared" si="0"/>
        <v>0</v>
      </c>
      <c r="G19" s="261"/>
      <c r="H19" s="262"/>
      <c r="I19" s="374" t="str">
        <f t="shared" si="1"/>
        <v/>
      </c>
      <c r="J19" s="374" t="str">
        <f t="shared" si="2"/>
        <v/>
      </c>
    </row>
    <row r="20" spans="2:10" ht="19.5" customHeight="1" x14ac:dyDescent="0.25">
      <c r="C20" s="722" t="s">
        <v>3648</v>
      </c>
      <c r="D20" s="722"/>
      <c r="E20" s="257"/>
      <c r="F20" s="258">
        <f t="shared" si="0"/>
        <v>0</v>
      </c>
      <c r="G20" s="261"/>
      <c r="H20" s="262"/>
      <c r="I20" s="374" t="str">
        <f t="shared" si="1"/>
        <v/>
      </c>
      <c r="J20" s="374" t="str">
        <f t="shared" si="2"/>
        <v/>
      </c>
    </row>
    <row r="21" spans="2:10" ht="19.5" customHeight="1" x14ac:dyDescent="0.25">
      <c r="C21" s="722" t="s">
        <v>3649</v>
      </c>
      <c r="D21" s="722"/>
      <c r="E21" s="257"/>
      <c r="F21" s="258">
        <f t="shared" si="0"/>
        <v>0</v>
      </c>
      <c r="G21" s="261"/>
      <c r="H21" s="262"/>
      <c r="I21" s="374" t="str">
        <f t="shared" si="1"/>
        <v/>
      </c>
      <c r="J21" s="374" t="str">
        <f t="shared" si="2"/>
        <v/>
      </c>
    </row>
    <row r="22" spans="2:10" ht="19.5" customHeight="1" x14ac:dyDescent="0.25">
      <c r="C22" s="722" t="s">
        <v>3650</v>
      </c>
      <c r="D22" s="722"/>
      <c r="E22" s="257"/>
      <c r="F22" s="258">
        <f t="shared" si="0"/>
        <v>0</v>
      </c>
      <c r="G22" s="261"/>
      <c r="H22" s="262"/>
      <c r="I22" s="374" t="str">
        <f t="shared" si="1"/>
        <v/>
      </c>
      <c r="J22" s="374" t="str">
        <f t="shared" si="2"/>
        <v/>
      </c>
    </row>
    <row r="23" spans="2:10" ht="19.5" customHeight="1" x14ac:dyDescent="0.25">
      <c r="C23" s="722" t="s">
        <v>3651</v>
      </c>
      <c r="D23" s="722"/>
      <c r="E23" s="257"/>
      <c r="F23" s="258">
        <f t="shared" si="0"/>
        <v>0</v>
      </c>
      <c r="G23" s="261"/>
      <c r="H23" s="262"/>
      <c r="I23" s="374" t="str">
        <f t="shared" si="1"/>
        <v/>
      </c>
      <c r="J23" s="374" t="str">
        <f t="shared" si="2"/>
        <v/>
      </c>
    </row>
    <row r="24" spans="2:10" ht="19.5" customHeight="1" thickBot="1" x14ac:dyDescent="0.3">
      <c r="C24" s="723" t="s">
        <v>3652</v>
      </c>
      <c r="D24" s="723"/>
      <c r="E24" s="333"/>
      <c r="F24" s="334">
        <f t="shared" si="0"/>
        <v>0</v>
      </c>
      <c r="G24" s="335"/>
      <c r="H24" s="336"/>
      <c r="I24" s="374" t="str">
        <f t="shared" si="1"/>
        <v/>
      </c>
      <c r="J24" s="374" t="str">
        <f t="shared" si="2"/>
        <v/>
      </c>
    </row>
    <row r="25" spans="2:10" ht="14.4" thickTop="1" x14ac:dyDescent="0.25">
      <c r="C25" s="375" t="s">
        <v>3653</v>
      </c>
      <c r="D25" s="246"/>
      <c r="E25" s="246"/>
      <c r="F25" s="246"/>
      <c r="G25" s="246"/>
      <c r="H25" s="246"/>
      <c r="I25" s="374"/>
    </row>
    <row r="26" spans="2:10" x14ac:dyDescent="0.25">
      <c r="C26" s="724" t="s">
        <v>3654</v>
      </c>
      <c r="D26" s="724"/>
      <c r="E26" s="724"/>
      <c r="F26" s="724"/>
      <c r="G26" s="724"/>
      <c r="H26" s="724"/>
      <c r="I26" s="374"/>
    </row>
    <row r="27" spans="2:10" x14ac:dyDescent="0.25">
      <c r="C27" s="724"/>
      <c r="D27" s="724"/>
      <c r="E27" s="724"/>
      <c r="F27" s="724"/>
      <c r="G27" s="724"/>
      <c r="H27" s="724"/>
      <c r="I27" s="374"/>
    </row>
    <row r="28" spans="2:10" ht="15" customHeight="1" x14ac:dyDescent="0.25">
      <c r="C28" s="366"/>
      <c r="D28" s="725" t="str">
        <f>IF(OR(I10="***",I11="***",I12="***",I13="***",I14="***",I15="***",I16="***",I17="***",I18="***",I19="***",I20="***",I21="***",I22="***",I23="***",I24="***"),"*** = Indique la cantidad de estudiantes involucrados","")</f>
        <v/>
      </c>
      <c r="E28" s="725"/>
      <c r="F28" s="725"/>
      <c r="G28" s="725"/>
      <c r="H28" s="725"/>
      <c r="I28" s="374"/>
    </row>
    <row r="29" spans="2:10" ht="15" customHeight="1" x14ac:dyDescent="0.25">
      <c r="C29" s="366"/>
      <c r="D29" s="725" t="str">
        <f>IF(OR(I10="xxx",I11="xxx",I12="xxx",I13="xxx",I14="xxx",I15="xxx",I16="xxx",I17="xxx",I18="xxx",I19="xxx",I20="xxx",I21="xxx",I22="xxx",I23="xxx",I24="xxx"),"xxx = Indique la cantidad de casos","")</f>
        <v/>
      </c>
      <c r="E29" s="725"/>
      <c r="F29" s="725"/>
      <c r="G29" s="725"/>
      <c r="H29" s="725"/>
      <c r="I29" s="374"/>
    </row>
    <row r="30" spans="2:10" ht="15" customHeight="1" x14ac:dyDescent="0.25">
      <c r="C30" s="366"/>
      <c r="D30" s="725" t="str">
        <f>IF(OR(J10="###",J11="###",J12="###",J13="###",J14="###",J15="###",J16="###",J17="###",J18="###",J19="###",J20="###",J21="###",J22="###",J23="###",J24="###"),"### = La cantidad de casos no puede ser mayor al total de estudiantes involucrados","")</f>
        <v/>
      </c>
      <c r="E30" s="725"/>
      <c r="F30" s="725"/>
      <c r="G30" s="725"/>
      <c r="H30" s="725"/>
      <c r="I30" s="374"/>
    </row>
    <row r="31" spans="2:10" x14ac:dyDescent="0.25">
      <c r="B31" s="340" t="s">
        <v>1330</v>
      </c>
      <c r="C31" s="339"/>
      <c r="D31" s="339"/>
      <c r="E31" s="302"/>
      <c r="F31" s="302"/>
      <c r="G31" s="339"/>
      <c r="H31" s="339"/>
      <c r="I31" s="374"/>
    </row>
    <row r="32" spans="2:10" ht="21" customHeight="1" x14ac:dyDescent="0.25">
      <c r="B32" s="680"/>
      <c r="C32" s="681"/>
      <c r="D32" s="681"/>
      <c r="E32" s="681"/>
      <c r="F32" s="681"/>
      <c r="G32" s="681"/>
      <c r="H32" s="682"/>
    </row>
    <row r="33" spans="2:8" x14ac:dyDescent="0.25">
      <c r="B33" s="683"/>
      <c r="C33" s="684"/>
      <c r="D33" s="684"/>
      <c r="E33" s="684"/>
      <c r="F33" s="684"/>
      <c r="G33" s="684"/>
      <c r="H33" s="685"/>
    </row>
    <row r="34" spans="2:8" x14ac:dyDescent="0.25">
      <c r="B34" s="683"/>
      <c r="C34" s="684"/>
      <c r="D34" s="684"/>
      <c r="E34" s="684"/>
      <c r="F34" s="684"/>
      <c r="G34" s="684"/>
      <c r="H34" s="685"/>
    </row>
    <row r="35" spans="2:8" x14ac:dyDescent="0.25">
      <c r="B35" s="686"/>
      <c r="C35" s="687"/>
      <c r="D35" s="687"/>
      <c r="E35" s="687"/>
      <c r="F35" s="687"/>
      <c r="G35" s="687"/>
      <c r="H35" s="688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</sheetData>
  <sheetProtection algorithmName="SHA-512" hashValue="mEi5yyzJU1RmLQVEFAarPjmPmSxOuUWD2Ts46hgmed06AToZh1JCGtKhMCfA1wTJJ/H4gAUV14cosaUAWuKvTw==" saltValue="cWTrpo9Oxl1lJWxZASdWqQ==" spinCount="100000" sheet="1" objects="1" scenarios="1"/>
  <mergeCells count="25">
    <mergeCell ref="B32:H35"/>
    <mergeCell ref="C23:D23"/>
    <mergeCell ref="C24:D24"/>
    <mergeCell ref="C26:H27"/>
    <mergeCell ref="D28:H28"/>
    <mergeCell ref="D29:H29"/>
    <mergeCell ref="D30:H30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0:D10"/>
    <mergeCell ref="C5:D5"/>
    <mergeCell ref="C7:G7"/>
    <mergeCell ref="C8:D9"/>
    <mergeCell ref="E8:E9"/>
    <mergeCell ref="F8:H8"/>
  </mergeCells>
  <conditionalFormatting sqref="F10:F24">
    <cfRule type="cellIs" dxfId="26" priority="1" operator="equal">
      <formula>0</formula>
    </cfRule>
  </conditionalFormatting>
  <dataValidations count="1">
    <dataValidation type="list" allowBlank="1" showInputMessage="1" showErrorMessage="1" sqref="E5" xr:uid="{BE6F118B-3946-409C-B58F-00AA1F848316}">
      <formula1>sino</formula1>
    </dataValidation>
  </dataValidations>
  <printOptions horizontalCentered="1"/>
  <pageMargins left="0.15748031496062992" right="0.15748031496062992" top="0.35433070866141736" bottom="0.35433070866141736" header="0.15748031496062992" footer="0.15748031496062992"/>
  <pageSetup scale="86" fitToWidth="0" orientation="landscape" r:id="rId1"/>
  <headerFooter>
    <oddFooter>&amp;R&amp;"+,Negrita Cursiva"Académica Diurna, &amp;"+,Cursiva"página 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0DF13-5177-4B33-827C-0F24237D7651}">
  <sheetPr codeName="Hoja101">
    <pageSetUpPr fitToPage="1"/>
  </sheetPr>
  <dimension ref="A1:H40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44140625" style="1" customWidth="1"/>
    <col min="2" max="2" width="4.77734375" style="253" customWidth="1"/>
    <col min="3" max="3" width="50.77734375" style="253" customWidth="1"/>
    <col min="4" max="6" width="15.21875" style="252" customWidth="1"/>
    <col min="7" max="7" width="17.5546875" style="252" customWidth="1"/>
    <col min="8" max="8" width="15.21875" style="252" customWidth="1"/>
    <col min="9" max="16384" width="11.44140625" style="1"/>
  </cols>
  <sheetData>
    <row r="1" spans="1:8" ht="20.25" customHeight="1" x14ac:dyDescent="0.3">
      <c r="B1" s="435" t="s">
        <v>3752</v>
      </c>
      <c r="C1" s="331"/>
    </row>
    <row r="2" spans="1:8" ht="20.25" customHeight="1" x14ac:dyDescent="0.3">
      <c r="B2" s="435" t="s">
        <v>3062</v>
      </c>
      <c r="C2" s="249"/>
    </row>
    <row r="3" spans="1:8" ht="20.25" customHeight="1" x14ac:dyDescent="0.3">
      <c r="B3" s="435" t="s">
        <v>3636</v>
      </c>
    </row>
    <row r="4" spans="1:8" s="13" customFormat="1" ht="22.5" customHeight="1" thickBot="1" x14ac:dyDescent="0.3">
      <c r="A4" s="1"/>
      <c r="B4" s="266" t="s">
        <v>4026</v>
      </c>
      <c r="C4" s="267" t="s">
        <v>3095</v>
      </c>
      <c r="D4" s="267"/>
      <c r="E4" s="267"/>
      <c r="F4" s="267"/>
      <c r="G4" s="267"/>
      <c r="H4" s="267"/>
    </row>
    <row r="5" spans="1:8" ht="32.25" customHeight="1" thickTop="1" x14ac:dyDescent="0.25">
      <c r="B5" s="731" t="s">
        <v>844</v>
      </c>
      <c r="C5" s="731"/>
      <c r="D5" s="733" t="s">
        <v>3083</v>
      </c>
      <c r="E5" s="735" t="s">
        <v>3084</v>
      </c>
      <c r="F5" s="735" t="s">
        <v>3085</v>
      </c>
      <c r="G5" s="735" t="s">
        <v>3096</v>
      </c>
      <c r="H5" s="716" t="s">
        <v>3097</v>
      </c>
    </row>
    <row r="6" spans="1:8" ht="32.25" customHeight="1" thickBot="1" x14ac:dyDescent="0.3">
      <c r="B6" s="732"/>
      <c r="C6" s="732"/>
      <c r="D6" s="734"/>
      <c r="E6" s="736"/>
      <c r="F6" s="736"/>
      <c r="G6" s="736"/>
      <c r="H6" s="717"/>
    </row>
    <row r="7" spans="1:8" ht="24" customHeight="1" thickTop="1" thickBot="1" x14ac:dyDescent="0.3">
      <c r="B7" s="515" t="s">
        <v>4643</v>
      </c>
      <c r="C7" s="516" t="s">
        <v>0</v>
      </c>
      <c r="D7" s="268">
        <f>SUM(D8:D28)</f>
        <v>0</v>
      </c>
      <c r="E7" s="269">
        <f t="shared" ref="E7:H7" si="0">SUM(E8:E28)</f>
        <v>0</v>
      </c>
      <c r="F7" s="269">
        <f t="shared" si="0"/>
        <v>0</v>
      </c>
      <c r="G7" s="269">
        <f t="shared" si="0"/>
        <v>0</v>
      </c>
      <c r="H7" s="270">
        <f t="shared" si="0"/>
        <v>0</v>
      </c>
    </row>
    <row r="8" spans="1:8" ht="24" customHeight="1" x14ac:dyDescent="0.25">
      <c r="B8" s="517" t="s">
        <v>838</v>
      </c>
      <c r="C8" s="518" t="s">
        <v>846</v>
      </c>
      <c r="D8" s="271"/>
      <c r="E8" s="272"/>
      <c r="F8" s="272"/>
      <c r="G8" s="272"/>
      <c r="H8" s="273"/>
    </row>
    <row r="9" spans="1:8" ht="24" customHeight="1" x14ac:dyDescent="0.25">
      <c r="B9" s="519" t="s">
        <v>839</v>
      </c>
      <c r="C9" s="518" t="s">
        <v>3086</v>
      </c>
      <c r="D9" s="274"/>
      <c r="E9" s="265"/>
      <c r="F9" s="265"/>
      <c r="G9" s="265"/>
      <c r="H9" s="275"/>
    </row>
    <row r="10" spans="1:8" ht="24" customHeight="1" x14ac:dyDescent="0.25">
      <c r="B10" s="519" t="s">
        <v>840</v>
      </c>
      <c r="C10" s="518" t="s">
        <v>845</v>
      </c>
      <c r="D10" s="274"/>
      <c r="E10" s="265"/>
      <c r="F10" s="265"/>
      <c r="G10" s="265"/>
      <c r="H10" s="275"/>
    </row>
    <row r="11" spans="1:8" ht="24" customHeight="1" x14ac:dyDescent="0.25">
      <c r="B11" s="519" t="s">
        <v>843</v>
      </c>
      <c r="C11" s="518" t="s">
        <v>847</v>
      </c>
      <c r="D11" s="271"/>
      <c r="E11" s="272"/>
      <c r="F11" s="272"/>
      <c r="G11" s="272"/>
      <c r="H11" s="273"/>
    </row>
    <row r="12" spans="1:8" ht="24" customHeight="1" x14ac:dyDescent="0.25">
      <c r="B12" s="519" t="s">
        <v>1350</v>
      </c>
      <c r="C12" s="518" t="s">
        <v>3051</v>
      </c>
      <c r="D12" s="271"/>
      <c r="E12" s="272"/>
      <c r="F12" s="272"/>
      <c r="G12" s="272"/>
      <c r="H12" s="273"/>
    </row>
    <row r="13" spans="1:8" ht="24" customHeight="1" x14ac:dyDescent="0.25">
      <c r="B13" s="519" t="s">
        <v>1352</v>
      </c>
      <c r="C13" s="518" t="s">
        <v>3054</v>
      </c>
      <c r="D13" s="271"/>
      <c r="E13" s="272"/>
      <c r="F13" s="272"/>
      <c r="G13" s="272"/>
      <c r="H13" s="273"/>
    </row>
    <row r="14" spans="1:8" ht="24" customHeight="1" x14ac:dyDescent="0.25">
      <c r="B14" s="519" t="s">
        <v>1353</v>
      </c>
      <c r="C14" s="518" t="s">
        <v>3055</v>
      </c>
      <c r="D14" s="271"/>
      <c r="E14" s="272"/>
      <c r="F14" s="272"/>
      <c r="G14" s="272"/>
      <c r="H14" s="273"/>
    </row>
    <row r="15" spans="1:8" ht="24" customHeight="1" x14ac:dyDescent="0.25">
      <c r="B15" s="519" t="s">
        <v>3070</v>
      </c>
      <c r="C15" s="518" t="s">
        <v>3056</v>
      </c>
      <c r="D15" s="271"/>
      <c r="E15" s="272"/>
      <c r="F15" s="272"/>
      <c r="G15" s="272"/>
      <c r="H15" s="273"/>
    </row>
    <row r="16" spans="1:8" ht="24" customHeight="1" x14ac:dyDescent="0.25">
      <c r="B16" s="519" t="s">
        <v>3072</v>
      </c>
      <c r="C16" s="518" t="s">
        <v>3057</v>
      </c>
      <c r="D16" s="271"/>
      <c r="E16" s="272"/>
      <c r="F16" s="272"/>
      <c r="G16" s="272"/>
      <c r="H16" s="273"/>
    </row>
    <row r="17" spans="2:8" ht="24" customHeight="1" x14ac:dyDescent="0.25">
      <c r="B17" s="519" t="s">
        <v>3074</v>
      </c>
      <c r="C17" s="518" t="s">
        <v>3087</v>
      </c>
      <c r="D17" s="271"/>
      <c r="E17" s="272"/>
      <c r="F17" s="272"/>
      <c r="G17" s="272"/>
      <c r="H17" s="273"/>
    </row>
    <row r="18" spans="2:8" ht="24" customHeight="1" x14ac:dyDescent="0.25">
      <c r="B18" s="519" t="s">
        <v>3075</v>
      </c>
      <c r="C18" s="518" t="s">
        <v>4384</v>
      </c>
      <c r="D18" s="271"/>
      <c r="E18" s="726"/>
      <c r="F18" s="727"/>
      <c r="G18" s="727"/>
      <c r="H18" s="727"/>
    </row>
    <row r="19" spans="2:8" ht="24" customHeight="1" x14ac:dyDescent="0.25">
      <c r="B19" s="519" t="s">
        <v>3076</v>
      </c>
      <c r="C19" s="518" t="s">
        <v>3656</v>
      </c>
      <c r="D19" s="271"/>
      <c r="E19" s="728"/>
      <c r="F19" s="729"/>
      <c r="G19" s="729"/>
      <c r="H19" s="729"/>
    </row>
    <row r="20" spans="2:8" ht="24" customHeight="1" x14ac:dyDescent="0.25">
      <c r="B20" s="519" t="s">
        <v>3078</v>
      </c>
      <c r="C20" s="518" t="s">
        <v>4644</v>
      </c>
      <c r="D20" s="271"/>
      <c r="E20" s="272"/>
      <c r="F20" s="272"/>
      <c r="G20" s="272"/>
      <c r="H20" s="273"/>
    </row>
    <row r="21" spans="2:8" ht="25.8" customHeight="1" x14ac:dyDescent="0.25">
      <c r="B21" s="519" t="s">
        <v>3081</v>
      </c>
      <c r="C21" s="518" t="s">
        <v>3643</v>
      </c>
      <c r="D21" s="271"/>
      <c r="E21" s="272"/>
      <c r="F21" s="272"/>
      <c r="G21" s="272"/>
      <c r="H21" s="273"/>
    </row>
    <row r="22" spans="2:8" ht="24" customHeight="1" x14ac:dyDescent="0.25">
      <c r="B22" s="519" t="s">
        <v>3082</v>
      </c>
      <c r="C22" s="518" t="s">
        <v>848</v>
      </c>
      <c r="D22" s="271"/>
      <c r="E22" s="272"/>
      <c r="F22" s="272"/>
      <c r="G22" s="272"/>
      <c r="H22" s="273"/>
    </row>
    <row r="23" spans="2:8" ht="24" customHeight="1" x14ac:dyDescent="0.25">
      <c r="B23" s="519" t="s">
        <v>3240</v>
      </c>
      <c r="C23" s="518" t="s">
        <v>849</v>
      </c>
      <c r="D23" s="271"/>
      <c r="E23" s="272"/>
      <c r="F23" s="272"/>
      <c r="G23" s="272"/>
      <c r="H23" s="273"/>
    </row>
    <row r="24" spans="2:8" ht="24" customHeight="1" x14ac:dyDescent="0.25">
      <c r="B24" s="519" t="s">
        <v>3655</v>
      </c>
      <c r="C24" s="518" t="s">
        <v>3088</v>
      </c>
      <c r="D24" s="271"/>
      <c r="E24" s="272"/>
      <c r="F24" s="272"/>
      <c r="G24" s="272"/>
      <c r="H24" s="273"/>
    </row>
    <row r="25" spans="2:8" ht="24" customHeight="1" x14ac:dyDescent="0.25">
      <c r="B25" s="519" t="s">
        <v>4026</v>
      </c>
      <c r="C25" s="518" t="s">
        <v>3089</v>
      </c>
      <c r="D25" s="271"/>
      <c r="E25" s="272"/>
      <c r="F25" s="272"/>
      <c r="G25" s="272"/>
      <c r="H25" s="273"/>
    </row>
    <row r="26" spans="2:8" ht="24" customHeight="1" x14ac:dyDescent="0.25">
      <c r="B26" s="519" t="s">
        <v>4645</v>
      </c>
      <c r="C26" s="518" t="s">
        <v>3090</v>
      </c>
      <c r="D26" s="271"/>
      <c r="E26" s="272"/>
      <c r="F26" s="272"/>
      <c r="G26" s="272"/>
      <c r="H26" s="273"/>
    </row>
    <row r="27" spans="2:8" ht="24" customHeight="1" x14ac:dyDescent="0.25">
      <c r="B27" s="519" t="s">
        <v>4646</v>
      </c>
      <c r="C27" s="518" t="s">
        <v>4647</v>
      </c>
      <c r="D27" s="274"/>
      <c r="E27" s="265"/>
      <c r="F27" s="265"/>
      <c r="G27" s="265"/>
      <c r="H27" s="275"/>
    </row>
    <row r="28" spans="2:8" ht="24" customHeight="1" x14ac:dyDescent="0.25">
      <c r="B28" s="514" t="s">
        <v>4648</v>
      </c>
      <c r="C28" s="520" t="s">
        <v>4649</v>
      </c>
      <c r="D28" s="276">
        <f>SUM(D29:D31)</f>
        <v>0</v>
      </c>
      <c r="E28" s="277">
        <f>SUM(E29:E31)</f>
        <v>0</v>
      </c>
      <c r="F28" s="277">
        <f>SUM(F29:F31)</f>
        <v>0</v>
      </c>
      <c r="G28" s="277">
        <f>SUM(G29:G31)</f>
        <v>0</v>
      </c>
      <c r="H28" s="278">
        <f>SUM(H29:H31)</f>
        <v>0</v>
      </c>
    </row>
    <row r="29" spans="2:8" ht="24" customHeight="1" x14ac:dyDescent="0.25">
      <c r="B29" s="297" t="s">
        <v>3241</v>
      </c>
      <c r="C29" s="481"/>
      <c r="D29" s="274"/>
      <c r="E29" s="265"/>
      <c r="F29" s="265"/>
      <c r="G29" s="265"/>
      <c r="H29" s="275"/>
    </row>
    <row r="30" spans="2:8" ht="24" customHeight="1" x14ac:dyDescent="0.25">
      <c r="B30" s="298" t="s">
        <v>3242</v>
      </c>
      <c r="C30" s="481"/>
      <c r="D30" s="274"/>
      <c r="E30" s="265"/>
      <c r="F30" s="265"/>
      <c r="G30" s="265"/>
      <c r="H30" s="275"/>
    </row>
    <row r="31" spans="2:8" ht="24" customHeight="1" thickBot="1" x14ac:dyDescent="0.3">
      <c r="B31" s="299" t="s">
        <v>3243</v>
      </c>
      <c r="C31" s="480"/>
      <c r="D31" s="367"/>
      <c r="E31" s="368"/>
      <c r="F31" s="368"/>
      <c r="G31" s="368"/>
      <c r="H31" s="369"/>
    </row>
    <row r="32" spans="2:8" ht="14.4" thickTop="1" x14ac:dyDescent="0.25">
      <c r="B32" s="370" t="s">
        <v>832</v>
      </c>
      <c r="C32" s="370"/>
      <c r="D32" s="371"/>
      <c r="E32" s="371"/>
      <c r="F32" s="371"/>
      <c r="G32" s="371"/>
      <c r="H32" s="371"/>
    </row>
    <row r="33" spans="2:8" x14ac:dyDescent="0.25">
      <c r="B33" s="372" t="s">
        <v>850</v>
      </c>
      <c r="C33" s="372"/>
      <c r="D33" s="373"/>
      <c r="E33" s="373"/>
      <c r="F33" s="373"/>
      <c r="G33" s="373"/>
      <c r="H33" s="373"/>
    </row>
    <row r="34" spans="2:8" x14ac:dyDescent="0.25">
      <c r="B34" s="730" t="s">
        <v>851</v>
      </c>
      <c r="C34" s="730"/>
      <c r="D34" s="730"/>
      <c r="E34" s="730"/>
      <c r="F34" s="730"/>
      <c r="G34" s="730"/>
      <c r="H34" s="730"/>
    </row>
    <row r="35" spans="2:8" x14ac:dyDescent="0.25">
      <c r="B35" s="339"/>
      <c r="C35" s="339"/>
      <c r="D35" s="339"/>
      <c r="E35" s="339"/>
      <c r="F35" s="339"/>
      <c r="G35" s="339"/>
      <c r="H35" s="339"/>
    </row>
    <row r="36" spans="2:8" x14ac:dyDescent="0.25">
      <c r="B36" s="339" t="s">
        <v>1330</v>
      </c>
      <c r="C36" s="339"/>
      <c r="D36" s="339"/>
      <c r="E36" s="339"/>
      <c r="F36" s="339"/>
      <c r="G36" s="339"/>
      <c r="H36" s="339"/>
    </row>
    <row r="37" spans="2:8" ht="19.5" customHeight="1" x14ac:dyDescent="0.25">
      <c r="B37" s="680"/>
      <c r="C37" s="681"/>
      <c r="D37" s="681"/>
      <c r="E37" s="681"/>
      <c r="F37" s="681"/>
      <c r="G37" s="681"/>
      <c r="H37" s="682"/>
    </row>
    <row r="38" spans="2:8" ht="19.5" customHeight="1" x14ac:dyDescent="0.25">
      <c r="B38" s="683"/>
      <c r="C38" s="684"/>
      <c r="D38" s="684"/>
      <c r="E38" s="684"/>
      <c r="F38" s="684"/>
      <c r="G38" s="684"/>
      <c r="H38" s="685"/>
    </row>
    <row r="39" spans="2:8" ht="19.5" customHeight="1" x14ac:dyDescent="0.25">
      <c r="B39" s="683"/>
      <c r="C39" s="684"/>
      <c r="D39" s="684"/>
      <c r="E39" s="684"/>
      <c r="F39" s="684"/>
      <c r="G39" s="684"/>
      <c r="H39" s="685"/>
    </row>
    <row r="40" spans="2:8" ht="19.5" customHeight="1" x14ac:dyDescent="0.25">
      <c r="B40" s="686"/>
      <c r="C40" s="687"/>
      <c r="D40" s="687"/>
      <c r="E40" s="687"/>
      <c r="F40" s="687"/>
      <c r="G40" s="687"/>
      <c r="H40" s="688"/>
    </row>
  </sheetData>
  <sheetProtection algorithmName="SHA-512" hashValue="uhiMfZ1OmTq4L/o0RrGSplm7qnYgQXEg47iWmq8UFWMNTNzH6cqR7FkGyvLZyuMtKUkMyV1O1jOyD/ViJeL94A==" saltValue="SCVcRP29+oZgesx6virTqQ==" spinCount="100000" sheet="1" objects="1" scenarios="1"/>
  <mergeCells count="9">
    <mergeCell ref="E18:H19"/>
    <mergeCell ref="B34:H34"/>
    <mergeCell ref="B37:H40"/>
    <mergeCell ref="B5:C6"/>
    <mergeCell ref="D5:D6"/>
    <mergeCell ref="E5:E6"/>
    <mergeCell ref="F5:F6"/>
    <mergeCell ref="G5:G6"/>
    <mergeCell ref="H5:H6"/>
  </mergeCells>
  <conditionalFormatting sqref="D7:H7">
    <cfRule type="cellIs" dxfId="25" priority="1" operator="equal">
      <formula>0</formula>
    </cfRule>
  </conditionalFormatting>
  <conditionalFormatting sqref="D28:H28">
    <cfRule type="cellIs" dxfId="24" priority="2" operator="equal">
      <formula>0</formula>
    </cfRule>
  </conditionalFormatting>
  <printOptions horizontalCentered="1"/>
  <pageMargins left="0.19685039370078741" right="0.19685039370078741" top="0.35433070866141736" bottom="0.55118110236220474" header="0.19685039370078741" footer="0.15748031496062992"/>
  <pageSetup scale="61" fitToWidth="0" orientation="landscape" r:id="rId1"/>
  <headerFooter>
    <oddFooter>&amp;R&amp;"+,Negrita Cursiva"Académica Diurna, &amp;"+,Cursiva"página 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B1:W20"/>
  <sheetViews>
    <sheetView showGridLines="0" zoomScale="95" zoomScaleNormal="95" workbookViewId="0"/>
  </sheetViews>
  <sheetFormatPr baseColWidth="10" defaultRowHeight="13.8" x14ac:dyDescent="0.3"/>
  <cols>
    <col min="1" max="1" width="7.44140625" style="13" customWidth="1"/>
    <col min="2" max="2" width="31.77734375" style="13" customWidth="1"/>
    <col min="3" max="23" width="7" style="13" customWidth="1"/>
    <col min="24" max="259" width="11.44140625" style="13"/>
    <col min="260" max="260" width="32.21875" style="13" customWidth="1"/>
    <col min="261" max="272" width="8.5546875" style="13" customWidth="1"/>
    <col min="273" max="515" width="11.44140625" style="13"/>
    <col min="516" max="516" width="32.21875" style="13" customWidth="1"/>
    <col min="517" max="528" width="8.5546875" style="13" customWidth="1"/>
    <col min="529" max="771" width="11.44140625" style="13"/>
    <col min="772" max="772" width="32.21875" style="13" customWidth="1"/>
    <col min="773" max="784" width="8.5546875" style="13" customWidth="1"/>
    <col min="785" max="1027" width="11.44140625" style="13"/>
    <col min="1028" max="1028" width="32.21875" style="13" customWidth="1"/>
    <col min="1029" max="1040" width="8.5546875" style="13" customWidth="1"/>
    <col min="1041" max="1283" width="11.44140625" style="13"/>
    <col min="1284" max="1284" width="32.21875" style="13" customWidth="1"/>
    <col min="1285" max="1296" width="8.5546875" style="13" customWidth="1"/>
    <col min="1297" max="1539" width="11.44140625" style="13"/>
    <col min="1540" max="1540" width="32.21875" style="13" customWidth="1"/>
    <col min="1541" max="1552" width="8.5546875" style="13" customWidth="1"/>
    <col min="1553" max="1795" width="11.44140625" style="13"/>
    <col min="1796" max="1796" width="32.21875" style="13" customWidth="1"/>
    <col min="1797" max="1808" width="8.5546875" style="13" customWidth="1"/>
    <col min="1809" max="2051" width="11.44140625" style="13"/>
    <col min="2052" max="2052" width="32.21875" style="13" customWidth="1"/>
    <col min="2053" max="2064" width="8.5546875" style="13" customWidth="1"/>
    <col min="2065" max="2307" width="11.44140625" style="13"/>
    <col min="2308" max="2308" width="32.21875" style="13" customWidth="1"/>
    <col min="2309" max="2320" width="8.5546875" style="13" customWidth="1"/>
    <col min="2321" max="2563" width="11.44140625" style="13"/>
    <col min="2564" max="2564" width="32.21875" style="13" customWidth="1"/>
    <col min="2565" max="2576" width="8.5546875" style="13" customWidth="1"/>
    <col min="2577" max="2819" width="11.44140625" style="13"/>
    <col min="2820" max="2820" width="32.21875" style="13" customWidth="1"/>
    <col min="2821" max="2832" width="8.5546875" style="13" customWidth="1"/>
    <col min="2833" max="3075" width="11.44140625" style="13"/>
    <col min="3076" max="3076" width="32.21875" style="13" customWidth="1"/>
    <col min="3077" max="3088" width="8.5546875" style="13" customWidth="1"/>
    <col min="3089" max="3331" width="11.44140625" style="13"/>
    <col min="3332" max="3332" width="32.21875" style="13" customWidth="1"/>
    <col min="3333" max="3344" width="8.5546875" style="13" customWidth="1"/>
    <col min="3345" max="3587" width="11.44140625" style="13"/>
    <col min="3588" max="3588" width="32.21875" style="13" customWidth="1"/>
    <col min="3589" max="3600" width="8.5546875" style="13" customWidth="1"/>
    <col min="3601" max="3843" width="11.44140625" style="13"/>
    <col min="3844" max="3844" width="32.21875" style="13" customWidth="1"/>
    <col min="3845" max="3856" width="8.5546875" style="13" customWidth="1"/>
    <col min="3857" max="4099" width="11.44140625" style="13"/>
    <col min="4100" max="4100" width="32.21875" style="13" customWidth="1"/>
    <col min="4101" max="4112" width="8.5546875" style="13" customWidth="1"/>
    <col min="4113" max="4355" width="11.44140625" style="13"/>
    <col min="4356" max="4356" width="32.21875" style="13" customWidth="1"/>
    <col min="4357" max="4368" width="8.5546875" style="13" customWidth="1"/>
    <col min="4369" max="4611" width="11.44140625" style="13"/>
    <col min="4612" max="4612" width="32.21875" style="13" customWidth="1"/>
    <col min="4613" max="4624" width="8.5546875" style="13" customWidth="1"/>
    <col min="4625" max="4867" width="11.44140625" style="13"/>
    <col min="4868" max="4868" width="32.21875" style="13" customWidth="1"/>
    <col min="4869" max="4880" width="8.5546875" style="13" customWidth="1"/>
    <col min="4881" max="5123" width="11.44140625" style="13"/>
    <col min="5124" max="5124" width="32.21875" style="13" customWidth="1"/>
    <col min="5125" max="5136" width="8.5546875" style="13" customWidth="1"/>
    <col min="5137" max="5379" width="11.44140625" style="13"/>
    <col min="5380" max="5380" width="32.21875" style="13" customWidth="1"/>
    <col min="5381" max="5392" width="8.5546875" style="13" customWidth="1"/>
    <col min="5393" max="5635" width="11.44140625" style="13"/>
    <col min="5636" max="5636" width="32.21875" style="13" customWidth="1"/>
    <col min="5637" max="5648" width="8.5546875" style="13" customWidth="1"/>
    <col min="5649" max="5891" width="11.44140625" style="13"/>
    <col min="5892" max="5892" width="32.21875" style="13" customWidth="1"/>
    <col min="5893" max="5904" width="8.5546875" style="13" customWidth="1"/>
    <col min="5905" max="6147" width="11.44140625" style="13"/>
    <col min="6148" max="6148" width="32.21875" style="13" customWidth="1"/>
    <col min="6149" max="6160" width="8.5546875" style="13" customWidth="1"/>
    <col min="6161" max="6403" width="11.44140625" style="13"/>
    <col min="6404" max="6404" width="32.21875" style="13" customWidth="1"/>
    <col min="6405" max="6416" width="8.5546875" style="13" customWidth="1"/>
    <col min="6417" max="6659" width="11.44140625" style="13"/>
    <col min="6660" max="6660" width="32.21875" style="13" customWidth="1"/>
    <col min="6661" max="6672" width="8.5546875" style="13" customWidth="1"/>
    <col min="6673" max="6915" width="11.44140625" style="13"/>
    <col min="6916" max="6916" width="32.21875" style="13" customWidth="1"/>
    <col min="6917" max="6928" width="8.5546875" style="13" customWidth="1"/>
    <col min="6929" max="7171" width="11.44140625" style="13"/>
    <col min="7172" max="7172" width="32.21875" style="13" customWidth="1"/>
    <col min="7173" max="7184" width="8.5546875" style="13" customWidth="1"/>
    <col min="7185" max="7427" width="11.44140625" style="13"/>
    <col min="7428" max="7428" width="32.21875" style="13" customWidth="1"/>
    <col min="7429" max="7440" width="8.5546875" style="13" customWidth="1"/>
    <col min="7441" max="7683" width="11.44140625" style="13"/>
    <col min="7684" max="7684" width="32.21875" style="13" customWidth="1"/>
    <col min="7685" max="7696" width="8.5546875" style="13" customWidth="1"/>
    <col min="7697" max="7939" width="11.44140625" style="13"/>
    <col min="7940" max="7940" width="32.21875" style="13" customWidth="1"/>
    <col min="7941" max="7952" width="8.5546875" style="13" customWidth="1"/>
    <col min="7953" max="8195" width="11.44140625" style="13"/>
    <col min="8196" max="8196" width="32.21875" style="13" customWidth="1"/>
    <col min="8197" max="8208" width="8.5546875" style="13" customWidth="1"/>
    <col min="8209" max="8451" width="11.44140625" style="13"/>
    <col min="8452" max="8452" width="32.21875" style="13" customWidth="1"/>
    <col min="8453" max="8464" width="8.5546875" style="13" customWidth="1"/>
    <col min="8465" max="8707" width="11.44140625" style="13"/>
    <col min="8708" max="8708" width="32.21875" style="13" customWidth="1"/>
    <col min="8709" max="8720" width="8.5546875" style="13" customWidth="1"/>
    <col min="8721" max="8963" width="11.44140625" style="13"/>
    <col min="8964" max="8964" width="32.21875" style="13" customWidth="1"/>
    <col min="8965" max="8976" width="8.5546875" style="13" customWidth="1"/>
    <col min="8977" max="9219" width="11.44140625" style="13"/>
    <col min="9220" max="9220" width="32.21875" style="13" customWidth="1"/>
    <col min="9221" max="9232" width="8.5546875" style="13" customWidth="1"/>
    <col min="9233" max="9475" width="11.44140625" style="13"/>
    <col min="9476" max="9476" width="32.21875" style="13" customWidth="1"/>
    <col min="9477" max="9488" width="8.5546875" style="13" customWidth="1"/>
    <col min="9489" max="9731" width="11.44140625" style="13"/>
    <col min="9732" max="9732" width="32.21875" style="13" customWidth="1"/>
    <col min="9733" max="9744" width="8.5546875" style="13" customWidth="1"/>
    <col min="9745" max="9987" width="11.44140625" style="13"/>
    <col min="9988" max="9988" width="32.21875" style="13" customWidth="1"/>
    <col min="9989" max="10000" width="8.5546875" style="13" customWidth="1"/>
    <col min="10001" max="10243" width="11.44140625" style="13"/>
    <col min="10244" max="10244" width="32.21875" style="13" customWidth="1"/>
    <col min="10245" max="10256" width="8.5546875" style="13" customWidth="1"/>
    <col min="10257" max="10499" width="11.44140625" style="13"/>
    <col min="10500" max="10500" width="32.21875" style="13" customWidth="1"/>
    <col min="10501" max="10512" width="8.5546875" style="13" customWidth="1"/>
    <col min="10513" max="10755" width="11.44140625" style="13"/>
    <col min="10756" max="10756" width="32.21875" style="13" customWidth="1"/>
    <col min="10757" max="10768" width="8.5546875" style="13" customWidth="1"/>
    <col min="10769" max="11011" width="11.44140625" style="13"/>
    <col min="11012" max="11012" width="32.21875" style="13" customWidth="1"/>
    <col min="11013" max="11024" width="8.5546875" style="13" customWidth="1"/>
    <col min="11025" max="11267" width="11.44140625" style="13"/>
    <col min="11268" max="11268" width="32.21875" style="13" customWidth="1"/>
    <col min="11269" max="11280" width="8.5546875" style="13" customWidth="1"/>
    <col min="11281" max="11523" width="11.44140625" style="13"/>
    <col min="11524" max="11524" width="32.21875" style="13" customWidth="1"/>
    <col min="11525" max="11536" width="8.5546875" style="13" customWidth="1"/>
    <col min="11537" max="11779" width="11.44140625" style="13"/>
    <col min="11780" max="11780" width="32.21875" style="13" customWidth="1"/>
    <col min="11781" max="11792" width="8.5546875" style="13" customWidth="1"/>
    <col min="11793" max="12035" width="11.44140625" style="13"/>
    <col min="12036" max="12036" width="32.21875" style="13" customWidth="1"/>
    <col min="12037" max="12048" width="8.5546875" style="13" customWidth="1"/>
    <col min="12049" max="12291" width="11.44140625" style="13"/>
    <col min="12292" max="12292" width="32.21875" style="13" customWidth="1"/>
    <col min="12293" max="12304" width="8.5546875" style="13" customWidth="1"/>
    <col min="12305" max="12547" width="11.44140625" style="13"/>
    <col min="12548" max="12548" width="32.21875" style="13" customWidth="1"/>
    <col min="12549" max="12560" width="8.5546875" style="13" customWidth="1"/>
    <col min="12561" max="12803" width="11.44140625" style="13"/>
    <col min="12804" max="12804" width="32.21875" style="13" customWidth="1"/>
    <col min="12805" max="12816" width="8.5546875" style="13" customWidth="1"/>
    <col min="12817" max="13059" width="11.44140625" style="13"/>
    <col min="13060" max="13060" width="32.21875" style="13" customWidth="1"/>
    <col min="13061" max="13072" width="8.5546875" style="13" customWidth="1"/>
    <col min="13073" max="13315" width="11.44140625" style="13"/>
    <col min="13316" max="13316" width="32.21875" style="13" customWidth="1"/>
    <col min="13317" max="13328" width="8.5546875" style="13" customWidth="1"/>
    <col min="13329" max="13571" width="11.44140625" style="13"/>
    <col min="13572" max="13572" width="32.21875" style="13" customWidth="1"/>
    <col min="13573" max="13584" width="8.5546875" style="13" customWidth="1"/>
    <col min="13585" max="13827" width="11.44140625" style="13"/>
    <col min="13828" max="13828" width="32.21875" style="13" customWidth="1"/>
    <col min="13829" max="13840" width="8.5546875" style="13" customWidth="1"/>
    <col min="13841" max="14083" width="11.44140625" style="13"/>
    <col min="14084" max="14084" width="32.21875" style="13" customWidth="1"/>
    <col min="14085" max="14096" width="8.5546875" style="13" customWidth="1"/>
    <col min="14097" max="14339" width="11.44140625" style="13"/>
    <col min="14340" max="14340" width="32.21875" style="13" customWidth="1"/>
    <col min="14341" max="14352" width="8.5546875" style="13" customWidth="1"/>
    <col min="14353" max="14595" width="11.44140625" style="13"/>
    <col min="14596" max="14596" width="32.21875" style="13" customWidth="1"/>
    <col min="14597" max="14608" width="8.5546875" style="13" customWidth="1"/>
    <col min="14609" max="14851" width="11.44140625" style="13"/>
    <col min="14852" max="14852" width="32.21875" style="13" customWidth="1"/>
    <col min="14853" max="14864" width="8.5546875" style="13" customWidth="1"/>
    <col min="14865" max="15107" width="11.44140625" style="13"/>
    <col min="15108" max="15108" width="32.21875" style="13" customWidth="1"/>
    <col min="15109" max="15120" width="8.5546875" style="13" customWidth="1"/>
    <col min="15121" max="15363" width="11.44140625" style="13"/>
    <col min="15364" max="15364" width="32.21875" style="13" customWidth="1"/>
    <col min="15365" max="15376" width="8.5546875" style="13" customWidth="1"/>
    <col min="15377" max="15619" width="11.44140625" style="13"/>
    <col min="15620" max="15620" width="32.21875" style="13" customWidth="1"/>
    <col min="15621" max="15632" width="8.5546875" style="13" customWidth="1"/>
    <col min="15633" max="15875" width="11.44140625" style="13"/>
    <col min="15876" max="15876" width="32.21875" style="13" customWidth="1"/>
    <col min="15877" max="15888" width="8.5546875" style="13" customWidth="1"/>
    <col min="15889" max="16131" width="11.44140625" style="13"/>
    <col min="16132" max="16132" width="32.21875" style="13" customWidth="1"/>
    <col min="16133" max="16144" width="8.5546875" style="13" customWidth="1"/>
    <col min="16145" max="16377" width="11.44140625" style="13"/>
    <col min="16378" max="16384" width="11.44140625" style="13" customWidth="1"/>
  </cols>
  <sheetData>
    <row r="1" spans="2:23" ht="17.399999999999999" x14ac:dyDescent="0.3">
      <c r="B1" s="438" t="s">
        <v>3753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2:23" ht="19.8" thickBot="1" x14ac:dyDescent="0.35">
      <c r="B2" s="438" t="s">
        <v>3754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</row>
    <row r="3" spans="2:23" ht="24.75" customHeight="1" thickTop="1" x14ac:dyDescent="0.3">
      <c r="B3" s="751" t="s">
        <v>3658</v>
      </c>
      <c r="C3" s="610" t="s">
        <v>0</v>
      </c>
      <c r="D3" s="610"/>
      <c r="E3" s="610"/>
      <c r="F3" s="609" t="s">
        <v>2518</v>
      </c>
      <c r="G3" s="610"/>
      <c r="H3" s="611"/>
      <c r="I3" s="609" t="s">
        <v>2519</v>
      </c>
      <c r="J3" s="610"/>
      <c r="K3" s="611"/>
      <c r="L3" s="609" t="s">
        <v>2520</v>
      </c>
      <c r="M3" s="610"/>
      <c r="N3" s="611"/>
      <c r="O3" s="610" t="s">
        <v>2521</v>
      </c>
      <c r="P3" s="610"/>
      <c r="Q3" s="610"/>
      <c r="R3" s="609" t="s">
        <v>2522</v>
      </c>
      <c r="S3" s="610"/>
      <c r="T3" s="611"/>
      <c r="U3" s="609" t="s">
        <v>2523</v>
      </c>
      <c r="V3" s="610"/>
      <c r="W3" s="610"/>
    </row>
    <row r="4" spans="2:23" ht="28.5" customHeight="1" thickBot="1" x14ac:dyDescent="0.3">
      <c r="B4" s="752"/>
      <c r="C4" s="167" t="s">
        <v>0</v>
      </c>
      <c r="D4" s="40" t="s">
        <v>36</v>
      </c>
      <c r="E4" s="167" t="s">
        <v>3659</v>
      </c>
      <c r="F4" s="451" t="s">
        <v>0</v>
      </c>
      <c r="G4" s="40" t="s">
        <v>36</v>
      </c>
      <c r="H4" s="452" t="s">
        <v>3659</v>
      </c>
      <c r="I4" s="451" t="s">
        <v>0</v>
      </c>
      <c r="J4" s="40" t="s">
        <v>36</v>
      </c>
      <c r="K4" s="452" t="s">
        <v>3659</v>
      </c>
      <c r="L4" s="167" t="s">
        <v>0</v>
      </c>
      <c r="M4" s="40" t="s">
        <v>36</v>
      </c>
      <c r="N4" s="167" t="s">
        <v>3659</v>
      </c>
      <c r="O4" s="451" t="s">
        <v>0</v>
      </c>
      <c r="P4" s="40" t="s">
        <v>36</v>
      </c>
      <c r="Q4" s="452" t="s">
        <v>3659</v>
      </c>
      <c r="R4" s="451" t="s">
        <v>0</v>
      </c>
      <c r="S4" s="40" t="s">
        <v>36</v>
      </c>
      <c r="T4" s="452" t="s">
        <v>3659</v>
      </c>
      <c r="U4" s="167" t="s">
        <v>0</v>
      </c>
      <c r="V4" s="40" t="s">
        <v>36</v>
      </c>
      <c r="W4" s="167" t="s">
        <v>3659</v>
      </c>
    </row>
    <row r="5" spans="2:23" ht="28.5" customHeight="1" thickTop="1" thickBot="1" x14ac:dyDescent="0.35">
      <c r="B5" s="383" t="s">
        <v>3660</v>
      </c>
      <c r="C5" s="384">
        <f>+D5+E5</f>
        <v>0</v>
      </c>
      <c r="D5" s="385">
        <f>SUM(D6:D8)</f>
        <v>0</v>
      </c>
      <c r="E5" s="386">
        <f>SUM(E6:E8)</f>
        <v>0</v>
      </c>
      <c r="F5" s="387">
        <f>+G5+H5</f>
        <v>0</v>
      </c>
      <c r="G5" s="385">
        <f>SUM(G6:G8)</f>
        <v>0</v>
      </c>
      <c r="H5" s="388">
        <f>SUM(H6:H8)</f>
        <v>0</v>
      </c>
      <c r="I5" s="387">
        <f>+J5+K5</f>
        <v>0</v>
      </c>
      <c r="J5" s="385">
        <f>SUM(J6:J8)</f>
        <v>0</v>
      </c>
      <c r="K5" s="388">
        <f>SUM(K6:K8)</f>
        <v>0</v>
      </c>
      <c r="L5" s="387">
        <f>+M5+N5</f>
        <v>0</v>
      </c>
      <c r="M5" s="385">
        <f>SUM(M6:M8)</f>
        <v>0</v>
      </c>
      <c r="N5" s="388">
        <f>SUM(N6:N8)</f>
        <v>0</v>
      </c>
      <c r="O5" s="387">
        <f>+P5+Q5</f>
        <v>0</v>
      </c>
      <c r="P5" s="385">
        <f>SUM(P6:P8)</f>
        <v>0</v>
      </c>
      <c r="Q5" s="388">
        <f>SUM(Q6:Q8)</f>
        <v>0</v>
      </c>
      <c r="R5" s="387">
        <f>+S5+T5</f>
        <v>0</v>
      </c>
      <c r="S5" s="385">
        <f>SUM(S6:S8)</f>
        <v>0</v>
      </c>
      <c r="T5" s="388">
        <f>SUM(T6:T8)</f>
        <v>0</v>
      </c>
      <c r="U5" s="386">
        <f>+V5+W5</f>
        <v>0</v>
      </c>
      <c r="V5" s="385">
        <f>SUM(V6:V8)</f>
        <v>0</v>
      </c>
      <c r="W5" s="386">
        <f>SUM(W6:W8)</f>
        <v>0</v>
      </c>
    </row>
    <row r="6" spans="2:23" ht="28.5" customHeight="1" x14ac:dyDescent="0.3">
      <c r="B6" s="389" t="s">
        <v>3661</v>
      </c>
      <c r="C6" s="390">
        <f>+D6+E6</f>
        <v>0</v>
      </c>
      <c r="D6" s="391">
        <f>+G6+J6+M6+P6+S6+V6</f>
        <v>0</v>
      </c>
      <c r="E6" s="392">
        <f>+H6+K6+N6+Q6+T6+W6</f>
        <v>0</v>
      </c>
      <c r="F6" s="393">
        <f>+G6+H6</f>
        <v>0</v>
      </c>
      <c r="G6" s="443"/>
      <c r="H6" s="444"/>
      <c r="I6" s="393">
        <f>+J6+K6</f>
        <v>0</v>
      </c>
      <c r="J6" s="443"/>
      <c r="K6" s="444"/>
      <c r="L6" s="748"/>
      <c r="M6" s="749"/>
      <c r="N6" s="750"/>
      <c r="O6" s="748"/>
      <c r="P6" s="749"/>
      <c r="Q6" s="750"/>
      <c r="R6" s="748"/>
      <c r="S6" s="749"/>
      <c r="T6" s="750"/>
      <c r="U6" s="748"/>
      <c r="V6" s="749"/>
      <c r="W6" s="749"/>
    </row>
    <row r="7" spans="2:23" ht="28.5" customHeight="1" x14ac:dyDescent="0.3">
      <c r="B7" s="389" t="s">
        <v>3662</v>
      </c>
      <c r="C7" s="394">
        <f t="shared" ref="C7:C8" si="0">+D7+E7</f>
        <v>0</v>
      </c>
      <c r="D7" s="395">
        <f>+G7+J7+M7+P7+S7+V7</f>
        <v>0</v>
      </c>
      <c r="E7" s="396">
        <f t="shared" ref="E7:E8" si="1">+H7+K7+N7+Q7+T7+W7</f>
        <v>0</v>
      </c>
      <c r="F7" s="397">
        <f t="shared" ref="F7:F8" si="2">+G7+H7</f>
        <v>0</v>
      </c>
      <c r="G7" s="445"/>
      <c r="H7" s="446"/>
      <c r="I7" s="397">
        <f t="shared" ref="I7:I8" si="3">+J7+K7</f>
        <v>0</v>
      </c>
      <c r="J7" s="445"/>
      <c r="K7" s="446"/>
      <c r="L7" s="397">
        <f t="shared" ref="L7:L8" si="4">+M7+N7</f>
        <v>0</v>
      </c>
      <c r="M7" s="445"/>
      <c r="N7" s="446"/>
      <c r="O7" s="397">
        <f t="shared" ref="O7:O8" si="5">+P7+Q7</f>
        <v>0</v>
      </c>
      <c r="P7" s="445"/>
      <c r="Q7" s="446"/>
      <c r="R7" s="397">
        <f t="shared" ref="R7:R8" si="6">+S7+T7</f>
        <v>0</v>
      </c>
      <c r="S7" s="445"/>
      <c r="T7" s="446"/>
      <c r="U7" s="397">
        <f t="shared" ref="U7:U8" si="7">+V7+W7</f>
        <v>0</v>
      </c>
      <c r="V7" s="445"/>
      <c r="W7" s="449"/>
    </row>
    <row r="8" spans="2:23" ht="28.5" customHeight="1" thickBot="1" x14ac:dyDescent="0.35">
      <c r="B8" s="398" t="s">
        <v>3663</v>
      </c>
      <c r="C8" s="399">
        <f t="shared" si="0"/>
        <v>0</v>
      </c>
      <c r="D8" s="400">
        <f>+G8+J8+M8+P8+S8+V8</f>
        <v>0</v>
      </c>
      <c r="E8" s="401">
        <f t="shared" si="1"/>
        <v>0</v>
      </c>
      <c r="F8" s="402">
        <f t="shared" si="2"/>
        <v>0</v>
      </c>
      <c r="G8" s="447"/>
      <c r="H8" s="448"/>
      <c r="I8" s="402">
        <f t="shared" si="3"/>
        <v>0</v>
      </c>
      <c r="J8" s="447"/>
      <c r="K8" s="448"/>
      <c r="L8" s="402">
        <f t="shared" si="4"/>
        <v>0</v>
      </c>
      <c r="M8" s="447"/>
      <c r="N8" s="448"/>
      <c r="O8" s="402">
        <f t="shared" si="5"/>
        <v>0</v>
      </c>
      <c r="P8" s="447"/>
      <c r="Q8" s="448"/>
      <c r="R8" s="402">
        <f t="shared" si="6"/>
        <v>0</v>
      </c>
      <c r="S8" s="447"/>
      <c r="T8" s="448"/>
      <c r="U8" s="402">
        <f t="shared" si="7"/>
        <v>0</v>
      </c>
      <c r="V8" s="447"/>
      <c r="W8" s="450"/>
    </row>
    <row r="9" spans="2:23" ht="17.25" customHeight="1" thickTop="1" x14ac:dyDescent="0.3">
      <c r="B9" s="211" t="s">
        <v>836</v>
      </c>
      <c r="C9" s="392"/>
      <c r="D9" s="392"/>
      <c r="E9" s="392"/>
      <c r="G9" s="403" t="str">
        <f>IF(G5&gt;'CUADRO 1'!G15,"XX","")</f>
        <v/>
      </c>
      <c r="H9" s="403" t="str">
        <f>IF(H5&gt;'CUADRO 1'!H15,"XX","")</f>
        <v/>
      </c>
      <c r="I9" s="404"/>
      <c r="J9" s="403" t="str">
        <f>IF(J5&gt;'CUADRO 1'!J15,"XX","")</f>
        <v/>
      </c>
      <c r="K9" s="403" t="str">
        <f>IF(K5&gt;'CUADRO 1'!K15,"XX","")</f>
        <v/>
      </c>
      <c r="L9" s="404"/>
      <c r="M9" s="403" t="str">
        <f>IF(M5&gt;'CUADRO 1'!M15,"XX","")</f>
        <v/>
      </c>
      <c r="N9" s="403" t="str">
        <f>IF(N5&gt;'CUADRO 1'!N15,"XX","")</f>
        <v/>
      </c>
      <c r="O9" s="404"/>
      <c r="P9" s="403" t="str">
        <f>IF(P5&gt;'CUADRO 1'!P15,"XX","")</f>
        <v/>
      </c>
      <c r="Q9" s="403" t="str">
        <f>IF(Q5&gt;'CUADRO 1'!Q15,"XX","")</f>
        <v/>
      </c>
      <c r="R9" s="404"/>
      <c r="S9" s="403" t="str">
        <f>IF(S5&gt;'CUADRO 1'!S15,"XX","")</f>
        <v/>
      </c>
      <c r="T9" s="403" t="str">
        <f>IF(T5&gt;'CUADRO 1'!T15,"XX","")</f>
        <v/>
      </c>
      <c r="U9" s="404"/>
      <c r="V9" s="403" t="str">
        <f>IF(V5&gt;'CUADRO 1'!V15,"XX","")</f>
        <v/>
      </c>
      <c r="W9" s="403" t="str">
        <f>IF(W5&gt;'CUADRO 1'!W15,"XX","")</f>
        <v/>
      </c>
    </row>
    <row r="10" spans="2:23" ht="15.75" customHeight="1" x14ac:dyDescent="0.25">
      <c r="B10" s="737" t="s">
        <v>3755</v>
      </c>
      <c r="C10" s="737"/>
      <c r="D10" s="737"/>
      <c r="E10" s="737"/>
      <c r="F10" s="454"/>
      <c r="G10" s="454"/>
      <c r="H10" s="1"/>
      <c r="I10" s="738" t="str">
        <f>IF(OR(G9="XX",H9="XX",J9="XX",K9="XX",M9="XX",N9="XX",P9="XX",Q9="XX",S9="XX",T9="XX",V9="XX",W9="XX"),"XX = El dato de excluidos por motivo de trabajo, no puede ser mayor a lo reportado en la línea de Exclusión del Cuadro 1.","")</f>
        <v/>
      </c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</row>
    <row r="11" spans="2:23" ht="15.75" customHeight="1" x14ac:dyDescent="0.3">
      <c r="B11" s="737"/>
      <c r="C11" s="737"/>
      <c r="D11" s="737"/>
      <c r="E11" s="737"/>
      <c r="F11" s="453"/>
      <c r="G11" s="453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</row>
    <row r="12" spans="2:23" ht="15.75" customHeight="1" x14ac:dyDescent="0.3">
      <c r="B12" s="737"/>
      <c r="C12" s="737"/>
      <c r="D12" s="737"/>
      <c r="E12" s="737"/>
      <c r="F12" s="453"/>
      <c r="G12" s="453"/>
      <c r="U12" s="405"/>
      <c r="V12" s="405"/>
      <c r="W12" s="405"/>
    </row>
    <row r="13" spans="2:23" x14ac:dyDescent="0.3">
      <c r="B13" s="406"/>
      <c r="C13" s="406"/>
      <c r="D13" s="406"/>
      <c r="E13" s="406"/>
      <c r="U13" s="405"/>
      <c r="V13" s="405"/>
      <c r="W13" s="405"/>
    </row>
    <row r="14" spans="2:23" ht="18.75" customHeight="1" x14ac:dyDescent="0.25">
      <c r="B14" s="407" t="s">
        <v>3664</v>
      </c>
      <c r="C14" s="11"/>
      <c r="D14" s="408"/>
      <c r="E14" s="40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22.5" customHeight="1" x14ac:dyDescent="0.3">
      <c r="B15" s="739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1"/>
    </row>
    <row r="16" spans="2:23" s="1" customFormat="1" ht="22.5" customHeight="1" x14ac:dyDescent="0.25">
      <c r="B16" s="742"/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4"/>
    </row>
    <row r="17" spans="2:23" s="1" customFormat="1" ht="22.5" customHeight="1" x14ac:dyDescent="0.25">
      <c r="B17" s="742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4"/>
    </row>
    <row r="18" spans="2:23" s="1" customFormat="1" ht="22.5" customHeight="1" x14ac:dyDescent="0.25">
      <c r="B18" s="745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7"/>
    </row>
    <row r="19" spans="2:23" s="1" customFormat="1" ht="18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2:23" s="1" customFormat="1" ht="18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</sheetData>
  <sheetProtection algorithmName="SHA-512" hashValue="Ddp8vRlxd+rplfv8mltJxJnDAAtd7jMp7SBsBfxB0Zl9cKvS1oOy/61FtxxOEoLOFulMbQkU60I0/h4mjGQCCA==" saltValue="UJ9f+aXhlkarp4itf3pWkg==" spinCount="100000" sheet="1" objects="1" scenarios="1"/>
  <protectedRanges>
    <protectedRange sqref="G6:H8 J6:K8 M6:N8 P6:Q8 S6:T8 V6:W8" name="Rango1_3"/>
  </protectedRanges>
  <mergeCells count="15">
    <mergeCell ref="B10:E12"/>
    <mergeCell ref="I10:W11"/>
    <mergeCell ref="B15:W18"/>
    <mergeCell ref="R3:T3"/>
    <mergeCell ref="U3:W3"/>
    <mergeCell ref="L6:N6"/>
    <mergeCell ref="O6:Q6"/>
    <mergeCell ref="R6:T6"/>
    <mergeCell ref="U6:W6"/>
    <mergeCell ref="B3:B4"/>
    <mergeCell ref="C3:E3"/>
    <mergeCell ref="F3:H3"/>
    <mergeCell ref="I3:K3"/>
    <mergeCell ref="L3:N3"/>
    <mergeCell ref="O3:Q3"/>
  </mergeCells>
  <conditionalFormatting sqref="C5:E9">
    <cfRule type="cellIs" dxfId="23" priority="20" operator="equal">
      <formula>0</formula>
    </cfRule>
  </conditionalFormatting>
  <conditionalFormatting sqref="F6:F8">
    <cfRule type="cellIs" dxfId="22" priority="9" operator="equal">
      <formula>0</formula>
    </cfRule>
  </conditionalFormatting>
  <conditionalFormatting sqref="F5:W5">
    <cfRule type="cellIs" dxfId="21" priority="11" operator="equal">
      <formula>0</formula>
    </cfRule>
  </conditionalFormatting>
  <conditionalFormatting sqref="I6:I8">
    <cfRule type="cellIs" dxfId="20" priority="13" operator="equal">
      <formula>0</formula>
    </cfRule>
  </conditionalFormatting>
  <conditionalFormatting sqref="I10:W11">
    <cfRule type="notContainsBlanks" dxfId="19" priority="19">
      <formula>LEN(TRIM(I10))&gt;0</formula>
    </cfRule>
  </conditionalFormatting>
  <conditionalFormatting sqref="L6:L8">
    <cfRule type="cellIs" dxfId="18" priority="7" operator="equal">
      <formula>0</formula>
    </cfRule>
  </conditionalFormatting>
  <conditionalFormatting sqref="O6:O8">
    <cfRule type="cellIs" dxfId="17" priority="5" operator="equal">
      <formula>0</formula>
    </cfRule>
  </conditionalFormatting>
  <conditionalFormatting sqref="R6:R8">
    <cfRule type="cellIs" dxfId="16" priority="3" operator="equal">
      <formula>0</formula>
    </cfRule>
  </conditionalFormatting>
  <conditionalFormatting sqref="U6:U8">
    <cfRule type="cellIs" dxfId="15" priority="1" operator="equal">
      <formula>0</formula>
    </cfRule>
  </conditionalFormatting>
  <dataValidations count="2">
    <dataValidation allowBlank="1" showErrorMessage="1" prompt="Sólo para Instituciones PRIVADAS." sqref="F5:W8" xr:uid="{00000000-0002-0000-1200-000000000000}"/>
    <dataValidation allowBlank="1" showInputMessage="1" showErrorMessage="1" prompt="Sólo para Instituciones PRIVADAS." sqref="JE65533:JF65534 TA65533:TB65534 ACW65533:ACX65534 AMS65533:AMT65534 AWO65533:AWP65534 BGK65533:BGL65534 BQG65533:BQH65534 CAC65533:CAD65534 CJY65533:CJZ65534 CTU65533:CTV65534 DDQ65533:DDR65534 DNM65533:DNN65534 DXI65533:DXJ65534 EHE65533:EHF65534 ERA65533:ERB65534 FAW65533:FAX65534 FKS65533:FKT65534 FUO65533:FUP65534 GEK65533:GEL65534 GOG65533:GOH65534 GYC65533:GYD65534 HHY65533:HHZ65534 HRU65533:HRV65534 IBQ65533:IBR65534 ILM65533:ILN65534 IVI65533:IVJ65534 JFE65533:JFF65534 JPA65533:JPB65534 JYW65533:JYX65534 KIS65533:KIT65534 KSO65533:KSP65534 LCK65533:LCL65534 LMG65533:LMH65534 LWC65533:LWD65534 MFY65533:MFZ65534 MPU65533:MPV65534 MZQ65533:MZR65534 NJM65533:NJN65534 NTI65533:NTJ65534 ODE65533:ODF65534 ONA65533:ONB65534 OWW65533:OWX65534 PGS65533:PGT65534 PQO65533:PQP65534 QAK65533:QAL65534 QKG65533:QKH65534 QUC65533:QUD65534 RDY65533:RDZ65534 RNU65533:RNV65534 RXQ65533:RXR65534 SHM65533:SHN65534 SRI65533:SRJ65534 TBE65533:TBF65534 TLA65533:TLB65534 TUW65533:TUX65534 UES65533:UET65534 UOO65533:UOP65534 UYK65533:UYL65534 VIG65533:VIH65534 VSC65533:VSD65534 WBY65533:WBZ65534 WLU65533:WLV65534 WVQ65533:WVR65534 JE131069:JF131070 TA131069:TB131070 ACW131069:ACX131070 AMS131069:AMT131070 AWO131069:AWP131070 BGK131069:BGL131070 BQG131069:BQH131070 CAC131069:CAD131070 CJY131069:CJZ131070 CTU131069:CTV131070 DDQ131069:DDR131070 DNM131069:DNN131070 DXI131069:DXJ131070 EHE131069:EHF131070 ERA131069:ERB131070 FAW131069:FAX131070 FKS131069:FKT131070 FUO131069:FUP131070 GEK131069:GEL131070 GOG131069:GOH131070 GYC131069:GYD131070 HHY131069:HHZ131070 HRU131069:HRV131070 IBQ131069:IBR131070 ILM131069:ILN131070 IVI131069:IVJ131070 JFE131069:JFF131070 JPA131069:JPB131070 JYW131069:JYX131070 KIS131069:KIT131070 KSO131069:KSP131070 LCK131069:LCL131070 LMG131069:LMH131070 LWC131069:LWD131070 MFY131069:MFZ131070 MPU131069:MPV131070 MZQ131069:MZR131070 NJM131069:NJN131070 NTI131069:NTJ131070 ODE131069:ODF131070 ONA131069:ONB131070 OWW131069:OWX131070 PGS131069:PGT131070 PQO131069:PQP131070 QAK131069:QAL131070 QKG131069:QKH131070 QUC131069:QUD131070 RDY131069:RDZ131070 RNU131069:RNV131070 RXQ131069:RXR131070 SHM131069:SHN131070 SRI131069:SRJ131070 TBE131069:TBF131070 TLA131069:TLB131070 TUW131069:TUX131070 UES131069:UET131070 UOO131069:UOP131070 UYK131069:UYL131070 VIG131069:VIH131070 VSC131069:VSD131070 WBY131069:WBZ131070 WLU131069:WLV131070 WVQ131069:WVR131070 JE196605:JF196606 TA196605:TB196606 ACW196605:ACX196606 AMS196605:AMT196606 AWO196605:AWP196606 BGK196605:BGL196606 BQG196605:BQH196606 CAC196605:CAD196606 CJY196605:CJZ196606 CTU196605:CTV196606 DDQ196605:DDR196606 DNM196605:DNN196606 DXI196605:DXJ196606 EHE196605:EHF196606 ERA196605:ERB196606 FAW196605:FAX196606 FKS196605:FKT196606 FUO196605:FUP196606 GEK196605:GEL196606 GOG196605:GOH196606 GYC196605:GYD196606 HHY196605:HHZ196606 HRU196605:HRV196606 IBQ196605:IBR196606 ILM196605:ILN196606 IVI196605:IVJ196606 JFE196605:JFF196606 JPA196605:JPB196606 JYW196605:JYX196606 KIS196605:KIT196606 KSO196605:KSP196606 LCK196605:LCL196606 LMG196605:LMH196606 LWC196605:LWD196606 MFY196605:MFZ196606 MPU196605:MPV196606 MZQ196605:MZR196606 NJM196605:NJN196606 NTI196605:NTJ196606 ODE196605:ODF196606 ONA196605:ONB196606 OWW196605:OWX196606 PGS196605:PGT196606 PQO196605:PQP196606 QAK196605:QAL196606 QKG196605:QKH196606 QUC196605:QUD196606 RDY196605:RDZ196606 RNU196605:RNV196606 RXQ196605:RXR196606 SHM196605:SHN196606 SRI196605:SRJ196606 TBE196605:TBF196606 TLA196605:TLB196606 TUW196605:TUX196606 UES196605:UET196606 UOO196605:UOP196606 UYK196605:UYL196606 VIG196605:VIH196606 VSC196605:VSD196606 WBY196605:WBZ196606 WLU196605:WLV196606 WVQ196605:WVR196606 JE262141:JF262142 TA262141:TB262142 ACW262141:ACX262142 AMS262141:AMT262142 AWO262141:AWP262142 BGK262141:BGL262142 BQG262141:BQH262142 CAC262141:CAD262142 CJY262141:CJZ262142 CTU262141:CTV262142 DDQ262141:DDR262142 DNM262141:DNN262142 DXI262141:DXJ262142 EHE262141:EHF262142 ERA262141:ERB262142 FAW262141:FAX262142 FKS262141:FKT262142 FUO262141:FUP262142 GEK262141:GEL262142 GOG262141:GOH262142 GYC262141:GYD262142 HHY262141:HHZ262142 HRU262141:HRV262142 IBQ262141:IBR262142 ILM262141:ILN262142 IVI262141:IVJ262142 JFE262141:JFF262142 JPA262141:JPB262142 JYW262141:JYX262142 KIS262141:KIT262142 KSO262141:KSP262142 LCK262141:LCL262142 LMG262141:LMH262142 LWC262141:LWD262142 MFY262141:MFZ262142 MPU262141:MPV262142 MZQ262141:MZR262142 NJM262141:NJN262142 NTI262141:NTJ262142 ODE262141:ODF262142 ONA262141:ONB262142 OWW262141:OWX262142 PGS262141:PGT262142 PQO262141:PQP262142 QAK262141:QAL262142 QKG262141:QKH262142 QUC262141:QUD262142 RDY262141:RDZ262142 RNU262141:RNV262142 RXQ262141:RXR262142 SHM262141:SHN262142 SRI262141:SRJ262142 TBE262141:TBF262142 TLA262141:TLB262142 TUW262141:TUX262142 UES262141:UET262142 UOO262141:UOP262142 UYK262141:UYL262142 VIG262141:VIH262142 VSC262141:VSD262142 WBY262141:WBZ262142 WLU262141:WLV262142 WVQ262141:WVR262142 JE327677:JF327678 TA327677:TB327678 ACW327677:ACX327678 AMS327677:AMT327678 AWO327677:AWP327678 BGK327677:BGL327678 BQG327677:BQH327678 CAC327677:CAD327678 CJY327677:CJZ327678 CTU327677:CTV327678 DDQ327677:DDR327678 DNM327677:DNN327678 DXI327677:DXJ327678 EHE327677:EHF327678 ERA327677:ERB327678 FAW327677:FAX327678 FKS327677:FKT327678 FUO327677:FUP327678 GEK327677:GEL327678 GOG327677:GOH327678 GYC327677:GYD327678 HHY327677:HHZ327678 HRU327677:HRV327678 IBQ327677:IBR327678 ILM327677:ILN327678 IVI327677:IVJ327678 JFE327677:JFF327678 JPA327677:JPB327678 JYW327677:JYX327678 KIS327677:KIT327678 KSO327677:KSP327678 LCK327677:LCL327678 LMG327677:LMH327678 LWC327677:LWD327678 MFY327677:MFZ327678 MPU327677:MPV327678 MZQ327677:MZR327678 NJM327677:NJN327678 NTI327677:NTJ327678 ODE327677:ODF327678 ONA327677:ONB327678 OWW327677:OWX327678 PGS327677:PGT327678 PQO327677:PQP327678 QAK327677:QAL327678 QKG327677:QKH327678 QUC327677:QUD327678 RDY327677:RDZ327678 RNU327677:RNV327678 RXQ327677:RXR327678 SHM327677:SHN327678 SRI327677:SRJ327678 TBE327677:TBF327678 TLA327677:TLB327678 TUW327677:TUX327678 UES327677:UET327678 UOO327677:UOP327678 UYK327677:UYL327678 VIG327677:VIH327678 VSC327677:VSD327678 WBY327677:WBZ327678 WLU327677:WLV327678 WVQ327677:WVR327678 JE393213:JF393214 TA393213:TB393214 ACW393213:ACX393214 AMS393213:AMT393214 AWO393213:AWP393214 BGK393213:BGL393214 BQG393213:BQH393214 CAC393213:CAD393214 CJY393213:CJZ393214 CTU393213:CTV393214 DDQ393213:DDR393214 DNM393213:DNN393214 DXI393213:DXJ393214 EHE393213:EHF393214 ERA393213:ERB393214 FAW393213:FAX393214 FKS393213:FKT393214 FUO393213:FUP393214 GEK393213:GEL393214 GOG393213:GOH393214 GYC393213:GYD393214 HHY393213:HHZ393214 HRU393213:HRV393214 IBQ393213:IBR393214 ILM393213:ILN393214 IVI393213:IVJ393214 JFE393213:JFF393214 JPA393213:JPB393214 JYW393213:JYX393214 KIS393213:KIT393214 KSO393213:KSP393214 LCK393213:LCL393214 LMG393213:LMH393214 LWC393213:LWD393214 MFY393213:MFZ393214 MPU393213:MPV393214 MZQ393213:MZR393214 NJM393213:NJN393214 NTI393213:NTJ393214 ODE393213:ODF393214 ONA393213:ONB393214 OWW393213:OWX393214 PGS393213:PGT393214 PQO393213:PQP393214 QAK393213:QAL393214 QKG393213:QKH393214 QUC393213:QUD393214 RDY393213:RDZ393214 RNU393213:RNV393214 RXQ393213:RXR393214 SHM393213:SHN393214 SRI393213:SRJ393214 TBE393213:TBF393214 TLA393213:TLB393214 TUW393213:TUX393214 UES393213:UET393214 UOO393213:UOP393214 UYK393213:UYL393214 VIG393213:VIH393214 VSC393213:VSD393214 WBY393213:WBZ393214 WLU393213:WLV393214 WVQ393213:WVR393214 JE458749:JF458750 TA458749:TB458750 ACW458749:ACX458750 AMS458749:AMT458750 AWO458749:AWP458750 BGK458749:BGL458750 BQG458749:BQH458750 CAC458749:CAD458750 CJY458749:CJZ458750 CTU458749:CTV458750 DDQ458749:DDR458750 DNM458749:DNN458750 DXI458749:DXJ458750 EHE458749:EHF458750 ERA458749:ERB458750 FAW458749:FAX458750 FKS458749:FKT458750 FUO458749:FUP458750 GEK458749:GEL458750 GOG458749:GOH458750 GYC458749:GYD458750 HHY458749:HHZ458750 HRU458749:HRV458750 IBQ458749:IBR458750 ILM458749:ILN458750 IVI458749:IVJ458750 JFE458749:JFF458750 JPA458749:JPB458750 JYW458749:JYX458750 KIS458749:KIT458750 KSO458749:KSP458750 LCK458749:LCL458750 LMG458749:LMH458750 LWC458749:LWD458750 MFY458749:MFZ458750 MPU458749:MPV458750 MZQ458749:MZR458750 NJM458749:NJN458750 NTI458749:NTJ458750 ODE458749:ODF458750 ONA458749:ONB458750 OWW458749:OWX458750 PGS458749:PGT458750 PQO458749:PQP458750 QAK458749:QAL458750 QKG458749:QKH458750 QUC458749:QUD458750 RDY458749:RDZ458750 RNU458749:RNV458750 RXQ458749:RXR458750 SHM458749:SHN458750 SRI458749:SRJ458750 TBE458749:TBF458750 TLA458749:TLB458750 TUW458749:TUX458750 UES458749:UET458750 UOO458749:UOP458750 UYK458749:UYL458750 VIG458749:VIH458750 VSC458749:VSD458750 WBY458749:WBZ458750 WLU458749:WLV458750 WVQ458749:WVR458750 JE524285:JF524286 TA524285:TB524286 ACW524285:ACX524286 AMS524285:AMT524286 AWO524285:AWP524286 BGK524285:BGL524286 BQG524285:BQH524286 CAC524285:CAD524286 CJY524285:CJZ524286 CTU524285:CTV524286 DDQ524285:DDR524286 DNM524285:DNN524286 DXI524285:DXJ524286 EHE524285:EHF524286 ERA524285:ERB524286 FAW524285:FAX524286 FKS524285:FKT524286 FUO524285:FUP524286 GEK524285:GEL524286 GOG524285:GOH524286 GYC524285:GYD524286 HHY524285:HHZ524286 HRU524285:HRV524286 IBQ524285:IBR524286 ILM524285:ILN524286 IVI524285:IVJ524286 JFE524285:JFF524286 JPA524285:JPB524286 JYW524285:JYX524286 KIS524285:KIT524286 KSO524285:KSP524286 LCK524285:LCL524286 LMG524285:LMH524286 LWC524285:LWD524286 MFY524285:MFZ524286 MPU524285:MPV524286 MZQ524285:MZR524286 NJM524285:NJN524286 NTI524285:NTJ524286 ODE524285:ODF524286 ONA524285:ONB524286 OWW524285:OWX524286 PGS524285:PGT524286 PQO524285:PQP524286 QAK524285:QAL524286 QKG524285:QKH524286 QUC524285:QUD524286 RDY524285:RDZ524286 RNU524285:RNV524286 RXQ524285:RXR524286 SHM524285:SHN524286 SRI524285:SRJ524286 TBE524285:TBF524286 TLA524285:TLB524286 TUW524285:TUX524286 UES524285:UET524286 UOO524285:UOP524286 UYK524285:UYL524286 VIG524285:VIH524286 VSC524285:VSD524286 WBY524285:WBZ524286 WLU524285:WLV524286 WVQ524285:WVR524286 JE589821:JF589822 TA589821:TB589822 ACW589821:ACX589822 AMS589821:AMT589822 AWO589821:AWP589822 BGK589821:BGL589822 BQG589821:BQH589822 CAC589821:CAD589822 CJY589821:CJZ589822 CTU589821:CTV589822 DDQ589821:DDR589822 DNM589821:DNN589822 DXI589821:DXJ589822 EHE589821:EHF589822 ERA589821:ERB589822 FAW589821:FAX589822 FKS589821:FKT589822 FUO589821:FUP589822 GEK589821:GEL589822 GOG589821:GOH589822 GYC589821:GYD589822 HHY589821:HHZ589822 HRU589821:HRV589822 IBQ589821:IBR589822 ILM589821:ILN589822 IVI589821:IVJ589822 JFE589821:JFF589822 JPA589821:JPB589822 JYW589821:JYX589822 KIS589821:KIT589822 KSO589821:KSP589822 LCK589821:LCL589822 LMG589821:LMH589822 LWC589821:LWD589822 MFY589821:MFZ589822 MPU589821:MPV589822 MZQ589821:MZR589822 NJM589821:NJN589822 NTI589821:NTJ589822 ODE589821:ODF589822 ONA589821:ONB589822 OWW589821:OWX589822 PGS589821:PGT589822 PQO589821:PQP589822 QAK589821:QAL589822 QKG589821:QKH589822 QUC589821:QUD589822 RDY589821:RDZ589822 RNU589821:RNV589822 RXQ589821:RXR589822 SHM589821:SHN589822 SRI589821:SRJ589822 TBE589821:TBF589822 TLA589821:TLB589822 TUW589821:TUX589822 UES589821:UET589822 UOO589821:UOP589822 UYK589821:UYL589822 VIG589821:VIH589822 VSC589821:VSD589822 WBY589821:WBZ589822 WLU589821:WLV589822 WVQ589821:WVR589822 JE655357:JF655358 TA655357:TB655358 ACW655357:ACX655358 AMS655357:AMT655358 AWO655357:AWP655358 BGK655357:BGL655358 BQG655357:BQH655358 CAC655357:CAD655358 CJY655357:CJZ655358 CTU655357:CTV655358 DDQ655357:DDR655358 DNM655357:DNN655358 DXI655357:DXJ655358 EHE655357:EHF655358 ERA655357:ERB655358 FAW655357:FAX655358 FKS655357:FKT655358 FUO655357:FUP655358 GEK655357:GEL655358 GOG655357:GOH655358 GYC655357:GYD655358 HHY655357:HHZ655358 HRU655357:HRV655358 IBQ655357:IBR655358 ILM655357:ILN655358 IVI655357:IVJ655358 JFE655357:JFF655358 JPA655357:JPB655358 JYW655357:JYX655358 KIS655357:KIT655358 KSO655357:KSP655358 LCK655357:LCL655358 LMG655357:LMH655358 LWC655357:LWD655358 MFY655357:MFZ655358 MPU655357:MPV655358 MZQ655357:MZR655358 NJM655357:NJN655358 NTI655357:NTJ655358 ODE655357:ODF655358 ONA655357:ONB655358 OWW655357:OWX655358 PGS655357:PGT655358 PQO655357:PQP655358 QAK655357:QAL655358 QKG655357:QKH655358 QUC655357:QUD655358 RDY655357:RDZ655358 RNU655357:RNV655358 RXQ655357:RXR655358 SHM655357:SHN655358 SRI655357:SRJ655358 TBE655357:TBF655358 TLA655357:TLB655358 TUW655357:TUX655358 UES655357:UET655358 UOO655357:UOP655358 UYK655357:UYL655358 VIG655357:VIH655358 VSC655357:VSD655358 WBY655357:WBZ655358 WLU655357:WLV655358 WVQ655357:WVR655358 JE720893:JF720894 TA720893:TB720894 ACW720893:ACX720894 AMS720893:AMT720894 AWO720893:AWP720894 BGK720893:BGL720894 BQG720893:BQH720894 CAC720893:CAD720894 CJY720893:CJZ720894 CTU720893:CTV720894 DDQ720893:DDR720894 DNM720893:DNN720894 DXI720893:DXJ720894 EHE720893:EHF720894 ERA720893:ERB720894 FAW720893:FAX720894 FKS720893:FKT720894 FUO720893:FUP720894 GEK720893:GEL720894 GOG720893:GOH720894 GYC720893:GYD720894 HHY720893:HHZ720894 HRU720893:HRV720894 IBQ720893:IBR720894 ILM720893:ILN720894 IVI720893:IVJ720894 JFE720893:JFF720894 JPA720893:JPB720894 JYW720893:JYX720894 KIS720893:KIT720894 KSO720893:KSP720894 LCK720893:LCL720894 LMG720893:LMH720894 LWC720893:LWD720894 MFY720893:MFZ720894 MPU720893:MPV720894 MZQ720893:MZR720894 NJM720893:NJN720894 NTI720893:NTJ720894 ODE720893:ODF720894 ONA720893:ONB720894 OWW720893:OWX720894 PGS720893:PGT720894 PQO720893:PQP720894 QAK720893:QAL720894 QKG720893:QKH720894 QUC720893:QUD720894 RDY720893:RDZ720894 RNU720893:RNV720894 RXQ720893:RXR720894 SHM720893:SHN720894 SRI720893:SRJ720894 TBE720893:TBF720894 TLA720893:TLB720894 TUW720893:TUX720894 UES720893:UET720894 UOO720893:UOP720894 UYK720893:UYL720894 VIG720893:VIH720894 VSC720893:VSD720894 WBY720893:WBZ720894 WLU720893:WLV720894 WVQ720893:WVR720894 JE786429:JF786430 TA786429:TB786430 ACW786429:ACX786430 AMS786429:AMT786430 AWO786429:AWP786430 BGK786429:BGL786430 BQG786429:BQH786430 CAC786429:CAD786430 CJY786429:CJZ786430 CTU786429:CTV786430 DDQ786429:DDR786430 DNM786429:DNN786430 DXI786429:DXJ786430 EHE786429:EHF786430 ERA786429:ERB786430 FAW786429:FAX786430 FKS786429:FKT786430 FUO786429:FUP786430 GEK786429:GEL786430 GOG786429:GOH786430 GYC786429:GYD786430 HHY786429:HHZ786430 HRU786429:HRV786430 IBQ786429:IBR786430 ILM786429:ILN786430 IVI786429:IVJ786430 JFE786429:JFF786430 JPA786429:JPB786430 JYW786429:JYX786430 KIS786429:KIT786430 KSO786429:KSP786430 LCK786429:LCL786430 LMG786429:LMH786430 LWC786429:LWD786430 MFY786429:MFZ786430 MPU786429:MPV786430 MZQ786429:MZR786430 NJM786429:NJN786430 NTI786429:NTJ786430 ODE786429:ODF786430 ONA786429:ONB786430 OWW786429:OWX786430 PGS786429:PGT786430 PQO786429:PQP786430 QAK786429:QAL786430 QKG786429:QKH786430 QUC786429:QUD786430 RDY786429:RDZ786430 RNU786429:RNV786430 RXQ786429:RXR786430 SHM786429:SHN786430 SRI786429:SRJ786430 TBE786429:TBF786430 TLA786429:TLB786430 TUW786429:TUX786430 UES786429:UET786430 UOO786429:UOP786430 UYK786429:UYL786430 VIG786429:VIH786430 VSC786429:VSD786430 WBY786429:WBZ786430 WLU786429:WLV786430 WVQ786429:WVR786430 JE851965:JF851966 TA851965:TB851966 ACW851965:ACX851966 AMS851965:AMT851966 AWO851965:AWP851966 BGK851965:BGL851966 BQG851965:BQH851966 CAC851965:CAD851966 CJY851965:CJZ851966 CTU851965:CTV851966 DDQ851965:DDR851966 DNM851965:DNN851966 DXI851965:DXJ851966 EHE851965:EHF851966 ERA851965:ERB851966 FAW851965:FAX851966 FKS851965:FKT851966 FUO851965:FUP851966 GEK851965:GEL851966 GOG851965:GOH851966 GYC851965:GYD851966 HHY851965:HHZ851966 HRU851965:HRV851966 IBQ851965:IBR851966 ILM851965:ILN851966 IVI851965:IVJ851966 JFE851965:JFF851966 JPA851965:JPB851966 JYW851965:JYX851966 KIS851965:KIT851966 KSO851965:KSP851966 LCK851965:LCL851966 LMG851965:LMH851966 LWC851965:LWD851966 MFY851965:MFZ851966 MPU851965:MPV851966 MZQ851965:MZR851966 NJM851965:NJN851966 NTI851965:NTJ851966 ODE851965:ODF851966 ONA851965:ONB851966 OWW851965:OWX851966 PGS851965:PGT851966 PQO851965:PQP851966 QAK851965:QAL851966 QKG851965:QKH851966 QUC851965:QUD851966 RDY851965:RDZ851966 RNU851965:RNV851966 RXQ851965:RXR851966 SHM851965:SHN851966 SRI851965:SRJ851966 TBE851965:TBF851966 TLA851965:TLB851966 TUW851965:TUX851966 UES851965:UET851966 UOO851965:UOP851966 UYK851965:UYL851966 VIG851965:VIH851966 VSC851965:VSD851966 WBY851965:WBZ851966 WLU851965:WLV851966 WVQ851965:WVR851966 JE917501:JF917502 TA917501:TB917502 ACW917501:ACX917502 AMS917501:AMT917502 AWO917501:AWP917502 BGK917501:BGL917502 BQG917501:BQH917502 CAC917501:CAD917502 CJY917501:CJZ917502 CTU917501:CTV917502 DDQ917501:DDR917502 DNM917501:DNN917502 DXI917501:DXJ917502 EHE917501:EHF917502 ERA917501:ERB917502 FAW917501:FAX917502 FKS917501:FKT917502 FUO917501:FUP917502 GEK917501:GEL917502 GOG917501:GOH917502 GYC917501:GYD917502 HHY917501:HHZ917502 HRU917501:HRV917502 IBQ917501:IBR917502 ILM917501:ILN917502 IVI917501:IVJ917502 JFE917501:JFF917502 JPA917501:JPB917502 JYW917501:JYX917502 KIS917501:KIT917502 KSO917501:KSP917502 LCK917501:LCL917502 LMG917501:LMH917502 LWC917501:LWD917502 MFY917501:MFZ917502 MPU917501:MPV917502 MZQ917501:MZR917502 NJM917501:NJN917502 NTI917501:NTJ917502 ODE917501:ODF917502 ONA917501:ONB917502 OWW917501:OWX917502 PGS917501:PGT917502 PQO917501:PQP917502 QAK917501:QAL917502 QKG917501:QKH917502 QUC917501:QUD917502 RDY917501:RDZ917502 RNU917501:RNV917502 RXQ917501:RXR917502 SHM917501:SHN917502 SRI917501:SRJ917502 TBE917501:TBF917502 TLA917501:TLB917502 TUW917501:TUX917502 UES917501:UET917502 UOO917501:UOP917502 UYK917501:UYL917502 VIG917501:VIH917502 VSC917501:VSD917502 WBY917501:WBZ917502 WLU917501:WLV917502 WVQ917501:WVR917502 JE983037:JF983038 TA983037:TB983038 ACW983037:ACX983038 AMS983037:AMT983038 AWO983037:AWP983038 BGK983037:BGL983038 BQG983037:BQH983038 CAC983037:CAD983038 CJY983037:CJZ983038 CTU983037:CTV983038 DDQ983037:DDR983038 DNM983037:DNN983038 DXI983037:DXJ983038 EHE983037:EHF983038 ERA983037:ERB983038 FAW983037:FAX983038 FKS983037:FKT983038 FUO983037:FUP983038 GEK983037:GEL983038 GOG983037:GOH983038 GYC983037:GYD983038 HHY983037:HHZ983038 HRU983037:HRV983038 IBQ983037:IBR983038 ILM983037:ILN983038 IVI983037:IVJ983038 JFE983037:JFF983038 JPA983037:JPB983038 JYW983037:JYX983038 KIS983037:KIT983038 KSO983037:KSP983038 LCK983037:LCL983038 LMG983037:LMH983038 LWC983037:LWD983038 MFY983037:MFZ983038 MPU983037:MPV983038 MZQ983037:MZR983038 NJM983037:NJN983038 NTI983037:NTJ983038 ODE983037:ODF983038 ONA983037:ONB983038 OWW983037:OWX983038 PGS983037:PGT983038 PQO983037:PQP983038 QAK983037:QAL983038 QKG983037:QKH983038 QUC983037:QUD983038 RDY983037:RDZ983038 RNU983037:RNV983038 RXQ983037:RXR983038 SHM983037:SHN983038 SRI983037:SRJ983038 TBE983037:TBF983038 TLA983037:TLB983038 TUW983037:TUX983038 UES983037:UET983038 UOO983037:UOP983038 UYK983037:UYL983038 VIG983037:VIH983038 VSC983037:VSD983038 WBY983037:WBZ983038 WLU983037:WLV983038 WVQ983037:WVR983038 WCB983043:WCC983044 JK65539:JL65540 TG65539:TH65540 ADC65539:ADD65540 AMY65539:AMZ65540 AWU65539:AWV65540 BGQ65539:BGR65540 BQM65539:BQN65540 CAI65539:CAJ65540 CKE65539:CKF65540 CUA65539:CUB65540 DDW65539:DDX65540 DNS65539:DNT65540 DXO65539:DXP65540 EHK65539:EHL65540 ERG65539:ERH65540 FBC65539:FBD65540 FKY65539:FKZ65540 FUU65539:FUV65540 GEQ65539:GER65540 GOM65539:GON65540 GYI65539:GYJ65540 HIE65539:HIF65540 HSA65539:HSB65540 IBW65539:IBX65540 ILS65539:ILT65540 IVO65539:IVP65540 JFK65539:JFL65540 JPG65539:JPH65540 JZC65539:JZD65540 KIY65539:KIZ65540 KSU65539:KSV65540 LCQ65539:LCR65540 LMM65539:LMN65540 LWI65539:LWJ65540 MGE65539:MGF65540 MQA65539:MQB65540 MZW65539:MZX65540 NJS65539:NJT65540 NTO65539:NTP65540 ODK65539:ODL65540 ONG65539:ONH65540 OXC65539:OXD65540 PGY65539:PGZ65540 PQU65539:PQV65540 QAQ65539:QAR65540 QKM65539:QKN65540 QUI65539:QUJ65540 REE65539:REF65540 ROA65539:ROB65540 RXW65539:RXX65540 SHS65539:SHT65540 SRO65539:SRP65540 TBK65539:TBL65540 TLG65539:TLH65540 TVC65539:TVD65540 UEY65539:UEZ65540 UOU65539:UOV65540 UYQ65539:UYR65540 VIM65539:VIN65540 VSI65539:VSJ65540 WCE65539:WCF65540 WMA65539:WMB65540 WVW65539:WVX65540 JK131075:JL131076 TG131075:TH131076 ADC131075:ADD131076 AMY131075:AMZ131076 AWU131075:AWV131076 BGQ131075:BGR131076 BQM131075:BQN131076 CAI131075:CAJ131076 CKE131075:CKF131076 CUA131075:CUB131076 DDW131075:DDX131076 DNS131075:DNT131076 DXO131075:DXP131076 EHK131075:EHL131076 ERG131075:ERH131076 FBC131075:FBD131076 FKY131075:FKZ131076 FUU131075:FUV131076 GEQ131075:GER131076 GOM131075:GON131076 GYI131075:GYJ131076 HIE131075:HIF131076 HSA131075:HSB131076 IBW131075:IBX131076 ILS131075:ILT131076 IVO131075:IVP131076 JFK131075:JFL131076 JPG131075:JPH131076 JZC131075:JZD131076 KIY131075:KIZ131076 KSU131075:KSV131076 LCQ131075:LCR131076 LMM131075:LMN131076 LWI131075:LWJ131076 MGE131075:MGF131076 MQA131075:MQB131076 MZW131075:MZX131076 NJS131075:NJT131076 NTO131075:NTP131076 ODK131075:ODL131076 ONG131075:ONH131076 OXC131075:OXD131076 PGY131075:PGZ131076 PQU131075:PQV131076 QAQ131075:QAR131076 QKM131075:QKN131076 QUI131075:QUJ131076 REE131075:REF131076 ROA131075:ROB131076 RXW131075:RXX131076 SHS131075:SHT131076 SRO131075:SRP131076 TBK131075:TBL131076 TLG131075:TLH131076 TVC131075:TVD131076 UEY131075:UEZ131076 UOU131075:UOV131076 UYQ131075:UYR131076 VIM131075:VIN131076 VSI131075:VSJ131076 WCE131075:WCF131076 WMA131075:WMB131076 WVW131075:WVX131076 JK196611:JL196612 TG196611:TH196612 ADC196611:ADD196612 AMY196611:AMZ196612 AWU196611:AWV196612 BGQ196611:BGR196612 BQM196611:BQN196612 CAI196611:CAJ196612 CKE196611:CKF196612 CUA196611:CUB196612 DDW196611:DDX196612 DNS196611:DNT196612 DXO196611:DXP196612 EHK196611:EHL196612 ERG196611:ERH196612 FBC196611:FBD196612 FKY196611:FKZ196612 FUU196611:FUV196612 GEQ196611:GER196612 GOM196611:GON196612 GYI196611:GYJ196612 HIE196611:HIF196612 HSA196611:HSB196612 IBW196611:IBX196612 ILS196611:ILT196612 IVO196611:IVP196612 JFK196611:JFL196612 JPG196611:JPH196612 JZC196611:JZD196612 KIY196611:KIZ196612 KSU196611:KSV196612 LCQ196611:LCR196612 LMM196611:LMN196612 LWI196611:LWJ196612 MGE196611:MGF196612 MQA196611:MQB196612 MZW196611:MZX196612 NJS196611:NJT196612 NTO196611:NTP196612 ODK196611:ODL196612 ONG196611:ONH196612 OXC196611:OXD196612 PGY196611:PGZ196612 PQU196611:PQV196612 QAQ196611:QAR196612 QKM196611:QKN196612 QUI196611:QUJ196612 REE196611:REF196612 ROA196611:ROB196612 RXW196611:RXX196612 SHS196611:SHT196612 SRO196611:SRP196612 TBK196611:TBL196612 TLG196611:TLH196612 TVC196611:TVD196612 UEY196611:UEZ196612 UOU196611:UOV196612 UYQ196611:UYR196612 VIM196611:VIN196612 VSI196611:VSJ196612 WCE196611:WCF196612 WMA196611:WMB196612 WVW196611:WVX196612 JK262147:JL262148 TG262147:TH262148 ADC262147:ADD262148 AMY262147:AMZ262148 AWU262147:AWV262148 BGQ262147:BGR262148 BQM262147:BQN262148 CAI262147:CAJ262148 CKE262147:CKF262148 CUA262147:CUB262148 DDW262147:DDX262148 DNS262147:DNT262148 DXO262147:DXP262148 EHK262147:EHL262148 ERG262147:ERH262148 FBC262147:FBD262148 FKY262147:FKZ262148 FUU262147:FUV262148 GEQ262147:GER262148 GOM262147:GON262148 GYI262147:GYJ262148 HIE262147:HIF262148 HSA262147:HSB262148 IBW262147:IBX262148 ILS262147:ILT262148 IVO262147:IVP262148 JFK262147:JFL262148 JPG262147:JPH262148 JZC262147:JZD262148 KIY262147:KIZ262148 KSU262147:KSV262148 LCQ262147:LCR262148 LMM262147:LMN262148 LWI262147:LWJ262148 MGE262147:MGF262148 MQA262147:MQB262148 MZW262147:MZX262148 NJS262147:NJT262148 NTO262147:NTP262148 ODK262147:ODL262148 ONG262147:ONH262148 OXC262147:OXD262148 PGY262147:PGZ262148 PQU262147:PQV262148 QAQ262147:QAR262148 QKM262147:QKN262148 QUI262147:QUJ262148 REE262147:REF262148 ROA262147:ROB262148 RXW262147:RXX262148 SHS262147:SHT262148 SRO262147:SRP262148 TBK262147:TBL262148 TLG262147:TLH262148 TVC262147:TVD262148 UEY262147:UEZ262148 UOU262147:UOV262148 UYQ262147:UYR262148 VIM262147:VIN262148 VSI262147:VSJ262148 WCE262147:WCF262148 WMA262147:WMB262148 WVW262147:WVX262148 JK327683:JL327684 TG327683:TH327684 ADC327683:ADD327684 AMY327683:AMZ327684 AWU327683:AWV327684 BGQ327683:BGR327684 BQM327683:BQN327684 CAI327683:CAJ327684 CKE327683:CKF327684 CUA327683:CUB327684 DDW327683:DDX327684 DNS327683:DNT327684 DXO327683:DXP327684 EHK327683:EHL327684 ERG327683:ERH327684 FBC327683:FBD327684 FKY327683:FKZ327684 FUU327683:FUV327684 GEQ327683:GER327684 GOM327683:GON327684 GYI327683:GYJ327684 HIE327683:HIF327684 HSA327683:HSB327684 IBW327683:IBX327684 ILS327683:ILT327684 IVO327683:IVP327684 JFK327683:JFL327684 JPG327683:JPH327684 JZC327683:JZD327684 KIY327683:KIZ327684 KSU327683:KSV327684 LCQ327683:LCR327684 LMM327683:LMN327684 LWI327683:LWJ327684 MGE327683:MGF327684 MQA327683:MQB327684 MZW327683:MZX327684 NJS327683:NJT327684 NTO327683:NTP327684 ODK327683:ODL327684 ONG327683:ONH327684 OXC327683:OXD327684 PGY327683:PGZ327684 PQU327683:PQV327684 QAQ327683:QAR327684 QKM327683:QKN327684 QUI327683:QUJ327684 REE327683:REF327684 ROA327683:ROB327684 RXW327683:RXX327684 SHS327683:SHT327684 SRO327683:SRP327684 TBK327683:TBL327684 TLG327683:TLH327684 TVC327683:TVD327684 UEY327683:UEZ327684 UOU327683:UOV327684 UYQ327683:UYR327684 VIM327683:VIN327684 VSI327683:VSJ327684 WCE327683:WCF327684 WMA327683:WMB327684 WVW327683:WVX327684 JK393219:JL393220 TG393219:TH393220 ADC393219:ADD393220 AMY393219:AMZ393220 AWU393219:AWV393220 BGQ393219:BGR393220 BQM393219:BQN393220 CAI393219:CAJ393220 CKE393219:CKF393220 CUA393219:CUB393220 DDW393219:DDX393220 DNS393219:DNT393220 DXO393219:DXP393220 EHK393219:EHL393220 ERG393219:ERH393220 FBC393219:FBD393220 FKY393219:FKZ393220 FUU393219:FUV393220 GEQ393219:GER393220 GOM393219:GON393220 GYI393219:GYJ393220 HIE393219:HIF393220 HSA393219:HSB393220 IBW393219:IBX393220 ILS393219:ILT393220 IVO393219:IVP393220 JFK393219:JFL393220 JPG393219:JPH393220 JZC393219:JZD393220 KIY393219:KIZ393220 KSU393219:KSV393220 LCQ393219:LCR393220 LMM393219:LMN393220 LWI393219:LWJ393220 MGE393219:MGF393220 MQA393219:MQB393220 MZW393219:MZX393220 NJS393219:NJT393220 NTO393219:NTP393220 ODK393219:ODL393220 ONG393219:ONH393220 OXC393219:OXD393220 PGY393219:PGZ393220 PQU393219:PQV393220 QAQ393219:QAR393220 QKM393219:QKN393220 QUI393219:QUJ393220 REE393219:REF393220 ROA393219:ROB393220 RXW393219:RXX393220 SHS393219:SHT393220 SRO393219:SRP393220 TBK393219:TBL393220 TLG393219:TLH393220 TVC393219:TVD393220 UEY393219:UEZ393220 UOU393219:UOV393220 UYQ393219:UYR393220 VIM393219:VIN393220 VSI393219:VSJ393220 WCE393219:WCF393220 WMA393219:WMB393220 WVW393219:WVX393220 JK458755:JL458756 TG458755:TH458756 ADC458755:ADD458756 AMY458755:AMZ458756 AWU458755:AWV458756 BGQ458755:BGR458756 BQM458755:BQN458756 CAI458755:CAJ458756 CKE458755:CKF458756 CUA458755:CUB458756 DDW458755:DDX458756 DNS458755:DNT458756 DXO458755:DXP458756 EHK458755:EHL458756 ERG458755:ERH458756 FBC458755:FBD458756 FKY458755:FKZ458756 FUU458755:FUV458756 GEQ458755:GER458756 GOM458755:GON458756 GYI458755:GYJ458756 HIE458755:HIF458756 HSA458755:HSB458756 IBW458755:IBX458756 ILS458755:ILT458756 IVO458755:IVP458756 JFK458755:JFL458756 JPG458755:JPH458756 JZC458755:JZD458756 KIY458755:KIZ458756 KSU458755:KSV458756 LCQ458755:LCR458756 LMM458755:LMN458756 LWI458755:LWJ458756 MGE458755:MGF458756 MQA458755:MQB458756 MZW458755:MZX458756 NJS458755:NJT458756 NTO458755:NTP458756 ODK458755:ODL458756 ONG458755:ONH458756 OXC458755:OXD458756 PGY458755:PGZ458756 PQU458755:PQV458756 QAQ458755:QAR458756 QKM458755:QKN458756 QUI458755:QUJ458756 REE458755:REF458756 ROA458755:ROB458756 RXW458755:RXX458756 SHS458755:SHT458756 SRO458755:SRP458756 TBK458755:TBL458756 TLG458755:TLH458756 TVC458755:TVD458756 UEY458755:UEZ458756 UOU458755:UOV458756 UYQ458755:UYR458756 VIM458755:VIN458756 VSI458755:VSJ458756 WCE458755:WCF458756 WMA458755:WMB458756 WVW458755:WVX458756 JK524291:JL524292 TG524291:TH524292 ADC524291:ADD524292 AMY524291:AMZ524292 AWU524291:AWV524292 BGQ524291:BGR524292 BQM524291:BQN524292 CAI524291:CAJ524292 CKE524291:CKF524292 CUA524291:CUB524292 DDW524291:DDX524292 DNS524291:DNT524292 DXO524291:DXP524292 EHK524291:EHL524292 ERG524291:ERH524292 FBC524291:FBD524292 FKY524291:FKZ524292 FUU524291:FUV524292 GEQ524291:GER524292 GOM524291:GON524292 GYI524291:GYJ524292 HIE524291:HIF524292 HSA524291:HSB524292 IBW524291:IBX524292 ILS524291:ILT524292 IVO524291:IVP524292 JFK524291:JFL524292 JPG524291:JPH524292 JZC524291:JZD524292 KIY524291:KIZ524292 KSU524291:KSV524292 LCQ524291:LCR524292 LMM524291:LMN524292 LWI524291:LWJ524292 MGE524291:MGF524292 MQA524291:MQB524292 MZW524291:MZX524292 NJS524291:NJT524292 NTO524291:NTP524292 ODK524291:ODL524292 ONG524291:ONH524292 OXC524291:OXD524292 PGY524291:PGZ524292 PQU524291:PQV524292 QAQ524291:QAR524292 QKM524291:QKN524292 QUI524291:QUJ524292 REE524291:REF524292 ROA524291:ROB524292 RXW524291:RXX524292 SHS524291:SHT524292 SRO524291:SRP524292 TBK524291:TBL524292 TLG524291:TLH524292 TVC524291:TVD524292 UEY524291:UEZ524292 UOU524291:UOV524292 UYQ524291:UYR524292 VIM524291:VIN524292 VSI524291:VSJ524292 WCE524291:WCF524292 WMA524291:WMB524292 WVW524291:WVX524292 JK589827:JL589828 TG589827:TH589828 ADC589827:ADD589828 AMY589827:AMZ589828 AWU589827:AWV589828 BGQ589827:BGR589828 BQM589827:BQN589828 CAI589827:CAJ589828 CKE589827:CKF589828 CUA589827:CUB589828 DDW589827:DDX589828 DNS589827:DNT589828 DXO589827:DXP589828 EHK589827:EHL589828 ERG589827:ERH589828 FBC589827:FBD589828 FKY589827:FKZ589828 FUU589827:FUV589828 GEQ589827:GER589828 GOM589827:GON589828 GYI589827:GYJ589828 HIE589827:HIF589828 HSA589827:HSB589828 IBW589827:IBX589828 ILS589827:ILT589828 IVO589827:IVP589828 JFK589827:JFL589828 JPG589827:JPH589828 JZC589827:JZD589828 KIY589827:KIZ589828 KSU589827:KSV589828 LCQ589827:LCR589828 LMM589827:LMN589828 LWI589827:LWJ589828 MGE589827:MGF589828 MQA589827:MQB589828 MZW589827:MZX589828 NJS589827:NJT589828 NTO589827:NTP589828 ODK589827:ODL589828 ONG589827:ONH589828 OXC589827:OXD589828 PGY589827:PGZ589828 PQU589827:PQV589828 QAQ589827:QAR589828 QKM589827:QKN589828 QUI589827:QUJ589828 REE589827:REF589828 ROA589827:ROB589828 RXW589827:RXX589828 SHS589827:SHT589828 SRO589827:SRP589828 TBK589827:TBL589828 TLG589827:TLH589828 TVC589827:TVD589828 UEY589827:UEZ589828 UOU589827:UOV589828 UYQ589827:UYR589828 VIM589827:VIN589828 VSI589827:VSJ589828 WCE589827:WCF589828 WMA589827:WMB589828 WVW589827:WVX589828 JK655363:JL655364 TG655363:TH655364 ADC655363:ADD655364 AMY655363:AMZ655364 AWU655363:AWV655364 BGQ655363:BGR655364 BQM655363:BQN655364 CAI655363:CAJ655364 CKE655363:CKF655364 CUA655363:CUB655364 DDW655363:DDX655364 DNS655363:DNT655364 DXO655363:DXP655364 EHK655363:EHL655364 ERG655363:ERH655364 FBC655363:FBD655364 FKY655363:FKZ655364 FUU655363:FUV655364 GEQ655363:GER655364 GOM655363:GON655364 GYI655363:GYJ655364 HIE655363:HIF655364 HSA655363:HSB655364 IBW655363:IBX655364 ILS655363:ILT655364 IVO655363:IVP655364 JFK655363:JFL655364 JPG655363:JPH655364 JZC655363:JZD655364 KIY655363:KIZ655364 KSU655363:KSV655364 LCQ655363:LCR655364 LMM655363:LMN655364 LWI655363:LWJ655364 MGE655363:MGF655364 MQA655363:MQB655364 MZW655363:MZX655364 NJS655363:NJT655364 NTO655363:NTP655364 ODK655363:ODL655364 ONG655363:ONH655364 OXC655363:OXD655364 PGY655363:PGZ655364 PQU655363:PQV655364 QAQ655363:QAR655364 QKM655363:QKN655364 QUI655363:QUJ655364 REE655363:REF655364 ROA655363:ROB655364 RXW655363:RXX655364 SHS655363:SHT655364 SRO655363:SRP655364 TBK655363:TBL655364 TLG655363:TLH655364 TVC655363:TVD655364 UEY655363:UEZ655364 UOU655363:UOV655364 UYQ655363:UYR655364 VIM655363:VIN655364 VSI655363:VSJ655364 WCE655363:WCF655364 WMA655363:WMB655364 WVW655363:WVX655364 JK720899:JL720900 TG720899:TH720900 ADC720899:ADD720900 AMY720899:AMZ720900 AWU720899:AWV720900 BGQ720899:BGR720900 BQM720899:BQN720900 CAI720899:CAJ720900 CKE720899:CKF720900 CUA720899:CUB720900 DDW720899:DDX720900 DNS720899:DNT720900 DXO720899:DXP720900 EHK720899:EHL720900 ERG720899:ERH720900 FBC720899:FBD720900 FKY720899:FKZ720900 FUU720899:FUV720900 GEQ720899:GER720900 GOM720899:GON720900 GYI720899:GYJ720900 HIE720899:HIF720900 HSA720899:HSB720900 IBW720899:IBX720900 ILS720899:ILT720900 IVO720899:IVP720900 JFK720899:JFL720900 JPG720899:JPH720900 JZC720899:JZD720900 KIY720899:KIZ720900 KSU720899:KSV720900 LCQ720899:LCR720900 LMM720899:LMN720900 LWI720899:LWJ720900 MGE720899:MGF720900 MQA720899:MQB720900 MZW720899:MZX720900 NJS720899:NJT720900 NTO720899:NTP720900 ODK720899:ODL720900 ONG720899:ONH720900 OXC720899:OXD720900 PGY720899:PGZ720900 PQU720899:PQV720900 QAQ720899:QAR720900 QKM720899:QKN720900 QUI720899:QUJ720900 REE720899:REF720900 ROA720899:ROB720900 RXW720899:RXX720900 SHS720899:SHT720900 SRO720899:SRP720900 TBK720899:TBL720900 TLG720899:TLH720900 TVC720899:TVD720900 UEY720899:UEZ720900 UOU720899:UOV720900 UYQ720899:UYR720900 VIM720899:VIN720900 VSI720899:VSJ720900 WCE720899:WCF720900 WMA720899:WMB720900 WVW720899:WVX720900 JK786435:JL786436 TG786435:TH786436 ADC786435:ADD786436 AMY786435:AMZ786436 AWU786435:AWV786436 BGQ786435:BGR786436 BQM786435:BQN786436 CAI786435:CAJ786436 CKE786435:CKF786436 CUA786435:CUB786436 DDW786435:DDX786436 DNS786435:DNT786436 DXO786435:DXP786436 EHK786435:EHL786436 ERG786435:ERH786436 FBC786435:FBD786436 FKY786435:FKZ786436 FUU786435:FUV786436 GEQ786435:GER786436 GOM786435:GON786436 GYI786435:GYJ786436 HIE786435:HIF786436 HSA786435:HSB786436 IBW786435:IBX786436 ILS786435:ILT786436 IVO786435:IVP786436 JFK786435:JFL786436 JPG786435:JPH786436 JZC786435:JZD786436 KIY786435:KIZ786436 KSU786435:KSV786436 LCQ786435:LCR786436 LMM786435:LMN786436 LWI786435:LWJ786436 MGE786435:MGF786436 MQA786435:MQB786436 MZW786435:MZX786436 NJS786435:NJT786436 NTO786435:NTP786436 ODK786435:ODL786436 ONG786435:ONH786436 OXC786435:OXD786436 PGY786435:PGZ786436 PQU786435:PQV786436 QAQ786435:QAR786436 QKM786435:QKN786436 QUI786435:QUJ786436 REE786435:REF786436 ROA786435:ROB786436 RXW786435:RXX786436 SHS786435:SHT786436 SRO786435:SRP786436 TBK786435:TBL786436 TLG786435:TLH786436 TVC786435:TVD786436 UEY786435:UEZ786436 UOU786435:UOV786436 UYQ786435:UYR786436 VIM786435:VIN786436 VSI786435:VSJ786436 WCE786435:WCF786436 WMA786435:WMB786436 WVW786435:WVX786436 JK851971:JL851972 TG851971:TH851972 ADC851971:ADD851972 AMY851971:AMZ851972 AWU851971:AWV851972 BGQ851971:BGR851972 BQM851971:BQN851972 CAI851971:CAJ851972 CKE851971:CKF851972 CUA851971:CUB851972 DDW851971:DDX851972 DNS851971:DNT851972 DXO851971:DXP851972 EHK851971:EHL851972 ERG851971:ERH851972 FBC851971:FBD851972 FKY851971:FKZ851972 FUU851971:FUV851972 GEQ851971:GER851972 GOM851971:GON851972 GYI851971:GYJ851972 HIE851971:HIF851972 HSA851971:HSB851972 IBW851971:IBX851972 ILS851971:ILT851972 IVO851971:IVP851972 JFK851971:JFL851972 JPG851971:JPH851972 JZC851971:JZD851972 KIY851971:KIZ851972 KSU851971:KSV851972 LCQ851971:LCR851972 LMM851971:LMN851972 LWI851971:LWJ851972 MGE851971:MGF851972 MQA851971:MQB851972 MZW851971:MZX851972 NJS851971:NJT851972 NTO851971:NTP851972 ODK851971:ODL851972 ONG851971:ONH851972 OXC851971:OXD851972 PGY851971:PGZ851972 PQU851971:PQV851972 QAQ851971:QAR851972 QKM851971:QKN851972 QUI851971:QUJ851972 REE851971:REF851972 ROA851971:ROB851972 RXW851971:RXX851972 SHS851971:SHT851972 SRO851971:SRP851972 TBK851971:TBL851972 TLG851971:TLH851972 TVC851971:TVD851972 UEY851971:UEZ851972 UOU851971:UOV851972 UYQ851971:UYR851972 VIM851971:VIN851972 VSI851971:VSJ851972 WCE851971:WCF851972 WMA851971:WMB851972 WVW851971:WVX851972 JK917507:JL917508 TG917507:TH917508 ADC917507:ADD917508 AMY917507:AMZ917508 AWU917507:AWV917508 BGQ917507:BGR917508 BQM917507:BQN917508 CAI917507:CAJ917508 CKE917507:CKF917508 CUA917507:CUB917508 DDW917507:DDX917508 DNS917507:DNT917508 DXO917507:DXP917508 EHK917507:EHL917508 ERG917507:ERH917508 FBC917507:FBD917508 FKY917507:FKZ917508 FUU917507:FUV917508 GEQ917507:GER917508 GOM917507:GON917508 GYI917507:GYJ917508 HIE917507:HIF917508 HSA917507:HSB917508 IBW917507:IBX917508 ILS917507:ILT917508 IVO917507:IVP917508 JFK917507:JFL917508 JPG917507:JPH917508 JZC917507:JZD917508 KIY917507:KIZ917508 KSU917507:KSV917508 LCQ917507:LCR917508 LMM917507:LMN917508 LWI917507:LWJ917508 MGE917507:MGF917508 MQA917507:MQB917508 MZW917507:MZX917508 NJS917507:NJT917508 NTO917507:NTP917508 ODK917507:ODL917508 ONG917507:ONH917508 OXC917507:OXD917508 PGY917507:PGZ917508 PQU917507:PQV917508 QAQ917507:QAR917508 QKM917507:QKN917508 QUI917507:QUJ917508 REE917507:REF917508 ROA917507:ROB917508 RXW917507:RXX917508 SHS917507:SHT917508 SRO917507:SRP917508 TBK917507:TBL917508 TLG917507:TLH917508 TVC917507:TVD917508 UEY917507:UEZ917508 UOU917507:UOV917508 UYQ917507:UYR917508 VIM917507:VIN917508 VSI917507:VSJ917508 WCE917507:WCF917508 WMA917507:WMB917508 WVW917507:WVX917508 JK983043:JL983044 TG983043:TH983044 ADC983043:ADD983044 AMY983043:AMZ983044 AWU983043:AWV983044 BGQ983043:BGR983044 BQM983043:BQN983044 CAI983043:CAJ983044 CKE983043:CKF983044 CUA983043:CUB983044 DDW983043:DDX983044 DNS983043:DNT983044 DXO983043:DXP983044 EHK983043:EHL983044 ERG983043:ERH983044 FBC983043:FBD983044 FKY983043:FKZ983044 FUU983043:FUV983044 GEQ983043:GER983044 GOM983043:GON983044 GYI983043:GYJ983044 HIE983043:HIF983044 HSA983043:HSB983044 IBW983043:IBX983044 ILS983043:ILT983044 IVO983043:IVP983044 JFK983043:JFL983044 JPG983043:JPH983044 JZC983043:JZD983044 KIY983043:KIZ983044 KSU983043:KSV983044 LCQ983043:LCR983044 LMM983043:LMN983044 LWI983043:LWJ983044 MGE983043:MGF983044 MQA983043:MQB983044 MZW983043:MZX983044 NJS983043:NJT983044 NTO983043:NTP983044 ODK983043:ODL983044 ONG983043:ONH983044 OXC983043:OXD983044 PGY983043:PGZ983044 PQU983043:PQV983044 QAQ983043:QAR983044 QKM983043:QKN983044 QUI983043:QUJ983044 REE983043:REF983044 ROA983043:ROB983044 RXW983043:RXX983044 SHS983043:SHT983044 SRO983043:SRP983044 TBK983043:TBL983044 TLG983043:TLH983044 TVC983043:TVD983044 UEY983043:UEZ983044 UOU983043:UOV983044 UYQ983043:UYR983044 VIM983043:VIN983044 VSI983043:VSJ983044 WCE983043:WCF983044 WMA983043:WMB983044 WVW983043:WVX983044 WVT983043:WVU983044 JH65533:JI65534 TD65533:TE65534 ACZ65533:ADA65534 AMV65533:AMW65534 AWR65533:AWS65534 BGN65533:BGO65534 BQJ65533:BQK65534 CAF65533:CAG65534 CKB65533:CKC65534 CTX65533:CTY65534 DDT65533:DDU65534 DNP65533:DNQ65534 DXL65533:DXM65534 EHH65533:EHI65534 ERD65533:ERE65534 FAZ65533:FBA65534 FKV65533:FKW65534 FUR65533:FUS65534 GEN65533:GEO65534 GOJ65533:GOK65534 GYF65533:GYG65534 HIB65533:HIC65534 HRX65533:HRY65534 IBT65533:IBU65534 ILP65533:ILQ65534 IVL65533:IVM65534 JFH65533:JFI65534 JPD65533:JPE65534 JYZ65533:JZA65534 KIV65533:KIW65534 KSR65533:KSS65534 LCN65533:LCO65534 LMJ65533:LMK65534 LWF65533:LWG65534 MGB65533:MGC65534 MPX65533:MPY65534 MZT65533:MZU65534 NJP65533:NJQ65534 NTL65533:NTM65534 ODH65533:ODI65534 OND65533:ONE65534 OWZ65533:OXA65534 PGV65533:PGW65534 PQR65533:PQS65534 QAN65533:QAO65534 QKJ65533:QKK65534 QUF65533:QUG65534 REB65533:REC65534 RNX65533:RNY65534 RXT65533:RXU65534 SHP65533:SHQ65534 SRL65533:SRM65534 TBH65533:TBI65534 TLD65533:TLE65534 TUZ65533:TVA65534 UEV65533:UEW65534 UOR65533:UOS65534 UYN65533:UYO65534 VIJ65533:VIK65534 VSF65533:VSG65534 WCB65533:WCC65534 WLX65533:WLY65534 WVT65533:WVU65534 JH131069:JI131070 TD131069:TE131070 ACZ131069:ADA131070 AMV131069:AMW131070 AWR131069:AWS131070 BGN131069:BGO131070 BQJ131069:BQK131070 CAF131069:CAG131070 CKB131069:CKC131070 CTX131069:CTY131070 DDT131069:DDU131070 DNP131069:DNQ131070 DXL131069:DXM131070 EHH131069:EHI131070 ERD131069:ERE131070 FAZ131069:FBA131070 FKV131069:FKW131070 FUR131069:FUS131070 GEN131069:GEO131070 GOJ131069:GOK131070 GYF131069:GYG131070 HIB131069:HIC131070 HRX131069:HRY131070 IBT131069:IBU131070 ILP131069:ILQ131070 IVL131069:IVM131070 JFH131069:JFI131070 JPD131069:JPE131070 JYZ131069:JZA131070 KIV131069:KIW131070 KSR131069:KSS131070 LCN131069:LCO131070 LMJ131069:LMK131070 LWF131069:LWG131070 MGB131069:MGC131070 MPX131069:MPY131070 MZT131069:MZU131070 NJP131069:NJQ131070 NTL131069:NTM131070 ODH131069:ODI131070 OND131069:ONE131070 OWZ131069:OXA131070 PGV131069:PGW131070 PQR131069:PQS131070 QAN131069:QAO131070 QKJ131069:QKK131070 QUF131069:QUG131070 REB131069:REC131070 RNX131069:RNY131070 RXT131069:RXU131070 SHP131069:SHQ131070 SRL131069:SRM131070 TBH131069:TBI131070 TLD131069:TLE131070 TUZ131069:TVA131070 UEV131069:UEW131070 UOR131069:UOS131070 UYN131069:UYO131070 VIJ131069:VIK131070 VSF131069:VSG131070 WCB131069:WCC131070 WLX131069:WLY131070 WVT131069:WVU131070 JH196605:JI196606 TD196605:TE196606 ACZ196605:ADA196606 AMV196605:AMW196606 AWR196605:AWS196606 BGN196605:BGO196606 BQJ196605:BQK196606 CAF196605:CAG196606 CKB196605:CKC196606 CTX196605:CTY196606 DDT196605:DDU196606 DNP196605:DNQ196606 DXL196605:DXM196606 EHH196605:EHI196606 ERD196605:ERE196606 FAZ196605:FBA196606 FKV196605:FKW196606 FUR196605:FUS196606 GEN196605:GEO196606 GOJ196605:GOK196606 GYF196605:GYG196606 HIB196605:HIC196606 HRX196605:HRY196606 IBT196605:IBU196606 ILP196605:ILQ196606 IVL196605:IVM196606 JFH196605:JFI196606 JPD196605:JPE196606 JYZ196605:JZA196606 KIV196605:KIW196606 KSR196605:KSS196606 LCN196605:LCO196606 LMJ196605:LMK196606 LWF196605:LWG196606 MGB196605:MGC196606 MPX196605:MPY196606 MZT196605:MZU196606 NJP196605:NJQ196606 NTL196605:NTM196606 ODH196605:ODI196606 OND196605:ONE196606 OWZ196605:OXA196606 PGV196605:PGW196606 PQR196605:PQS196606 QAN196605:QAO196606 QKJ196605:QKK196606 QUF196605:QUG196606 REB196605:REC196606 RNX196605:RNY196606 RXT196605:RXU196606 SHP196605:SHQ196606 SRL196605:SRM196606 TBH196605:TBI196606 TLD196605:TLE196606 TUZ196605:TVA196606 UEV196605:UEW196606 UOR196605:UOS196606 UYN196605:UYO196606 VIJ196605:VIK196606 VSF196605:VSG196606 WCB196605:WCC196606 WLX196605:WLY196606 WVT196605:WVU196606 JH262141:JI262142 TD262141:TE262142 ACZ262141:ADA262142 AMV262141:AMW262142 AWR262141:AWS262142 BGN262141:BGO262142 BQJ262141:BQK262142 CAF262141:CAG262142 CKB262141:CKC262142 CTX262141:CTY262142 DDT262141:DDU262142 DNP262141:DNQ262142 DXL262141:DXM262142 EHH262141:EHI262142 ERD262141:ERE262142 FAZ262141:FBA262142 FKV262141:FKW262142 FUR262141:FUS262142 GEN262141:GEO262142 GOJ262141:GOK262142 GYF262141:GYG262142 HIB262141:HIC262142 HRX262141:HRY262142 IBT262141:IBU262142 ILP262141:ILQ262142 IVL262141:IVM262142 JFH262141:JFI262142 JPD262141:JPE262142 JYZ262141:JZA262142 KIV262141:KIW262142 KSR262141:KSS262142 LCN262141:LCO262142 LMJ262141:LMK262142 LWF262141:LWG262142 MGB262141:MGC262142 MPX262141:MPY262142 MZT262141:MZU262142 NJP262141:NJQ262142 NTL262141:NTM262142 ODH262141:ODI262142 OND262141:ONE262142 OWZ262141:OXA262142 PGV262141:PGW262142 PQR262141:PQS262142 QAN262141:QAO262142 QKJ262141:QKK262142 QUF262141:QUG262142 REB262141:REC262142 RNX262141:RNY262142 RXT262141:RXU262142 SHP262141:SHQ262142 SRL262141:SRM262142 TBH262141:TBI262142 TLD262141:TLE262142 TUZ262141:TVA262142 UEV262141:UEW262142 UOR262141:UOS262142 UYN262141:UYO262142 VIJ262141:VIK262142 VSF262141:VSG262142 WCB262141:WCC262142 WLX262141:WLY262142 WVT262141:WVU262142 JH327677:JI327678 TD327677:TE327678 ACZ327677:ADA327678 AMV327677:AMW327678 AWR327677:AWS327678 BGN327677:BGO327678 BQJ327677:BQK327678 CAF327677:CAG327678 CKB327677:CKC327678 CTX327677:CTY327678 DDT327677:DDU327678 DNP327677:DNQ327678 DXL327677:DXM327678 EHH327677:EHI327678 ERD327677:ERE327678 FAZ327677:FBA327678 FKV327677:FKW327678 FUR327677:FUS327678 GEN327677:GEO327678 GOJ327677:GOK327678 GYF327677:GYG327678 HIB327677:HIC327678 HRX327677:HRY327678 IBT327677:IBU327678 ILP327677:ILQ327678 IVL327677:IVM327678 JFH327677:JFI327678 JPD327677:JPE327678 JYZ327677:JZA327678 KIV327677:KIW327678 KSR327677:KSS327678 LCN327677:LCO327678 LMJ327677:LMK327678 LWF327677:LWG327678 MGB327677:MGC327678 MPX327677:MPY327678 MZT327677:MZU327678 NJP327677:NJQ327678 NTL327677:NTM327678 ODH327677:ODI327678 OND327677:ONE327678 OWZ327677:OXA327678 PGV327677:PGW327678 PQR327677:PQS327678 QAN327677:QAO327678 QKJ327677:QKK327678 QUF327677:QUG327678 REB327677:REC327678 RNX327677:RNY327678 RXT327677:RXU327678 SHP327677:SHQ327678 SRL327677:SRM327678 TBH327677:TBI327678 TLD327677:TLE327678 TUZ327677:TVA327678 UEV327677:UEW327678 UOR327677:UOS327678 UYN327677:UYO327678 VIJ327677:VIK327678 VSF327677:VSG327678 WCB327677:WCC327678 WLX327677:WLY327678 WVT327677:WVU327678 JH393213:JI393214 TD393213:TE393214 ACZ393213:ADA393214 AMV393213:AMW393214 AWR393213:AWS393214 BGN393213:BGO393214 BQJ393213:BQK393214 CAF393213:CAG393214 CKB393213:CKC393214 CTX393213:CTY393214 DDT393213:DDU393214 DNP393213:DNQ393214 DXL393213:DXM393214 EHH393213:EHI393214 ERD393213:ERE393214 FAZ393213:FBA393214 FKV393213:FKW393214 FUR393213:FUS393214 GEN393213:GEO393214 GOJ393213:GOK393214 GYF393213:GYG393214 HIB393213:HIC393214 HRX393213:HRY393214 IBT393213:IBU393214 ILP393213:ILQ393214 IVL393213:IVM393214 JFH393213:JFI393214 JPD393213:JPE393214 JYZ393213:JZA393214 KIV393213:KIW393214 KSR393213:KSS393214 LCN393213:LCO393214 LMJ393213:LMK393214 LWF393213:LWG393214 MGB393213:MGC393214 MPX393213:MPY393214 MZT393213:MZU393214 NJP393213:NJQ393214 NTL393213:NTM393214 ODH393213:ODI393214 OND393213:ONE393214 OWZ393213:OXA393214 PGV393213:PGW393214 PQR393213:PQS393214 QAN393213:QAO393214 QKJ393213:QKK393214 QUF393213:QUG393214 REB393213:REC393214 RNX393213:RNY393214 RXT393213:RXU393214 SHP393213:SHQ393214 SRL393213:SRM393214 TBH393213:TBI393214 TLD393213:TLE393214 TUZ393213:TVA393214 UEV393213:UEW393214 UOR393213:UOS393214 UYN393213:UYO393214 VIJ393213:VIK393214 VSF393213:VSG393214 WCB393213:WCC393214 WLX393213:WLY393214 WVT393213:WVU393214 JH458749:JI458750 TD458749:TE458750 ACZ458749:ADA458750 AMV458749:AMW458750 AWR458749:AWS458750 BGN458749:BGO458750 BQJ458749:BQK458750 CAF458749:CAG458750 CKB458749:CKC458750 CTX458749:CTY458750 DDT458749:DDU458750 DNP458749:DNQ458750 DXL458749:DXM458750 EHH458749:EHI458750 ERD458749:ERE458750 FAZ458749:FBA458750 FKV458749:FKW458750 FUR458749:FUS458750 GEN458749:GEO458750 GOJ458749:GOK458750 GYF458749:GYG458750 HIB458749:HIC458750 HRX458749:HRY458750 IBT458749:IBU458750 ILP458749:ILQ458750 IVL458749:IVM458750 JFH458749:JFI458750 JPD458749:JPE458750 JYZ458749:JZA458750 KIV458749:KIW458750 KSR458749:KSS458750 LCN458749:LCO458750 LMJ458749:LMK458750 LWF458749:LWG458750 MGB458749:MGC458750 MPX458749:MPY458750 MZT458749:MZU458750 NJP458749:NJQ458750 NTL458749:NTM458750 ODH458749:ODI458750 OND458749:ONE458750 OWZ458749:OXA458750 PGV458749:PGW458750 PQR458749:PQS458750 QAN458749:QAO458750 QKJ458749:QKK458750 QUF458749:QUG458750 REB458749:REC458750 RNX458749:RNY458750 RXT458749:RXU458750 SHP458749:SHQ458750 SRL458749:SRM458750 TBH458749:TBI458750 TLD458749:TLE458750 TUZ458749:TVA458750 UEV458749:UEW458750 UOR458749:UOS458750 UYN458749:UYO458750 VIJ458749:VIK458750 VSF458749:VSG458750 WCB458749:WCC458750 WLX458749:WLY458750 WVT458749:WVU458750 JH524285:JI524286 TD524285:TE524286 ACZ524285:ADA524286 AMV524285:AMW524286 AWR524285:AWS524286 BGN524285:BGO524286 BQJ524285:BQK524286 CAF524285:CAG524286 CKB524285:CKC524286 CTX524285:CTY524286 DDT524285:DDU524286 DNP524285:DNQ524286 DXL524285:DXM524286 EHH524285:EHI524286 ERD524285:ERE524286 FAZ524285:FBA524286 FKV524285:FKW524286 FUR524285:FUS524286 GEN524285:GEO524286 GOJ524285:GOK524286 GYF524285:GYG524286 HIB524285:HIC524286 HRX524285:HRY524286 IBT524285:IBU524286 ILP524285:ILQ524286 IVL524285:IVM524286 JFH524285:JFI524286 JPD524285:JPE524286 JYZ524285:JZA524286 KIV524285:KIW524286 KSR524285:KSS524286 LCN524285:LCO524286 LMJ524285:LMK524286 LWF524285:LWG524286 MGB524285:MGC524286 MPX524285:MPY524286 MZT524285:MZU524286 NJP524285:NJQ524286 NTL524285:NTM524286 ODH524285:ODI524286 OND524285:ONE524286 OWZ524285:OXA524286 PGV524285:PGW524286 PQR524285:PQS524286 QAN524285:QAO524286 QKJ524285:QKK524286 QUF524285:QUG524286 REB524285:REC524286 RNX524285:RNY524286 RXT524285:RXU524286 SHP524285:SHQ524286 SRL524285:SRM524286 TBH524285:TBI524286 TLD524285:TLE524286 TUZ524285:TVA524286 UEV524285:UEW524286 UOR524285:UOS524286 UYN524285:UYO524286 VIJ524285:VIK524286 VSF524285:VSG524286 WCB524285:WCC524286 WLX524285:WLY524286 WVT524285:WVU524286 JH589821:JI589822 TD589821:TE589822 ACZ589821:ADA589822 AMV589821:AMW589822 AWR589821:AWS589822 BGN589821:BGO589822 BQJ589821:BQK589822 CAF589821:CAG589822 CKB589821:CKC589822 CTX589821:CTY589822 DDT589821:DDU589822 DNP589821:DNQ589822 DXL589821:DXM589822 EHH589821:EHI589822 ERD589821:ERE589822 FAZ589821:FBA589822 FKV589821:FKW589822 FUR589821:FUS589822 GEN589821:GEO589822 GOJ589821:GOK589822 GYF589821:GYG589822 HIB589821:HIC589822 HRX589821:HRY589822 IBT589821:IBU589822 ILP589821:ILQ589822 IVL589821:IVM589822 JFH589821:JFI589822 JPD589821:JPE589822 JYZ589821:JZA589822 KIV589821:KIW589822 KSR589821:KSS589822 LCN589821:LCO589822 LMJ589821:LMK589822 LWF589821:LWG589822 MGB589821:MGC589822 MPX589821:MPY589822 MZT589821:MZU589822 NJP589821:NJQ589822 NTL589821:NTM589822 ODH589821:ODI589822 OND589821:ONE589822 OWZ589821:OXA589822 PGV589821:PGW589822 PQR589821:PQS589822 QAN589821:QAO589822 QKJ589821:QKK589822 QUF589821:QUG589822 REB589821:REC589822 RNX589821:RNY589822 RXT589821:RXU589822 SHP589821:SHQ589822 SRL589821:SRM589822 TBH589821:TBI589822 TLD589821:TLE589822 TUZ589821:TVA589822 UEV589821:UEW589822 UOR589821:UOS589822 UYN589821:UYO589822 VIJ589821:VIK589822 VSF589821:VSG589822 WCB589821:WCC589822 WLX589821:WLY589822 WVT589821:WVU589822 JH655357:JI655358 TD655357:TE655358 ACZ655357:ADA655358 AMV655357:AMW655358 AWR655357:AWS655358 BGN655357:BGO655358 BQJ655357:BQK655358 CAF655357:CAG655358 CKB655357:CKC655358 CTX655357:CTY655358 DDT655357:DDU655358 DNP655357:DNQ655358 DXL655357:DXM655358 EHH655357:EHI655358 ERD655357:ERE655358 FAZ655357:FBA655358 FKV655357:FKW655358 FUR655357:FUS655358 GEN655357:GEO655358 GOJ655357:GOK655358 GYF655357:GYG655358 HIB655357:HIC655358 HRX655357:HRY655358 IBT655357:IBU655358 ILP655357:ILQ655358 IVL655357:IVM655358 JFH655357:JFI655358 JPD655357:JPE655358 JYZ655357:JZA655358 KIV655357:KIW655358 KSR655357:KSS655358 LCN655357:LCO655358 LMJ655357:LMK655358 LWF655357:LWG655358 MGB655357:MGC655358 MPX655357:MPY655358 MZT655357:MZU655358 NJP655357:NJQ655358 NTL655357:NTM655358 ODH655357:ODI655358 OND655357:ONE655358 OWZ655357:OXA655358 PGV655357:PGW655358 PQR655357:PQS655358 QAN655357:QAO655358 QKJ655357:QKK655358 QUF655357:QUG655358 REB655357:REC655358 RNX655357:RNY655358 RXT655357:RXU655358 SHP655357:SHQ655358 SRL655357:SRM655358 TBH655357:TBI655358 TLD655357:TLE655358 TUZ655357:TVA655358 UEV655357:UEW655358 UOR655357:UOS655358 UYN655357:UYO655358 VIJ655357:VIK655358 VSF655357:VSG655358 WCB655357:WCC655358 WLX655357:WLY655358 WVT655357:WVU655358 JH720893:JI720894 TD720893:TE720894 ACZ720893:ADA720894 AMV720893:AMW720894 AWR720893:AWS720894 BGN720893:BGO720894 BQJ720893:BQK720894 CAF720893:CAG720894 CKB720893:CKC720894 CTX720893:CTY720894 DDT720893:DDU720894 DNP720893:DNQ720894 DXL720893:DXM720894 EHH720893:EHI720894 ERD720893:ERE720894 FAZ720893:FBA720894 FKV720893:FKW720894 FUR720893:FUS720894 GEN720893:GEO720894 GOJ720893:GOK720894 GYF720893:GYG720894 HIB720893:HIC720894 HRX720893:HRY720894 IBT720893:IBU720894 ILP720893:ILQ720894 IVL720893:IVM720894 JFH720893:JFI720894 JPD720893:JPE720894 JYZ720893:JZA720894 KIV720893:KIW720894 KSR720893:KSS720894 LCN720893:LCO720894 LMJ720893:LMK720894 LWF720893:LWG720894 MGB720893:MGC720894 MPX720893:MPY720894 MZT720893:MZU720894 NJP720893:NJQ720894 NTL720893:NTM720894 ODH720893:ODI720894 OND720893:ONE720894 OWZ720893:OXA720894 PGV720893:PGW720894 PQR720893:PQS720894 QAN720893:QAO720894 QKJ720893:QKK720894 QUF720893:QUG720894 REB720893:REC720894 RNX720893:RNY720894 RXT720893:RXU720894 SHP720893:SHQ720894 SRL720893:SRM720894 TBH720893:TBI720894 TLD720893:TLE720894 TUZ720893:TVA720894 UEV720893:UEW720894 UOR720893:UOS720894 UYN720893:UYO720894 VIJ720893:VIK720894 VSF720893:VSG720894 WCB720893:WCC720894 WLX720893:WLY720894 WVT720893:WVU720894 JH786429:JI786430 TD786429:TE786430 ACZ786429:ADA786430 AMV786429:AMW786430 AWR786429:AWS786430 BGN786429:BGO786430 BQJ786429:BQK786430 CAF786429:CAG786430 CKB786429:CKC786430 CTX786429:CTY786430 DDT786429:DDU786430 DNP786429:DNQ786430 DXL786429:DXM786430 EHH786429:EHI786430 ERD786429:ERE786430 FAZ786429:FBA786430 FKV786429:FKW786430 FUR786429:FUS786430 GEN786429:GEO786430 GOJ786429:GOK786430 GYF786429:GYG786430 HIB786429:HIC786430 HRX786429:HRY786430 IBT786429:IBU786430 ILP786429:ILQ786430 IVL786429:IVM786430 JFH786429:JFI786430 JPD786429:JPE786430 JYZ786429:JZA786430 KIV786429:KIW786430 KSR786429:KSS786430 LCN786429:LCO786430 LMJ786429:LMK786430 LWF786429:LWG786430 MGB786429:MGC786430 MPX786429:MPY786430 MZT786429:MZU786430 NJP786429:NJQ786430 NTL786429:NTM786430 ODH786429:ODI786430 OND786429:ONE786430 OWZ786429:OXA786430 PGV786429:PGW786430 PQR786429:PQS786430 QAN786429:QAO786430 QKJ786429:QKK786430 QUF786429:QUG786430 REB786429:REC786430 RNX786429:RNY786430 RXT786429:RXU786430 SHP786429:SHQ786430 SRL786429:SRM786430 TBH786429:TBI786430 TLD786429:TLE786430 TUZ786429:TVA786430 UEV786429:UEW786430 UOR786429:UOS786430 UYN786429:UYO786430 VIJ786429:VIK786430 VSF786429:VSG786430 WCB786429:WCC786430 WLX786429:WLY786430 WVT786429:WVU786430 JH851965:JI851966 TD851965:TE851966 ACZ851965:ADA851966 AMV851965:AMW851966 AWR851965:AWS851966 BGN851965:BGO851966 BQJ851965:BQK851966 CAF851965:CAG851966 CKB851965:CKC851966 CTX851965:CTY851966 DDT851965:DDU851966 DNP851965:DNQ851966 DXL851965:DXM851966 EHH851965:EHI851966 ERD851965:ERE851966 FAZ851965:FBA851966 FKV851965:FKW851966 FUR851965:FUS851966 GEN851965:GEO851966 GOJ851965:GOK851966 GYF851965:GYG851966 HIB851965:HIC851966 HRX851965:HRY851966 IBT851965:IBU851966 ILP851965:ILQ851966 IVL851965:IVM851966 JFH851965:JFI851966 JPD851965:JPE851966 JYZ851965:JZA851966 KIV851965:KIW851966 KSR851965:KSS851966 LCN851965:LCO851966 LMJ851965:LMK851966 LWF851965:LWG851966 MGB851965:MGC851966 MPX851965:MPY851966 MZT851965:MZU851966 NJP851965:NJQ851966 NTL851965:NTM851966 ODH851965:ODI851966 OND851965:ONE851966 OWZ851965:OXA851966 PGV851965:PGW851966 PQR851965:PQS851966 QAN851965:QAO851966 QKJ851965:QKK851966 QUF851965:QUG851966 REB851965:REC851966 RNX851965:RNY851966 RXT851965:RXU851966 SHP851965:SHQ851966 SRL851965:SRM851966 TBH851965:TBI851966 TLD851965:TLE851966 TUZ851965:TVA851966 UEV851965:UEW851966 UOR851965:UOS851966 UYN851965:UYO851966 VIJ851965:VIK851966 VSF851965:VSG851966 WCB851965:WCC851966 WLX851965:WLY851966 WVT851965:WVU851966 JH917501:JI917502 TD917501:TE917502 ACZ917501:ADA917502 AMV917501:AMW917502 AWR917501:AWS917502 BGN917501:BGO917502 BQJ917501:BQK917502 CAF917501:CAG917502 CKB917501:CKC917502 CTX917501:CTY917502 DDT917501:DDU917502 DNP917501:DNQ917502 DXL917501:DXM917502 EHH917501:EHI917502 ERD917501:ERE917502 FAZ917501:FBA917502 FKV917501:FKW917502 FUR917501:FUS917502 GEN917501:GEO917502 GOJ917501:GOK917502 GYF917501:GYG917502 HIB917501:HIC917502 HRX917501:HRY917502 IBT917501:IBU917502 ILP917501:ILQ917502 IVL917501:IVM917502 JFH917501:JFI917502 JPD917501:JPE917502 JYZ917501:JZA917502 KIV917501:KIW917502 KSR917501:KSS917502 LCN917501:LCO917502 LMJ917501:LMK917502 LWF917501:LWG917502 MGB917501:MGC917502 MPX917501:MPY917502 MZT917501:MZU917502 NJP917501:NJQ917502 NTL917501:NTM917502 ODH917501:ODI917502 OND917501:ONE917502 OWZ917501:OXA917502 PGV917501:PGW917502 PQR917501:PQS917502 QAN917501:QAO917502 QKJ917501:QKK917502 QUF917501:QUG917502 REB917501:REC917502 RNX917501:RNY917502 RXT917501:RXU917502 SHP917501:SHQ917502 SRL917501:SRM917502 TBH917501:TBI917502 TLD917501:TLE917502 TUZ917501:TVA917502 UEV917501:UEW917502 UOR917501:UOS917502 UYN917501:UYO917502 VIJ917501:VIK917502 VSF917501:VSG917502 WCB917501:WCC917502 WLX917501:WLY917502 WVT917501:WVU917502 JH983037:JI983038 TD983037:TE983038 ACZ983037:ADA983038 AMV983037:AMW983038 AWR983037:AWS983038 BGN983037:BGO983038 BQJ983037:BQK983038 CAF983037:CAG983038 CKB983037:CKC983038 CTX983037:CTY983038 DDT983037:DDU983038 DNP983037:DNQ983038 DXL983037:DXM983038 EHH983037:EHI983038 ERD983037:ERE983038 FAZ983037:FBA983038 FKV983037:FKW983038 FUR983037:FUS983038 GEN983037:GEO983038 GOJ983037:GOK983038 GYF983037:GYG983038 HIB983037:HIC983038 HRX983037:HRY983038 IBT983037:IBU983038 ILP983037:ILQ983038 IVL983037:IVM983038 JFH983037:JFI983038 JPD983037:JPE983038 JYZ983037:JZA983038 KIV983037:KIW983038 KSR983037:KSS983038 LCN983037:LCO983038 LMJ983037:LMK983038 LWF983037:LWG983038 MGB983037:MGC983038 MPX983037:MPY983038 MZT983037:MZU983038 NJP983037:NJQ983038 NTL983037:NTM983038 ODH983037:ODI983038 OND983037:ONE983038 OWZ983037:OXA983038 PGV983037:PGW983038 PQR983037:PQS983038 QAN983037:QAO983038 QKJ983037:QKK983038 QUF983037:QUG983038 REB983037:REC983038 RNX983037:RNY983038 RXT983037:RXU983038 SHP983037:SHQ983038 SRL983037:SRM983038 TBH983037:TBI983038 TLD983037:TLE983038 TUZ983037:TVA983038 UEV983037:UEW983038 UOR983037:UOS983038 UYN983037:UYO983038 VIJ983037:VIK983038 VSF983037:VSG983038 WCB983037:WCC983038 WLX983037:WLY983038 WVT983037:WVU983038 JK65533:JL65534 TG65533:TH65534 ADC65533:ADD65534 AMY65533:AMZ65534 AWU65533:AWV65534 BGQ65533:BGR65534 BQM65533:BQN65534 CAI65533:CAJ65534 CKE65533:CKF65534 CUA65533:CUB65534 DDW65533:DDX65534 DNS65533:DNT65534 DXO65533:DXP65534 EHK65533:EHL65534 ERG65533:ERH65534 FBC65533:FBD65534 FKY65533:FKZ65534 FUU65533:FUV65534 GEQ65533:GER65534 GOM65533:GON65534 GYI65533:GYJ65534 HIE65533:HIF65534 HSA65533:HSB65534 IBW65533:IBX65534 ILS65533:ILT65534 IVO65533:IVP65534 JFK65533:JFL65534 JPG65533:JPH65534 JZC65533:JZD65534 KIY65533:KIZ65534 KSU65533:KSV65534 LCQ65533:LCR65534 LMM65533:LMN65534 LWI65533:LWJ65534 MGE65533:MGF65534 MQA65533:MQB65534 MZW65533:MZX65534 NJS65533:NJT65534 NTO65533:NTP65534 ODK65533:ODL65534 ONG65533:ONH65534 OXC65533:OXD65534 PGY65533:PGZ65534 PQU65533:PQV65534 QAQ65533:QAR65534 QKM65533:QKN65534 QUI65533:QUJ65534 REE65533:REF65534 ROA65533:ROB65534 RXW65533:RXX65534 SHS65533:SHT65534 SRO65533:SRP65534 TBK65533:TBL65534 TLG65533:TLH65534 TVC65533:TVD65534 UEY65533:UEZ65534 UOU65533:UOV65534 UYQ65533:UYR65534 VIM65533:VIN65534 VSI65533:VSJ65534 WCE65533:WCF65534 WMA65533:WMB65534 WVW65533:WVX65534 JK131069:JL131070 TG131069:TH131070 ADC131069:ADD131070 AMY131069:AMZ131070 AWU131069:AWV131070 BGQ131069:BGR131070 BQM131069:BQN131070 CAI131069:CAJ131070 CKE131069:CKF131070 CUA131069:CUB131070 DDW131069:DDX131070 DNS131069:DNT131070 DXO131069:DXP131070 EHK131069:EHL131070 ERG131069:ERH131070 FBC131069:FBD131070 FKY131069:FKZ131070 FUU131069:FUV131070 GEQ131069:GER131070 GOM131069:GON131070 GYI131069:GYJ131070 HIE131069:HIF131070 HSA131069:HSB131070 IBW131069:IBX131070 ILS131069:ILT131070 IVO131069:IVP131070 JFK131069:JFL131070 JPG131069:JPH131070 JZC131069:JZD131070 KIY131069:KIZ131070 KSU131069:KSV131070 LCQ131069:LCR131070 LMM131069:LMN131070 LWI131069:LWJ131070 MGE131069:MGF131070 MQA131069:MQB131070 MZW131069:MZX131070 NJS131069:NJT131070 NTO131069:NTP131070 ODK131069:ODL131070 ONG131069:ONH131070 OXC131069:OXD131070 PGY131069:PGZ131070 PQU131069:PQV131070 QAQ131069:QAR131070 QKM131069:QKN131070 QUI131069:QUJ131070 REE131069:REF131070 ROA131069:ROB131070 RXW131069:RXX131070 SHS131069:SHT131070 SRO131069:SRP131070 TBK131069:TBL131070 TLG131069:TLH131070 TVC131069:TVD131070 UEY131069:UEZ131070 UOU131069:UOV131070 UYQ131069:UYR131070 VIM131069:VIN131070 VSI131069:VSJ131070 WCE131069:WCF131070 WMA131069:WMB131070 WVW131069:WVX131070 JK196605:JL196606 TG196605:TH196606 ADC196605:ADD196606 AMY196605:AMZ196606 AWU196605:AWV196606 BGQ196605:BGR196606 BQM196605:BQN196606 CAI196605:CAJ196606 CKE196605:CKF196606 CUA196605:CUB196606 DDW196605:DDX196606 DNS196605:DNT196606 DXO196605:DXP196606 EHK196605:EHL196606 ERG196605:ERH196606 FBC196605:FBD196606 FKY196605:FKZ196606 FUU196605:FUV196606 GEQ196605:GER196606 GOM196605:GON196606 GYI196605:GYJ196606 HIE196605:HIF196606 HSA196605:HSB196606 IBW196605:IBX196606 ILS196605:ILT196606 IVO196605:IVP196606 JFK196605:JFL196606 JPG196605:JPH196606 JZC196605:JZD196606 KIY196605:KIZ196606 KSU196605:KSV196606 LCQ196605:LCR196606 LMM196605:LMN196606 LWI196605:LWJ196606 MGE196605:MGF196606 MQA196605:MQB196606 MZW196605:MZX196606 NJS196605:NJT196606 NTO196605:NTP196606 ODK196605:ODL196606 ONG196605:ONH196606 OXC196605:OXD196606 PGY196605:PGZ196606 PQU196605:PQV196606 QAQ196605:QAR196606 QKM196605:QKN196606 QUI196605:QUJ196606 REE196605:REF196606 ROA196605:ROB196606 RXW196605:RXX196606 SHS196605:SHT196606 SRO196605:SRP196606 TBK196605:TBL196606 TLG196605:TLH196606 TVC196605:TVD196606 UEY196605:UEZ196606 UOU196605:UOV196606 UYQ196605:UYR196606 VIM196605:VIN196606 VSI196605:VSJ196606 WCE196605:WCF196606 WMA196605:WMB196606 WVW196605:WVX196606 JK262141:JL262142 TG262141:TH262142 ADC262141:ADD262142 AMY262141:AMZ262142 AWU262141:AWV262142 BGQ262141:BGR262142 BQM262141:BQN262142 CAI262141:CAJ262142 CKE262141:CKF262142 CUA262141:CUB262142 DDW262141:DDX262142 DNS262141:DNT262142 DXO262141:DXP262142 EHK262141:EHL262142 ERG262141:ERH262142 FBC262141:FBD262142 FKY262141:FKZ262142 FUU262141:FUV262142 GEQ262141:GER262142 GOM262141:GON262142 GYI262141:GYJ262142 HIE262141:HIF262142 HSA262141:HSB262142 IBW262141:IBX262142 ILS262141:ILT262142 IVO262141:IVP262142 JFK262141:JFL262142 JPG262141:JPH262142 JZC262141:JZD262142 KIY262141:KIZ262142 KSU262141:KSV262142 LCQ262141:LCR262142 LMM262141:LMN262142 LWI262141:LWJ262142 MGE262141:MGF262142 MQA262141:MQB262142 MZW262141:MZX262142 NJS262141:NJT262142 NTO262141:NTP262142 ODK262141:ODL262142 ONG262141:ONH262142 OXC262141:OXD262142 PGY262141:PGZ262142 PQU262141:PQV262142 QAQ262141:QAR262142 QKM262141:QKN262142 QUI262141:QUJ262142 REE262141:REF262142 ROA262141:ROB262142 RXW262141:RXX262142 SHS262141:SHT262142 SRO262141:SRP262142 TBK262141:TBL262142 TLG262141:TLH262142 TVC262141:TVD262142 UEY262141:UEZ262142 UOU262141:UOV262142 UYQ262141:UYR262142 VIM262141:VIN262142 VSI262141:VSJ262142 WCE262141:WCF262142 WMA262141:WMB262142 WVW262141:WVX262142 JK327677:JL327678 TG327677:TH327678 ADC327677:ADD327678 AMY327677:AMZ327678 AWU327677:AWV327678 BGQ327677:BGR327678 BQM327677:BQN327678 CAI327677:CAJ327678 CKE327677:CKF327678 CUA327677:CUB327678 DDW327677:DDX327678 DNS327677:DNT327678 DXO327677:DXP327678 EHK327677:EHL327678 ERG327677:ERH327678 FBC327677:FBD327678 FKY327677:FKZ327678 FUU327677:FUV327678 GEQ327677:GER327678 GOM327677:GON327678 GYI327677:GYJ327678 HIE327677:HIF327678 HSA327677:HSB327678 IBW327677:IBX327678 ILS327677:ILT327678 IVO327677:IVP327678 JFK327677:JFL327678 JPG327677:JPH327678 JZC327677:JZD327678 KIY327677:KIZ327678 KSU327677:KSV327678 LCQ327677:LCR327678 LMM327677:LMN327678 LWI327677:LWJ327678 MGE327677:MGF327678 MQA327677:MQB327678 MZW327677:MZX327678 NJS327677:NJT327678 NTO327677:NTP327678 ODK327677:ODL327678 ONG327677:ONH327678 OXC327677:OXD327678 PGY327677:PGZ327678 PQU327677:PQV327678 QAQ327677:QAR327678 QKM327677:QKN327678 QUI327677:QUJ327678 REE327677:REF327678 ROA327677:ROB327678 RXW327677:RXX327678 SHS327677:SHT327678 SRO327677:SRP327678 TBK327677:TBL327678 TLG327677:TLH327678 TVC327677:TVD327678 UEY327677:UEZ327678 UOU327677:UOV327678 UYQ327677:UYR327678 VIM327677:VIN327678 VSI327677:VSJ327678 WCE327677:WCF327678 WMA327677:WMB327678 WVW327677:WVX327678 JK393213:JL393214 TG393213:TH393214 ADC393213:ADD393214 AMY393213:AMZ393214 AWU393213:AWV393214 BGQ393213:BGR393214 BQM393213:BQN393214 CAI393213:CAJ393214 CKE393213:CKF393214 CUA393213:CUB393214 DDW393213:DDX393214 DNS393213:DNT393214 DXO393213:DXP393214 EHK393213:EHL393214 ERG393213:ERH393214 FBC393213:FBD393214 FKY393213:FKZ393214 FUU393213:FUV393214 GEQ393213:GER393214 GOM393213:GON393214 GYI393213:GYJ393214 HIE393213:HIF393214 HSA393213:HSB393214 IBW393213:IBX393214 ILS393213:ILT393214 IVO393213:IVP393214 JFK393213:JFL393214 JPG393213:JPH393214 JZC393213:JZD393214 KIY393213:KIZ393214 KSU393213:KSV393214 LCQ393213:LCR393214 LMM393213:LMN393214 LWI393213:LWJ393214 MGE393213:MGF393214 MQA393213:MQB393214 MZW393213:MZX393214 NJS393213:NJT393214 NTO393213:NTP393214 ODK393213:ODL393214 ONG393213:ONH393214 OXC393213:OXD393214 PGY393213:PGZ393214 PQU393213:PQV393214 QAQ393213:QAR393214 QKM393213:QKN393214 QUI393213:QUJ393214 REE393213:REF393214 ROA393213:ROB393214 RXW393213:RXX393214 SHS393213:SHT393214 SRO393213:SRP393214 TBK393213:TBL393214 TLG393213:TLH393214 TVC393213:TVD393214 UEY393213:UEZ393214 UOU393213:UOV393214 UYQ393213:UYR393214 VIM393213:VIN393214 VSI393213:VSJ393214 WCE393213:WCF393214 WMA393213:WMB393214 WVW393213:WVX393214 JK458749:JL458750 TG458749:TH458750 ADC458749:ADD458750 AMY458749:AMZ458750 AWU458749:AWV458750 BGQ458749:BGR458750 BQM458749:BQN458750 CAI458749:CAJ458750 CKE458749:CKF458750 CUA458749:CUB458750 DDW458749:DDX458750 DNS458749:DNT458750 DXO458749:DXP458750 EHK458749:EHL458750 ERG458749:ERH458750 FBC458749:FBD458750 FKY458749:FKZ458750 FUU458749:FUV458750 GEQ458749:GER458750 GOM458749:GON458750 GYI458749:GYJ458750 HIE458749:HIF458750 HSA458749:HSB458750 IBW458749:IBX458750 ILS458749:ILT458750 IVO458749:IVP458750 JFK458749:JFL458750 JPG458749:JPH458750 JZC458749:JZD458750 KIY458749:KIZ458750 KSU458749:KSV458750 LCQ458749:LCR458750 LMM458749:LMN458750 LWI458749:LWJ458750 MGE458749:MGF458750 MQA458749:MQB458750 MZW458749:MZX458750 NJS458749:NJT458750 NTO458749:NTP458750 ODK458749:ODL458750 ONG458749:ONH458750 OXC458749:OXD458750 PGY458749:PGZ458750 PQU458749:PQV458750 QAQ458749:QAR458750 QKM458749:QKN458750 QUI458749:QUJ458750 REE458749:REF458750 ROA458749:ROB458750 RXW458749:RXX458750 SHS458749:SHT458750 SRO458749:SRP458750 TBK458749:TBL458750 TLG458749:TLH458750 TVC458749:TVD458750 UEY458749:UEZ458750 UOU458749:UOV458750 UYQ458749:UYR458750 VIM458749:VIN458750 VSI458749:VSJ458750 WCE458749:WCF458750 WMA458749:WMB458750 WVW458749:WVX458750 JK524285:JL524286 TG524285:TH524286 ADC524285:ADD524286 AMY524285:AMZ524286 AWU524285:AWV524286 BGQ524285:BGR524286 BQM524285:BQN524286 CAI524285:CAJ524286 CKE524285:CKF524286 CUA524285:CUB524286 DDW524285:DDX524286 DNS524285:DNT524286 DXO524285:DXP524286 EHK524285:EHL524286 ERG524285:ERH524286 FBC524285:FBD524286 FKY524285:FKZ524286 FUU524285:FUV524286 GEQ524285:GER524286 GOM524285:GON524286 GYI524285:GYJ524286 HIE524285:HIF524286 HSA524285:HSB524286 IBW524285:IBX524286 ILS524285:ILT524286 IVO524285:IVP524286 JFK524285:JFL524286 JPG524285:JPH524286 JZC524285:JZD524286 KIY524285:KIZ524286 KSU524285:KSV524286 LCQ524285:LCR524286 LMM524285:LMN524286 LWI524285:LWJ524286 MGE524285:MGF524286 MQA524285:MQB524286 MZW524285:MZX524286 NJS524285:NJT524286 NTO524285:NTP524286 ODK524285:ODL524286 ONG524285:ONH524286 OXC524285:OXD524286 PGY524285:PGZ524286 PQU524285:PQV524286 QAQ524285:QAR524286 QKM524285:QKN524286 QUI524285:QUJ524286 REE524285:REF524286 ROA524285:ROB524286 RXW524285:RXX524286 SHS524285:SHT524286 SRO524285:SRP524286 TBK524285:TBL524286 TLG524285:TLH524286 TVC524285:TVD524286 UEY524285:UEZ524286 UOU524285:UOV524286 UYQ524285:UYR524286 VIM524285:VIN524286 VSI524285:VSJ524286 WCE524285:WCF524286 WMA524285:WMB524286 WVW524285:WVX524286 JK589821:JL589822 TG589821:TH589822 ADC589821:ADD589822 AMY589821:AMZ589822 AWU589821:AWV589822 BGQ589821:BGR589822 BQM589821:BQN589822 CAI589821:CAJ589822 CKE589821:CKF589822 CUA589821:CUB589822 DDW589821:DDX589822 DNS589821:DNT589822 DXO589821:DXP589822 EHK589821:EHL589822 ERG589821:ERH589822 FBC589821:FBD589822 FKY589821:FKZ589822 FUU589821:FUV589822 GEQ589821:GER589822 GOM589821:GON589822 GYI589821:GYJ589822 HIE589821:HIF589822 HSA589821:HSB589822 IBW589821:IBX589822 ILS589821:ILT589822 IVO589821:IVP589822 JFK589821:JFL589822 JPG589821:JPH589822 JZC589821:JZD589822 KIY589821:KIZ589822 KSU589821:KSV589822 LCQ589821:LCR589822 LMM589821:LMN589822 LWI589821:LWJ589822 MGE589821:MGF589822 MQA589821:MQB589822 MZW589821:MZX589822 NJS589821:NJT589822 NTO589821:NTP589822 ODK589821:ODL589822 ONG589821:ONH589822 OXC589821:OXD589822 PGY589821:PGZ589822 PQU589821:PQV589822 QAQ589821:QAR589822 QKM589821:QKN589822 QUI589821:QUJ589822 REE589821:REF589822 ROA589821:ROB589822 RXW589821:RXX589822 SHS589821:SHT589822 SRO589821:SRP589822 TBK589821:TBL589822 TLG589821:TLH589822 TVC589821:TVD589822 UEY589821:UEZ589822 UOU589821:UOV589822 UYQ589821:UYR589822 VIM589821:VIN589822 VSI589821:VSJ589822 WCE589821:WCF589822 WMA589821:WMB589822 WVW589821:WVX589822 JK655357:JL655358 TG655357:TH655358 ADC655357:ADD655358 AMY655357:AMZ655358 AWU655357:AWV655358 BGQ655357:BGR655358 BQM655357:BQN655358 CAI655357:CAJ655358 CKE655357:CKF655358 CUA655357:CUB655358 DDW655357:DDX655358 DNS655357:DNT655358 DXO655357:DXP655358 EHK655357:EHL655358 ERG655357:ERH655358 FBC655357:FBD655358 FKY655357:FKZ655358 FUU655357:FUV655358 GEQ655357:GER655358 GOM655357:GON655358 GYI655357:GYJ655358 HIE655357:HIF655358 HSA655357:HSB655358 IBW655357:IBX655358 ILS655357:ILT655358 IVO655357:IVP655358 JFK655357:JFL655358 JPG655357:JPH655358 JZC655357:JZD655358 KIY655357:KIZ655358 KSU655357:KSV655358 LCQ655357:LCR655358 LMM655357:LMN655358 LWI655357:LWJ655358 MGE655357:MGF655358 MQA655357:MQB655358 MZW655357:MZX655358 NJS655357:NJT655358 NTO655357:NTP655358 ODK655357:ODL655358 ONG655357:ONH655358 OXC655357:OXD655358 PGY655357:PGZ655358 PQU655357:PQV655358 QAQ655357:QAR655358 QKM655357:QKN655358 QUI655357:QUJ655358 REE655357:REF655358 ROA655357:ROB655358 RXW655357:RXX655358 SHS655357:SHT655358 SRO655357:SRP655358 TBK655357:TBL655358 TLG655357:TLH655358 TVC655357:TVD655358 UEY655357:UEZ655358 UOU655357:UOV655358 UYQ655357:UYR655358 VIM655357:VIN655358 VSI655357:VSJ655358 WCE655357:WCF655358 WMA655357:WMB655358 WVW655357:WVX655358 JK720893:JL720894 TG720893:TH720894 ADC720893:ADD720894 AMY720893:AMZ720894 AWU720893:AWV720894 BGQ720893:BGR720894 BQM720893:BQN720894 CAI720893:CAJ720894 CKE720893:CKF720894 CUA720893:CUB720894 DDW720893:DDX720894 DNS720893:DNT720894 DXO720893:DXP720894 EHK720893:EHL720894 ERG720893:ERH720894 FBC720893:FBD720894 FKY720893:FKZ720894 FUU720893:FUV720894 GEQ720893:GER720894 GOM720893:GON720894 GYI720893:GYJ720894 HIE720893:HIF720894 HSA720893:HSB720894 IBW720893:IBX720894 ILS720893:ILT720894 IVO720893:IVP720894 JFK720893:JFL720894 JPG720893:JPH720894 JZC720893:JZD720894 KIY720893:KIZ720894 KSU720893:KSV720894 LCQ720893:LCR720894 LMM720893:LMN720894 LWI720893:LWJ720894 MGE720893:MGF720894 MQA720893:MQB720894 MZW720893:MZX720894 NJS720893:NJT720894 NTO720893:NTP720894 ODK720893:ODL720894 ONG720893:ONH720894 OXC720893:OXD720894 PGY720893:PGZ720894 PQU720893:PQV720894 QAQ720893:QAR720894 QKM720893:QKN720894 QUI720893:QUJ720894 REE720893:REF720894 ROA720893:ROB720894 RXW720893:RXX720894 SHS720893:SHT720894 SRO720893:SRP720894 TBK720893:TBL720894 TLG720893:TLH720894 TVC720893:TVD720894 UEY720893:UEZ720894 UOU720893:UOV720894 UYQ720893:UYR720894 VIM720893:VIN720894 VSI720893:VSJ720894 WCE720893:WCF720894 WMA720893:WMB720894 WVW720893:WVX720894 JK786429:JL786430 TG786429:TH786430 ADC786429:ADD786430 AMY786429:AMZ786430 AWU786429:AWV786430 BGQ786429:BGR786430 BQM786429:BQN786430 CAI786429:CAJ786430 CKE786429:CKF786430 CUA786429:CUB786430 DDW786429:DDX786430 DNS786429:DNT786430 DXO786429:DXP786430 EHK786429:EHL786430 ERG786429:ERH786430 FBC786429:FBD786430 FKY786429:FKZ786430 FUU786429:FUV786430 GEQ786429:GER786430 GOM786429:GON786430 GYI786429:GYJ786430 HIE786429:HIF786430 HSA786429:HSB786430 IBW786429:IBX786430 ILS786429:ILT786430 IVO786429:IVP786430 JFK786429:JFL786430 JPG786429:JPH786430 JZC786429:JZD786430 KIY786429:KIZ786430 KSU786429:KSV786430 LCQ786429:LCR786430 LMM786429:LMN786430 LWI786429:LWJ786430 MGE786429:MGF786430 MQA786429:MQB786430 MZW786429:MZX786430 NJS786429:NJT786430 NTO786429:NTP786430 ODK786429:ODL786430 ONG786429:ONH786430 OXC786429:OXD786430 PGY786429:PGZ786430 PQU786429:PQV786430 QAQ786429:QAR786430 QKM786429:QKN786430 QUI786429:QUJ786430 REE786429:REF786430 ROA786429:ROB786430 RXW786429:RXX786430 SHS786429:SHT786430 SRO786429:SRP786430 TBK786429:TBL786430 TLG786429:TLH786430 TVC786429:TVD786430 UEY786429:UEZ786430 UOU786429:UOV786430 UYQ786429:UYR786430 VIM786429:VIN786430 VSI786429:VSJ786430 WCE786429:WCF786430 WMA786429:WMB786430 WVW786429:WVX786430 JK851965:JL851966 TG851965:TH851966 ADC851965:ADD851966 AMY851965:AMZ851966 AWU851965:AWV851966 BGQ851965:BGR851966 BQM851965:BQN851966 CAI851965:CAJ851966 CKE851965:CKF851966 CUA851965:CUB851966 DDW851965:DDX851966 DNS851965:DNT851966 DXO851965:DXP851966 EHK851965:EHL851966 ERG851965:ERH851966 FBC851965:FBD851966 FKY851965:FKZ851966 FUU851965:FUV851966 GEQ851965:GER851966 GOM851965:GON851966 GYI851965:GYJ851966 HIE851965:HIF851966 HSA851965:HSB851966 IBW851965:IBX851966 ILS851965:ILT851966 IVO851965:IVP851966 JFK851965:JFL851966 JPG851965:JPH851966 JZC851965:JZD851966 KIY851965:KIZ851966 KSU851965:KSV851966 LCQ851965:LCR851966 LMM851965:LMN851966 LWI851965:LWJ851966 MGE851965:MGF851966 MQA851965:MQB851966 MZW851965:MZX851966 NJS851965:NJT851966 NTO851965:NTP851966 ODK851965:ODL851966 ONG851965:ONH851966 OXC851965:OXD851966 PGY851965:PGZ851966 PQU851965:PQV851966 QAQ851965:QAR851966 QKM851965:QKN851966 QUI851965:QUJ851966 REE851965:REF851966 ROA851965:ROB851966 RXW851965:RXX851966 SHS851965:SHT851966 SRO851965:SRP851966 TBK851965:TBL851966 TLG851965:TLH851966 TVC851965:TVD851966 UEY851965:UEZ851966 UOU851965:UOV851966 UYQ851965:UYR851966 VIM851965:VIN851966 VSI851965:VSJ851966 WCE851965:WCF851966 WMA851965:WMB851966 WVW851965:WVX851966 JK917501:JL917502 TG917501:TH917502 ADC917501:ADD917502 AMY917501:AMZ917502 AWU917501:AWV917502 BGQ917501:BGR917502 BQM917501:BQN917502 CAI917501:CAJ917502 CKE917501:CKF917502 CUA917501:CUB917502 DDW917501:DDX917502 DNS917501:DNT917502 DXO917501:DXP917502 EHK917501:EHL917502 ERG917501:ERH917502 FBC917501:FBD917502 FKY917501:FKZ917502 FUU917501:FUV917502 GEQ917501:GER917502 GOM917501:GON917502 GYI917501:GYJ917502 HIE917501:HIF917502 HSA917501:HSB917502 IBW917501:IBX917502 ILS917501:ILT917502 IVO917501:IVP917502 JFK917501:JFL917502 JPG917501:JPH917502 JZC917501:JZD917502 KIY917501:KIZ917502 KSU917501:KSV917502 LCQ917501:LCR917502 LMM917501:LMN917502 LWI917501:LWJ917502 MGE917501:MGF917502 MQA917501:MQB917502 MZW917501:MZX917502 NJS917501:NJT917502 NTO917501:NTP917502 ODK917501:ODL917502 ONG917501:ONH917502 OXC917501:OXD917502 PGY917501:PGZ917502 PQU917501:PQV917502 QAQ917501:QAR917502 QKM917501:QKN917502 QUI917501:QUJ917502 REE917501:REF917502 ROA917501:ROB917502 RXW917501:RXX917502 SHS917501:SHT917502 SRO917501:SRP917502 TBK917501:TBL917502 TLG917501:TLH917502 TVC917501:TVD917502 UEY917501:UEZ917502 UOU917501:UOV917502 UYQ917501:UYR917502 VIM917501:VIN917502 VSI917501:VSJ917502 WCE917501:WCF917502 WMA917501:WMB917502 WVW917501:WVX917502 JK983037:JL983038 TG983037:TH983038 ADC983037:ADD983038 AMY983037:AMZ983038 AWU983037:AWV983038 BGQ983037:BGR983038 BQM983037:BQN983038 CAI983037:CAJ983038 CKE983037:CKF983038 CUA983037:CUB983038 DDW983037:DDX983038 DNS983037:DNT983038 DXO983037:DXP983038 EHK983037:EHL983038 ERG983037:ERH983038 FBC983037:FBD983038 FKY983037:FKZ983038 FUU983037:FUV983038 GEQ983037:GER983038 GOM983037:GON983038 GYI983037:GYJ983038 HIE983037:HIF983038 HSA983037:HSB983038 IBW983037:IBX983038 ILS983037:ILT983038 IVO983037:IVP983038 JFK983037:JFL983038 JPG983037:JPH983038 JZC983037:JZD983038 KIY983037:KIZ983038 KSU983037:KSV983038 LCQ983037:LCR983038 LMM983037:LMN983038 LWI983037:LWJ983038 MGE983037:MGF983038 MQA983037:MQB983038 MZW983037:MZX983038 NJS983037:NJT983038 NTO983037:NTP983038 ODK983037:ODL983038 ONG983037:ONH983038 OXC983037:OXD983038 PGY983037:PGZ983038 PQU983037:PQV983038 QAQ983037:QAR983038 QKM983037:QKN983038 QUI983037:QUJ983038 REE983037:REF983038 ROA983037:ROB983038 RXW983037:RXX983038 SHS983037:SHT983038 SRO983037:SRP983038 TBK983037:TBL983038 TLG983037:TLH983038 TVC983037:TVD983038 UEY983037:UEZ983038 UOU983037:UOV983038 UYQ983037:UYR983038 VIM983037:VIN983038 VSI983037:VSJ983038 WCE983037:WCF983038 WMA983037:WMB983038 WVW983037:WVX983038 WLX983043:WLY983044 JE65539:JF65540 TA65539:TB65540 ACW65539:ACX65540 AMS65539:AMT65540 AWO65539:AWP65540 BGK65539:BGL65540 BQG65539:BQH65540 CAC65539:CAD65540 CJY65539:CJZ65540 CTU65539:CTV65540 DDQ65539:DDR65540 DNM65539:DNN65540 DXI65539:DXJ65540 EHE65539:EHF65540 ERA65539:ERB65540 FAW65539:FAX65540 FKS65539:FKT65540 FUO65539:FUP65540 GEK65539:GEL65540 GOG65539:GOH65540 GYC65539:GYD65540 HHY65539:HHZ65540 HRU65539:HRV65540 IBQ65539:IBR65540 ILM65539:ILN65540 IVI65539:IVJ65540 JFE65539:JFF65540 JPA65539:JPB65540 JYW65539:JYX65540 KIS65539:KIT65540 KSO65539:KSP65540 LCK65539:LCL65540 LMG65539:LMH65540 LWC65539:LWD65540 MFY65539:MFZ65540 MPU65539:MPV65540 MZQ65539:MZR65540 NJM65539:NJN65540 NTI65539:NTJ65540 ODE65539:ODF65540 ONA65539:ONB65540 OWW65539:OWX65540 PGS65539:PGT65540 PQO65539:PQP65540 QAK65539:QAL65540 QKG65539:QKH65540 QUC65539:QUD65540 RDY65539:RDZ65540 RNU65539:RNV65540 RXQ65539:RXR65540 SHM65539:SHN65540 SRI65539:SRJ65540 TBE65539:TBF65540 TLA65539:TLB65540 TUW65539:TUX65540 UES65539:UET65540 UOO65539:UOP65540 UYK65539:UYL65540 VIG65539:VIH65540 VSC65539:VSD65540 WBY65539:WBZ65540 WLU65539:WLV65540 WVQ65539:WVR65540 JE131075:JF131076 TA131075:TB131076 ACW131075:ACX131076 AMS131075:AMT131076 AWO131075:AWP131076 BGK131075:BGL131076 BQG131075:BQH131076 CAC131075:CAD131076 CJY131075:CJZ131076 CTU131075:CTV131076 DDQ131075:DDR131076 DNM131075:DNN131076 DXI131075:DXJ131076 EHE131075:EHF131076 ERA131075:ERB131076 FAW131075:FAX131076 FKS131075:FKT131076 FUO131075:FUP131076 GEK131075:GEL131076 GOG131075:GOH131076 GYC131075:GYD131076 HHY131075:HHZ131076 HRU131075:HRV131076 IBQ131075:IBR131076 ILM131075:ILN131076 IVI131075:IVJ131076 JFE131075:JFF131076 JPA131075:JPB131076 JYW131075:JYX131076 KIS131075:KIT131076 KSO131075:KSP131076 LCK131075:LCL131076 LMG131075:LMH131076 LWC131075:LWD131076 MFY131075:MFZ131076 MPU131075:MPV131076 MZQ131075:MZR131076 NJM131075:NJN131076 NTI131075:NTJ131076 ODE131075:ODF131076 ONA131075:ONB131076 OWW131075:OWX131076 PGS131075:PGT131076 PQO131075:PQP131076 QAK131075:QAL131076 QKG131075:QKH131076 QUC131075:QUD131076 RDY131075:RDZ131076 RNU131075:RNV131076 RXQ131075:RXR131076 SHM131075:SHN131076 SRI131075:SRJ131076 TBE131075:TBF131076 TLA131075:TLB131076 TUW131075:TUX131076 UES131075:UET131076 UOO131075:UOP131076 UYK131075:UYL131076 VIG131075:VIH131076 VSC131075:VSD131076 WBY131075:WBZ131076 WLU131075:WLV131076 WVQ131075:WVR131076 JE196611:JF196612 TA196611:TB196612 ACW196611:ACX196612 AMS196611:AMT196612 AWO196611:AWP196612 BGK196611:BGL196612 BQG196611:BQH196612 CAC196611:CAD196612 CJY196611:CJZ196612 CTU196611:CTV196612 DDQ196611:DDR196612 DNM196611:DNN196612 DXI196611:DXJ196612 EHE196611:EHF196612 ERA196611:ERB196612 FAW196611:FAX196612 FKS196611:FKT196612 FUO196611:FUP196612 GEK196611:GEL196612 GOG196611:GOH196612 GYC196611:GYD196612 HHY196611:HHZ196612 HRU196611:HRV196612 IBQ196611:IBR196612 ILM196611:ILN196612 IVI196611:IVJ196612 JFE196611:JFF196612 JPA196611:JPB196612 JYW196611:JYX196612 KIS196611:KIT196612 KSO196611:KSP196612 LCK196611:LCL196612 LMG196611:LMH196612 LWC196611:LWD196612 MFY196611:MFZ196612 MPU196611:MPV196612 MZQ196611:MZR196612 NJM196611:NJN196612 NTI196611:NTJ196612 ODE196611:ODF196612 ONA196611:ONB196612 OWW196611:OWX196612 PGS196611:PGT196612 PQO196611:PQP196612 QAK196611:QAL196612 QKG196611:QKH196612 QUC196611:QUD196612 RDY196611:RDZ196612 RNU196611:RNV196612 RXQ196611:RXR196612 SHM196611:SHN196612 SRI196611:SRJ196612 TBE196611:TBF196612 TLA196611:TLB196612 TUW196611:TUX196612 UES196611:UET196612 UOO196611:UOP196612 UYK196611:UYL196612 VIG196611:VIH196612 VSC196611:VSD196612 WBY196611:WBZ196612 WLU196611:WLV196612 WVQ196611:WVR196612 JE262147:JF262148 TA262147:TB262148 ACW262147:ACX262148 AMS262147:AMT262148 AWO262147:AWP262148 BGK262147:BGL262148 BQG262147:BQH262148 CAC262147:CAD262148 CJY262147:CJZ262148 CTU262147:CTV262148 DDQ262147:DDR262148 DNM262147:DNN262148 DXI262147:DXJ262148 EHE262147:EHF262148 ERA262147:ERB262148 FAW262147:FAX262148 FKS262147:FKT262148 FUO262147:FUP262148 GEK262147:GEL262148 GOG262147:GOH262148 GYC262147:GYD262148 HHY262147:HHZ262148 HRU262147:HRV262148 IBQ262147:IBR262148 ILM262147:ILN262148 IVI262147:IVJ262148 JFE262147:JFF262148 JPA262147:JPB262148 JYW262147:JYX262148 KIS262147:KIT262148 KSO262147:KSP262148 LCK262147:LCL262148 LMG262147:LMH262148 LWC262147:LWD262148 MFY262147:MFZ262148 MPU262147:MPV262148 MZQ262147:MZR262148 NJM262147:NJN262148 NTI262147:NTJ262148 ODE262147:ODF262148 ONA262147:ONB262148 OWW262147:OWX262148 PGS262147:PGT262148 PQO262147:PQP262148 QAK262147:QAL262148 QKG262147:QKH262148 QUC262147:QUD262148 RDY262147:RDZ262148 RNU262147:RNV262148 RXQ262147:RXR262148 SHM262147:SHN262148 SRI262147:SRJ262148 TBE262147:TBF262148 TLA262147:TLB262148 TUW262147:TUX262148 UES262147:UET262148 UOO262147:UOP262148 UYK262147:UYL262148 VIG262147:VIH262148 VSC262147:VSD262148 WBY262147:WBZ262148 WLU262147:WLV262148 WVQ262147:WVR262148 JE327683:JF327684 TA327683:TB327684 ACW327683:ACX327684 AMS327683:AMT327684 AWO327683:AWP327684 BGK327683:BGL327684 BQG327683:BQH327684 CAC327683:CAD327684 CJY327683:CJZ327684 CTU327683:CTV327684 DDQ327683:DDR327684 DNM327683:DNN327684 DXI327683:DXJ327684 EHE327683:EHF327684 ERA327683:ERB327684 FAW327683:FAX327684 FKS327683:FKT327684 FUO327683:FUP327684 GEK327683:GEL327684 GOG327683:GOH327684 GYC327683:GYD327684 HHY327683:HHZ327684 HRU327683:HRV327684 IBQ327683:IBR327684 ILM327683:ILN327684 IVI327683:IVJ327684 JFE327683:JFF327684 JPA327683:JPB327684 JYW327683:JYX327684 KIS327683:KIT327684 KSO327683:KSP327684 LCK327683:LCL327684 LMG327683:LMH327684 LWC327683:LWD327684 MFY327683:MFZ327684 MPU327683:MPV327684 MZQ327683:MZR327684 NJM327683:NJN327684 NTI327683:NTJ327684 ODE327683:ODF327684 ONA327683:ONB327684 OWW327683:OWX327684 PGS327683:PGT327684 PQO327683:PQP327684 QAK327683:QAL327684 QKG327683:QKH327684 QUC327683:QUD327684 RDY327683:RDZ327684 RNU327683:RNV327684 RXQ327683:RXR327684 SHM327683:SHN327684 SRI327683:SRJ327684 TBE327683:TBF327684 TLA327683:TLB327684 TUW327683:TUX327684 UES327683:UET327684 UOO327683:UOP327684 UYK327683:UYL327684 VIG327683:VIH327684 VSC327683:VSD327684 WBY327683:WBZ327684 WLU327683:WLV327684 WVQ327683:WVR327684 JE393219:JF393220 TA393219:TB393220 ACW393219:ACX393220 AMS393219:AMT393220 AWO393219:AWP393220 BGK393219:BGL393220 BQG393219:BQH393220 CAC393219:CAD393220 CJY393219:CJZ393220 CTU393219:CTV393220 DDQ393219:DDR393220 DNM393219:DNN393220 DXI393219:DXJ393220 EHE393219:EHF393220 ERA393219:ERB393220 FAW393219:FAX393220 FKS393219:FKT393220 FUO393219:FUP393220 GEK393219:GEL393220 GOG393219:GOH393220 GYC393219:GYD393220 HHY393219:HHZ393220 HRU393219:HRV393220 IBQ393219:IBR393220 ILM393219:ILN393220 IVI393219:IVJ393220 JFE393219:JFF393220 JPA393219:JPB393220 JYW393219:JYX393220 KIS393219:KIT393220 KSO393219:KSP393220 LCK393219:LCL393220 LMG393219:LMH393220 LWC393219:LWD393220 MFY393219:MFZ393220 MPU393219:MPV393220 MZQ393219:MZR393220 NJM393219:NJN393220 NTI393219:NTJ393220 ODE393219:ODF393220 ONA393219:ONB393220 OWW393219:OWX393220 PGS393219:PGT393220 PQO393219:PQP393220 QAK393219:QAL393220 QKG393219:QKH393220 QUC393219:QUD393220 RDY393219:RDZ393220 RNU393219:RNV393220 RXQ393219:RXR393220 SHM393219:SHN393220 SRI393219:SRJ393220 TBE393219:TBF393220 TLA393219:TLB393220 TUW393219:TUX393220 UES393219:UET393220 UOO393219:UOP393220 UYK393219:UYL393220 VIG393219:VIH393220 VSC393219:VSD393220 WBY393219:WBZ393220 WLU393219:WLV393220 WVQ393219:WVR393220 JE458755:JF458756 TA458755:TB458756 ACW458755:ACX458756 AMS458755:AMT458756 AWO458755:AWP458756 BGK458755:BGL458756 BQG458755:BQH458756 CAC458755:CAD458756 CJY458755:CJZ458756 CTU458755:CTV458756 DDQ458755:DDR458756 DNM458755:DNN458756 DXI458755:DXJ458756 EHE458755:EHF458756 ERA458755:ERB458756 FAW458755:FAX458756 FKS458755:FKT458756 FUO458755:FUP458756 GEK458755:GEL458756 GOG458755:GOH458756 GYC458755:GYD458756 HHY458755:HHZ458756 HRU458755:HRV458756 IBQ458755:IBR458756 ILM458755:ILN458756 IVI458755:IVJ458756 JFE458755:JFF458756 JPA458755:JPB458756 JYW458755:JYX458756 KIS458755:KIT458756 KSO458755:KSP458756 LCK458755:LCL458756 LMG458755:LMH458756 LWC458755:LWD458756 MFY458755:MFZ458756 MPU458755:MPV458756 MZQ458755:MZR458756 NJM458755:NJN458756 NTI458755:NTJ458756 ODE458755:ODF458756 ONA458755:ONB458756 OWW458755:OWX458756 PGS458755:PGT458756 PQO458755:PQP458756 QAK458755:QAL458756 QKG458755:QKH458756 QUC458755:QUD458756 RDY458755:RDZ458756 RNU458755:RNV458756 RXQ458755:RXR458756 SHM458755:SHN458756 SRI458755:SRJ458756 TBE458755:TBF458756 TLA458755:TLB458756 TUW458755:TUX458756 UES458755:UET458756 UOO458755:UOP458756 UYK458755:UYL458756 VIG458755:VIH458756 VSC458755:VSD458756 WBY458755:WBZ458756 WLU458755:WLV458756 WVQ458755:WVR458756 JE524291:JF524292 TA524291:TB524292 ACW524291:ACX524292 AMS524291:AMT524292 AWO524291:AWP524292 BGK524291:BGL524292 BQG524291:BQH524292 CAC524291:CAD524292 CJY524291:CJZ524292 CTU524291:CTV524292 DDQ524291:DDR524292 DNM524291:DNN524292 DXI524291:DXJ524292 EHE524291:EHF524292 ERA524291:ERB524292 FAW524291:FAX524292 FKS524291:FKT524292 FUO524291:FUP524292 GEK524291:GEL524292 GOG524291:GOH524292 GYC524291:GYD524292 HHY524291:HHZ524292 HRU524291:HRV524292 IBQ524291:IBR524292 ILM524291:ILN524292 IVI524291:IVJ524292 JFE524291:JFF524292 JPA524291:JPB524292 JYW524291:JYX524292 KIS524291:KIT524292 KSO524291:KSP524292 LCK524291:LCL524292 LMG524291:LMH524292 LWC524291:LWD524292 MFY524291:MFZ524292 MPU524291:MPV524292 MZQ524291:MZR524292 NJM524291:NJN524292 NTI524291:NTJ524292 ODE524291:ODF524292 ONA524291:ONB524292 OWW524291:OWX524292 PGS524291:PGT524292 PQO524291:PQP524292 QAK524291:QAL524292 QKG524291:QKH524292 QUC524291:QUD524292 RDY524291:RDZ524292 RNU524291:RNV524292 RXQ524291:RXR524292 SHM524291:SHN524292 SRI524291:SRJ524292 TBE524291:TBF524292 TLA524291:TLB524292 TUW524291:TUX524292 UES524291:UET524292 UOO524291:UOP524292 UYK524291:UYL524292 VIG524291:VIH524292 VSC524291:VSD524292 WBY524291:WBZ524292 WLU524291:WLV524292 WVQ524291:WVR524292 JE589827:JF589828 TA589827:TB589828 ACW589827:ACX589828 AMS589827:AMT589828 AWO589827:AWP589828 BGK589827:BGL589828 BQG589827:BQH589828 CAC589827:CAD589828 CJY589827:CJZ589828 CTU589827:CTV589828 DDQ589827:DDR589828 DNM589827:DNN589828 DXI589827:DXJ589828 EHE589827:EHF589828 ERA589827:ERB589828 FAW589827:FAX589828 FKS589827:FKT589828 FUO589827:FUP589828 GEK589827:GEL589828 GOG589827:GOH589828 GYC589827:GYD589828 HHY589827:HHZ589828 HRU589827:HRV589828 IBQ589827:IBR589828 ILM589827:ILN589828 IVI589827:IVJ589828 JFE589827:JFF589828 JPA589827:JPB589828 JYW589827:JYX589828 KIS589827:KIT589828 KSO589827:KSP589828 LCK589827:LCL589828 LMG589827:LMH589828 LWC589827:LWD589828 MFY589827:MFZ589828 MPU589827:MPV589828 MZQ589827:MZR589828 NJM589827:NJN589828 NTI589827:NTJ589828 ODE589827:ODF589828 ONA589827:ONB589828 OWW589827:OWX589828 PGS589827:PGT589828 PQO589827:PQP589828 QAK589827:QAL589828 QKG589827:QKH589828 QUC589827:QUD589828 RDY589827:RDZ589828 RNU589827:RNV589828 RXQ589827:RXR589828 SHM589827:SHN589828 SRI589827:SRJ589828 TBE589827:TBF589828 TLA589827:TLB589828 TUW589827:TUX589828 UES589827:UET589828 UOO589827:UOP589828 UYK589827:UYL589828 VIG589827:VIH589828 VSC589827:VSD589828 WBY589827:WBZ589828 WLU589827:WLV589828 WVQ589827:WVR589828 JE655363:JF655364 TA655363:TB655364 ACW655363:ACX655364 AMS655363:AMT655364 AWO655363:AWP655364 BGK655363:BGL655364 BQG655363:BQH655364 CAC655363:CAD655364 CJY655363:CJZ655364 CTU655363:CTV655364 DDQ655363:DDR655364 DNM655363:DNN655364 DXI655363:DXJ655364 EHE655363:EHF655364 ERA655363:ERB655364 FAW655363:FAX655364 FKS655363:FKT655364 FUO655363:FUP655364 GEK655363:GEL655364 GOG655363:GOH655364 GYC655363:GYD655364 HHY655363:HHZ655364 HRU655363:HRV655364 IBQ655363:IBR655364 ILM655363:ILN655364 IVI655363:IVJ655364 JFE655363:JFF655364 JPA655363:JPB655364 JYW655363:JYX655364 KIS655363:KIT655364 KSO655363:KSP655364 LCK655363:LCL655364 LMG655363:LMH655364 LWC655363:LWD655364 MFY655363:MFZ655364 MPU655363:MPV655364 MZQ655363:MZR655364 NJM655363:NJN655364 NTI655363:NTJ655364 ODE655363:ODF655364 ONA655363:ONB655364 OWW655363:OWX655364 PGS655363:PGT655364 PQO655363:PQP655364 QAK655363:QAL655364 QKG655363:QKH655364 QUC655363:QUD655364 RDY655363:RDZ655364 RNU655363:RNV655364 RXQ655363:RXR655364 SHM655363:SHN655364 SRI655363:SRJ655364 TBE655363:TBF655364 TLA655363:TLB655364 TUW655363:TUX655364 UES655363:UET655364 UOO655363:UOP655364 UYK655363:UYL655364 VIG655363:VIH655364 VSC655363:VSD655364 WBY655363:WBZ655364 WLU655363:WLV655364 WVQ655363:WVR655364 JE720899:JF720900 TA720899:TB720900 ACW720899:ACX720900 AMS720899:AMT720900 AWO720899:AWP720900 BGK720899:BGL720900 BQG720899:BQH720900 CAC720899:CAD720900 CJY720899:CJZ720900 CTU720899:CTV720900 DDQ720899:DDR720900 DNM720899:DNN720900 DXI720899:DXJ720900 EHE720899:EHF720900 ERA720899:ERB720900 FAW720899:FAX720900 FKS720899:FKT720900 FUO720899:FUP720900 GEK720899:GEL720900 GOG720899:GOH720900 GYC720899:GYD720900 HHY720899:HHZ720900 HRU720899:HRV720900 IBQ720899:IBR720900 ILM720899:ILN720900 IVI720899:IVJ720900 JFE720899:JFF720900 JPA720899:JPB720900 JYW720899:JYX720900 KIS720899:KIT720900 KSO720899:KSP720900 LCK720899:LCL720900 LMG720899:LMH720900 LWC720899:LWD720900 MFY720899:MFZ720900 MPU720899:MPV720900 MZQ720899:MZR720900 NJM720899:NJN720900 NTI720899:NTJ720900 ODE720899:ODF720900 ONA720899:ONB720900 OWW720899:OWX720900 PGS720899:PGT720900 PQO720899:PQP720900 QAK720899:QAL720900 QKG720899:QKH720900 QUC720899:QUD720900 RDY720899:RDZ720900 RNU720899:RNV720900 RXQ720899:RXR720900 SHM720899:SHN720900 SRI720899:SRJ720900 TBE720899:TBF720900 TLA720899:TLB720900 TUW720899:TUX720900 UES720899:UET720900 UOO720899:UOP720900 UYK720899:UYL720900 VIG720899:VIH720900 VSC720899:VSD720900 WBY720899:WBZ720900 WLU720899:WLV720900 WVQ720899:WVR720900 JE786435:JF786436 TA786435:TB786436 ACW786435:ACX786436 AMS786435:AMT786436 AWO786435:AWP786436 BGK786435:BGL786436 BQG786435:BQH786436 CAC786435:CAD786436 CJY786435:CJZ786436 CTU786435:CTV786436 DDQ786435:DDR786436 DNM786435:DNN786436 DXI786435:DXJ786436 EHE786435:EHF786436 ERA786435:ERB786436 FAW786435:FAX786436 FKS786435:FKT786436 FUO786435:FUP786436 GEK786435:GEL786436 GOG786435:GOH786436 GYC786435:GYD786436 HHY786435:HHZ786436 HRU786435:HRV786436 IBQ786435:IBR786436 ILM786435:ILN786436 IVI786435:IVJ786436 JFE786435:JFF786436 JPA786435:JPB786436 JYW786435:JYX786436 KIS786435:KIT786436 KSO786435:KSP786436 LCK786435:LCL786436 LMG786435:LMH786436 LWC786435:LWD786436 MFY786435:MFZ786436 MPU786435:MPV786436 MZQ786435:MZR786436 NJM786435:NJN786436 NTI786435:NTJ786436 ODE786435:ODF786436 ONA786435:ONB786436 OWW786435:OWX786436 PGS786435:PGT786436 PQO786435:PQP786436 QAK786435:QAL786436 QKG786435:QKH786436 QUC786435:QUD786436 RDY786435:RDZ786436 RNU786435:RNV786436 RXQ786435:RXR786436 SHM786435:SHN786436 SRI786435:SRJ786436 TBE786435:TBF786436 TLA786435:TLB786436 TUW786435:TUX786436 UES786435:UET786436 UOO786435:UOP786436 UYK786435:UYL786436 VIG786435:VIH786436 VSC786435:VSD786436 WBY786435:WBZ786436 WLU786435:WLV786436 WVQ786435:WVR786436 JE851971:JF851972 TA851971:TB851972 ACW851971:ACX851972 AMS851971:AMT851972 AWO851971:AWP851972 BGK851971:BGL851972 BQG851971:BQH851972 CAC851971:CAD851972 CJY851971:CJZ851972 CTU851971:CTV851972 DDQ851971:DDR851972 DNM851971:DNN851972 DXI851971:DXJ851972 EHE851971:EHF851972 ERA851971:ERB851972 FAW851971:FAX851972 FKS851971:FKT851972 FUO851971:FUP851972 GEK851971:GEL851972 GOG851971:GOH851972 GYC851971:GYD851972 HHY851971:HHZ851972 HRU851971:HRV851972 IBQ851971:IBR851972 ILM851971:ILN851972 IVI851971:IVJ851972 JFE851971:JFF851972 JPA851971:JPB851972 JYW851971:JYX851972 KIS851971:KIT851972 KSO851971:KSP851972 LCK851971:LCL851972 LMG851971:LMH851972 LWC851971:LWD851972 MFY851971:MFZ851972 MPU851971:MPV851972 MZQ851971:MZR851972 NJM851971:NJN851972 NTI851971:NTJ851972 ODE851971:ODF851972 ONA851971:ONB851972 OWW851971:OWX851972 PGS851971:PGT851972 PQO851971:PQP851972 QAK851971:QAL851972 QKG851971:QKH851972 QUC851971:QUD851972 RDY851971:RDZ851972 RNU851971:RNV851972 RXQ851971:RXR851972 SHM851971:SHN851972 SRI851971:SRJ851972 TBE851971:TBF851972 TLA851971:TLB851972 TUW851971:TUX851972 UES851971:UET851972 UOO851971:UOP851972 UYK851971:UYL851972 VIG851971:VIH851972 VSC851971:VSD851972 WBY851971:WBZ851972 WLU851971:WLV851972 WVQ851971:WVR851972 JE917507:JF917508 TA917507:TB917508 ACW917507:ACX917508 AMS917507:AMT917508 AWO917507:AWP917508 BGK917507:BGL917508 BQG917507:BQH917508 CAC917507:CAD917508 CJY917507:CJZ917508 CTU917507:CTV917508 DDQ917507:DDR917508 DNM917507:DNN917508 DXI917507:DXJ917508 EHE917507:EHF917508 ERA917507:ERB917508 FAW917507:FAX917508 FKS917507:FKT917508 FUO917507:FUP917508 GEK917507:GEL917508 GOG917507:GOH917508 GYC917507:GYD917508 HHY917507:HHZ917508 HRU917507:HRV917508 IBQ917507:IBR917508 ILM917507:ILN917508 IVI917507:IVJ917508 JFE917507:JFF917508 JPA917507:JPB917508 JYW917507:JYX917508 KIS917507:KIT917508 KSO917507:KSP917508 LCK917507:LCL917508 LMG917507:LMH917508 LWC917507:LWD917508 MFY917507:MFZ917508 MPU917507:MPV917508 MZQ917507:MZR917508 NJM917507:NJN917508 NTI917507:NTJ917508 ODE917507:ODF917508 ONA917507:ONB917508 OWW917507:OWX917508 PGS917507:PGT917508 PQO917507:PQP917508 QAK917507:QAL917508 QKG917507:QKH917508 QUC917507:QUD917508 RDY917507:RDZ917508 RNU917507:RNV917508 RXQ917507:RXR917508 SHM917507:SHN917508 SRI917507:SRJ917508 TBE917507:TBF917508 TLA917507:TLB917508 TUW917507:TUX917508 UES917507:UET917508 UOO917507:UOP917508 UYK917507:UYL917508 VIG917507:VIH917508 VSC917507:VSD917508 WBY917507:WBZ917508 WLU917507:WLV917508 WVQ917507:WVR917508 JE983043:JF983044 TA983043:TB983044 ACW983043:ACX983044 AMS983043:AMT983044 AWO983043:AWP983044 BGK983043:BGL983044 BQG983043:BQH983044 CAC983043:CAD983044 CJY983043:CJZ983044 CTU983043:CTV983044 DDQ983043:DDR983044 DNM983043:DNN983044 DXI983043:DXJ983044 EHE983043:EHF983044 ERA983043:ERB983044 FAW983043:FAX983044 FKS983043:FKT983044 FUO983043:FUP983044 GEK983043:GEL983044 GOG983043:GOH983044 GYC983043:GYD983044 HHY983043:HHZ983044 HRU983043:HRV983044 IBQ983043:IBR983044 ILM983043:ILN983044 IVI983043:IVJ983044 JFE983043:JFF983044 JPA983043:JPB983044 JYW983043:JYX983044 KIS983043:KIT983044 KSO983043:KSP983044 LCK983043:LCL983044 LMG983043:LMH983044 LWC983043:LWD983044 MFY983043:MFZ983044 MPU983043:MPV983044 MZQ983043:MZR983044 NJM983043:NJN983044 NTI983043:NTJ983044 ODE983043:ODF983044 ONA983043:ONB983044 OWW983043:OWX983044 PGS983043:PGT983044 PQO983043:PQP983044 QAK983043:QAL983044 QKG983043:QKH983044 QUC983043:QUD983044 RDY983043:RDZ983044 RNU983043:RNV983044 RXQ983043:RXR983044 SHM983043:SHN983044 SRI983043:SRJ983044 TBE983043:TBF983044 TLA983043:TLB983044 TUW983043:TUX983044 UES983043:UET983044 UOO983043:UOP983044 UYK983043:UYL983044 VIG983043:VIH983044 VSC983043:VSD983044 WBY983043:WBZ983044 WLU983043:WLV983044 WVQ983043:WVR983044 JH65539:JI65540 TD65539:TE65540 ACZ65539:ADA65540 AMV65539:AMW65540 AWR65539:AWS65540 BGN65539:BGO65540 BQJ65539:BQK65540 CAF65539:CAG65540 CKB65539:CKC65540 CTX65539:CTY65540 DDT65539:DDU65540 DNP65539:DNQ65540 DXL65539:DXM65540 EHH65539:EHI65540 ERD65539:ERE65540 FAZ65539:FBA65540 FKV65539:FKW65540 FUR65539:FUS65540 GEN65539:GEO65540 GOJ65539:GOK65540 GYF65539:GYG65540 HIB65539:HIC65540 HRX65539:HRY65540 IBT65539:IBU65540 ILP65539:ILQ65540 IVL65539:IVM65540 JFH65539:JFI65540 JPD65539:JPE65540 JYZ65539:JZA65540 KIV65539:KIW65540 KSR65539:KSS65540 LCN65539:LCO65540 LMJ65539:LMK65540 LWF65539:LWG65540 MGB65539:MGC65540 MPX65539:MPY65540 MZT65539:MZU65540 NJP65539:NJQ65540 NTL65539:NTM65540 ODH65539:ODI65540 OND65539:ONE65540 OWZ65539:OXA65540 PGV65539:PGW65540 PQR65539:PQS65540 QAN65539:QAO65540 QKJ65539:QKK65540 QUF65539:QUG65540 REB65539:REC65540 RNX65539:RNY65540 RXT65539:RXU65540 SHP65539:SHQ65540 SRL65539:SRM65540 TBH65539:TBI65540 TLD65539:TLE65540 TUZ65539:TVA65540 UEV65539:UEW65540 UOR65539:UOS65540 UYN65539:UYO65540 VIJ65539:VIK65540 VSF65539:VSG65540 WCB65539:WCC65540 WLX65539:WLY65540 WVT65539:WVU65540 JH131075:JI131076 TD131075:TE131076 ACZ131075:ADA131076 AMV131075:AMW131076 AWR131075:AWS131076 BGN131075:BGO131076 BQJ131075:BQK131076 CAF131075:CAG131076 CKB131075:CKC131076 CTX131075:CTY131076 DDT131075:DDU131076 DNP131075:DNQ131076 DXL131075:DXM131076 EHH131075:EHI131076 ERD131075:ERE131076 FAZ131075:FBA131076 FKV131075:FKW131076 FUR131075:FUS131076 GEN131075:GEO131076 GOJ131075:GOK131076 GYF131075:GYG131076 HIB131075:HIC131076 HRX131075:HRY131076 IBT131075:IBU131076 ILP131075:ILQ131076 IVL131075:IVM131076 JFH131075:JFI131076 JPD131075:JPE131076 JYZ131075:JZA131076 KIV131075:KIW131076 KSR131075:KSS131076 LCN131075:LCO131076 LMJ131075:LMK131076 LWF131075:LWG131076 MGB131075:MGC131076 MPX131075:MPY131076 MZT131075:MZU131076 NJP131075:NJQ131076 NTL131075:NTM131076 ODH131075:ODI131076 OND131075:ONE131076 OWZ131075:OXA131076 PGV131075:PGW131076 PQR131075:PQS131076 QAN131075:QAO131076 QKJ131075:QKK131076 QUF131075:QUG131076 REB131075:REC131076 RNX131075:RNY131076 RXT131075:RXU131076 SHP131075:SHQ131076 SRL131075:SRM131076 TBH131075:TBI131076 TLD131075:TLE131076 TUZ131075:TVA131076 UEV131075:UEW131076 UOR131075:UOS131076 UYN131075:UYO131076 VIJ131075:VIK131076 VSF131075:VSG131076 WCB131075:WCC131076 WLX131075:WLY131076 WVT131075:WVU131076 JH196611:JI196612 TD196611:TE196612 ACZ196611:ADA196612 AMV196611:AMW196612 AWR196611:AWS196612 BGN196611:BGO196612 BQJ196611:BQK196612 CAF196611:CAG196612 CKB196611:CKC196612 CTX196611:CTY196612 DDT196611:DDU196612 DNP196611:DNQ196612 DXL196611:DXM196612 EHH196611:EHI196612 ERD196611:ERE196612 FAZ196611:FBA196612 FKV196611:FKW196612 FUR196611:FUS196612 GEN196611:GEO196612 GOJ196611:GOK196612 GYF196611:GYG196612 HIB196611:HIC196612 HRX196611:HRY196612 IBT196611:IBU196612 ILP196611:ILQ196612 IVL196611:IVM196612 JFH196611:JFI196612 JPD196611:JPE196612 JYZ196611:JZA196612 KIV196611:KIW196612 KSR196611:KSS196612 LCN196611:LCO196612 LMJ196611:LMK196612 LWF196611:LWG196612 MGB196611:MGC196612 MPX196611:MPY196612 MZT196611:MZU196612 NJP196611:NJQ196612 NTL196611:NTM196612 ODH196611:ODI196612 OND196611:ONE196612 OWZ196611:OXA196612 PGV196611:PGW196612 PQR196611:PQS196612 QAN196611:QAO196612 QKJ196611:QKK196612 QUF196611:QUG196612 REB196611:REC196612 RNX196611:RNY196612 RXT196611:RXU196612 SHP196611:SHQ196612 SRL196611:SRM196612 TBH196611:TBI196612 TLD196611:TLE196612 TUZ196611:TVA196612 UEV196611:UEW196612 UOR196611:UOS196612 UYN196611:UYO196612 VIJ196611:VIK196612 VSF196611:VSG196612 WCB196611:WCC196612 WLX196611:WLY196612 WVT196611:WVU196612 JH262147:JI262148 TD262147:TE262148 ACZ262147:ADA262148 AMV262147:AMW262148 AWR262147:AWS262148 BGN262147:BGO262148 BQJ262147:BQK262148 CAF262147:CAG262148 CKB262147:CKC262148 CTX262147:CTY262148 DDT262147:DDU262148 DNP262147:DNQ262148 DXL262147:DXM262148 EHH262147:EHI262148 ERD262147:ERE262148 FAZ262147:FBA262148 FKV262147:FKW262148 FUR262147:FUS262148 GEN262147:GEO262148 GOJ262147:GOK262148 GYF262147:GYG262148 HIB262147:HIC262148 HRX262147:HRY262148 IBT262147:IBU262148 ILP262147:ILQ262148 IVL262147:IVM262148 JFH262147:JFI262148 JPD262147:JPE262148 JYZ262147:JZA262148 KIV262147:KIW262148 KSR262147:KSS262148 LCN262147:LCO262148 LMJ262147:LMK262148 LWF262147:LWG262148 MGB262147:MGC262148 MPX262147:MPY262148 MZT262147:MZU262148 NJP262147:NJQ262148 NTL262147:NTM262148 ODH262147:ODI262148 OND262147:ONE262148 OWZ262147:OXA262148 PGV262147:PGW262148 PQR262147:PQS262148 QAN262147:QAO262148 QKJ262147:QKK262148 QUF262147:QUG262148 REB262147:REC262148 RNX262147:RNY262148 RXT262147:RXU262148 SHP262147:SHQ262148 SRL262147:SRM262148 TBH262147:TBI262148 TLD262147:TLE262148 TUZ262147:TVA262148 UEV262147:UEW262148 UOR262147:UOS262148 UYN262147:UYO262148 VIJ262147:VIK262148 VSF262147:VSG262148 WCB262147:WCC262148 WLX262147:WLY262148 WVT262147:WVU262148 JH327683:JI327684 TD327683:TE327684 ACZ327683:ADA327684 AMV327683:AMW327684 AWR327683:AWS327684 BGN327683:BGO327684 BQJ327683:BQK327684 CAF327683:CAG327684 CKB327683:CKC327684 CTX327683:CTY327684 DDT327683:DDU327684 DNP327683:DNQ327684 DXL327683:DXM327684 EHH327683:EHI327684 ERD327683:ERE327684 FAZ327683:FBA327684 FKV327683:FKW327684 FUR327683:FUS327684 GEN327683:GEO327684 GOJ327683:GOK327684 GYF327683:GYG327684 HIB327683:HIC327684 HRX327683:HRY327684 IBT327683:IBU327684 ILP327683:ILQ327684 IVL327683:IVM327684 JFH327683:JFI327684 JPD327683:JPE327684 JYZ327683:JZA327684 KIV327683:KIW327684 KSR327683:KSS327684 LCN327683:LCO327684 LMJ327683:LMK327684 LWF327683:LWG327684 MGB327683:MGC327684 MPX327683:MPY327684 MZT327683:MZU327684 NJP327683:NJQ327684 NTL327683:NTM327684 ODH327683:ODI327684 OND327683:ONE327684 OWZ327683:OXA327684 PGV327683:PGW327684 PQR327683:PQS327684 QAN327683:QAO327684 QKJ327683:QKK327684 QUF327683:QUG327684 REB327683:REC327684 RNX327683:RNY327684 RXT327683:RXU327684 SHP327683:SHQ327684 SRL327683:SRM327684 TBH327683:TBI327684 TLD327683:TLE327684 TUZ327683:TVA327684 UEV327683:UEW327684 UOR327683:UOS327684 UYN327683:UYO327684 VIJ327683:VIK327684 VSF327683:VSG327684 WCB327683:WCC327684 WLX327683:WLY327684 WVT327683:WVU327684 JH393219:JI393220 TD393219:TE393220 ACZ393219:ADA393220 AMV393219:AMW393220 AWR393219:AWS393220 BGN393219:BGO393220 BQJ393219:BQK393220 CAF393219:CAG393220 CKB393219:CKC393220 CTX393219:CTY393220 DDT393219:DDU393220 DNP393219:DNQ393220 DXL393219:DXM393220 EHH393219:EHI393220 ERD393219:ERE393220 FAZ393219:FBA393220 FKV393219:FKW393220 FUR393219:FUS393220 GEN393219:GEO393220 GOJ393219:GOK393220 GYF393219:GYG393220 HIB393219:HIC393220 HRX393219:HRY393220 IBT393219:IBU393220 ILP393219:ILQ393220 IVL393219:IVM393220 JFH393219:JFI393220 JPD393219:JPE393220 JYZ393219:JZA393220 KIV393219:KIW393220 KSR393219:KSS393220 LCN393219:LCO393220 LMJ393219:LMK393220 LWF393219:LWG393220 MGB393219:MGC393220 MPX393219:MPY393220 MZT393219:MZU393220 NJP393219:NJQ393220 NTL393219:NTM393220 ODH393219:ODI393220 OND393219:ONE393220 OWZ393219:OXA393220 PGV393219:PGW393220 PQR393219:PQS393220 QAN393219:QAO393220 QKJ393219:QKK393220 QUF393219:QUG393220 REB393219:REC393220 RNX393219:RNY393220 RXT393219:RXU393220 SHP393219:SHQ393220 SRL393219:SRM393220 TBH393219:TBI393220 TLD393219:TLE393220 TUZ393219:TVA393220 UEV393219:UEW393220 UOR393219:UOS393220 UYN393219:UYO393220 VIJ393219:VIK393220 VSF393219:VSG393220 WCB393219:WCC393220 WLX393219:WLY393220 WVT393219:WVU393220 JH458755:JI458756 TD458755:TE458756 ACZ458755:ADA458756 AMV458755:AMW458756 AWR458755:AWS458756 BGN458755:BGO458756 BQJ458755:BQK458756 CAF458755:CAG458756 CKB458755:CKC458756 CTX458755:CTY458756 DDT458755:DDU458756 DNP458755:DNQ458756 DXL458755:DXM458756 EHH458755:EHI458756 ERD458755:ERE458756 FAZ458755:FBA458756 FKV458755:FKW458756 FUR458755:FUS458756 GEN458755:GEO458756 GOJ458755:GOK458756 GYF458755:GYG458756 HIB458755:HIC458756 HRX458755:HRY458756 IBT458755:IBU458756 ILP458755:ILQ458756 IVL458755:IVM458756 JFH458755:JFI458756 JPD458755:JPE458756 JYZ458755:JZA458756 KIV458755:KIW458756 KSR458755:KSS458756 LCN458755:LCO458756 LMJ458755:LMK458756 LWF458755:LWG458756 MGB458755:MGC458756 MPX458755:MPY458756 MZT458755:MZU458756 NJP458755:NJQ458756 NTL458755:NTM458756 ODH458755:ODI458756 OND458755:ONE458756 OWZ458755:OXA458756 PGV458755:PGW458756 PQR458755:PQS458756 QAN458755:QAO458756 QKJ458755:QKK458756 QUF458755:QUG458756 REB458755:REC458756 RNX458755:RNY458756 RXT458755:RXU458756 SHP458755:SHQ458756 SRL458755:SRM458756 TBH458755:TBI458756 TLD458755:TLE458756 TUZ458755:TVA458756 UEV458755:UEW458756 UOR458755:UOS458756 UYN458755:UYO458756 VIJ458755:VIK458756 VSF458755:VSG458756 WCB458755:WCC458756 WLX458755:WLY458756 WVT458755:WVU458756 JH524291:JI524292 TD524291:TE524292 ACZ524291:ADA524292 AMV524291:AMW524292 AWR524291:AWS524292 BGN524291:BGO524292 BQJ524291:BQK524292 CAF524291:CAG524292 CKB524291:CKC524292 CTX524291:CTY524292 DDT524291:DDU524292 DNP524291:DNQ524292 DXL524291:DXM524292 EHH524291:EHI524292 ERD524291:ERE524292 FAZ524291:FBA524292 FKV524291:FKW524292 FUR524291:FUS524292 GEN524291:GEO524292 GOJ524291:GOK524292 GYF524291:GYG524292 HIB524291:HIC524292 HRX524291:HRY524292 IBT524291:IBU524292 ILP524291:ILQ524292 IVL524291:IVM524292 JFH524291:JFI524292 JPD524291:JPE524292 JYZ524291:JZA524292 KIV524291:KIW524292 KSR524291:KSS524292 LCN524291:LCO524292 LMJ524291:LMK524292 LWF524291:LWG524292 MGB524291:MGC524292 MPX524291:MPY524292 MZT524291:MZU524292 NJP524291:NJQ524292 NTL524291:NTM524292 ODH524291:ODI524292 OND524291:ONE524292 OWZ524291:OXA524292 PGV524291:PGW524292 PQR524291:PQS524292 QAN524291:QAO524292 QKJ524291:QKK524292 QUF524291:QUG524292 REB524291:REC524292 RNX524291:RNY524292 RXT524291:RXU524292 SHP524291:SHQ524292 SRL524291:SRM524292 TBH524291:TBI524292 TLD524291:TLE524292 TUZ524291:TVA524292 UEV524291:UEW524292 UOR524291:UOS524292 UYN524291:UYO524292 VIJ524291:VIK524292 VSF524291:VSG524292 WCB524291:WCC524292 WLX524291:WLY524292 WVT524291:WVU524292 JH589827:JI589828 TD589827:TE589828 ACZ589827:ADA589828 AMV589827:AMW589828 AWR589827:AWS589828 BGN589827:BGO589828 BQJ589827:BQK589828 CAF589827:CAG589828 CKB589827:CKC589828 CTX589827:CTY589828 DDT589827:DDU589828 DNP589827:DNQ589828 DXL589827:DXM589828 EHH589827:EHI589828 ERD589827:ERE589828 FAZ589827:FBA589828 FKV589827:FKW589828 FUR589827:FUS589828 GEN589827:GEO589828 GOJ589827:GOK589828 GYF589827:GYG589828 HIB589827:HIC589828 HRX589827:HRY589828 IBT589827:IBU589828 ILP589827:ILQ589828 IVL589827:IVM589828 JFH589827:JFI589828 JPD589827:JPE589828 JYZ589827:JZA589828 KIV589827:KIW589828 KSR589827:KSS589828 LCN589827:LCO589828 LMJ589827:LMK589828 LWF589827:LWG589828 MGB589827:MGC589828 MPX589827:MPY589828 MZT589827:MZU589828 NJP589827:NJQ589828 NTL589827:NTM589828 ODH589827:ODI589828 OND589827:ONE589828 OWZ589827:OXA589828 PGV589827:PGW589828 PQR589827:PQS589828 QAN589827:QAO589828 QKJ589827:QKK589828 QUF589827:QUG589828 REB589827:REC589828 RNX589827:RNY589828 RXT589827:RXU589828 SHP589827:SHQ589828 SRL589827:SRM589828 TBH589827:TBI589828 TLD589827:TLE589828 TUZ589827:TVA589828 UEV589827:UEW589828 UOR589827:UOS589828 UYN589827:UYO589828 VIJ589827:VIK589828 VSF589827:VSG589828 WCB589827:WCC589828 WLX589827:WLY589828 WVT589827:WVU589828 JH655363:JI655364 TD655363:TE655364 ACZ655363:ADA655364 AMV655363:AMW655364 AWR655363:AWS655364 BGN655363:BGO655364 BQJ655363:BQK655364 CAF655363:CAG655364 CKB655363:CKC655364 CTX655363:CTY655364 DDT655363:DDU655364 DNP655363:DNQ655364 DXL655363:DXM655364 EHH655363:EHI655364 ERD655363:ERE655364 FAZ655363:FBA655364 FKV655363:FKW655364 FUR655363:FUS655364 GEN655363:GEO655364 GOJ655363:GOK655364 GYF655363:GYG655364 HIB655363:HIC655364 HRX655363:HRY655364 IBT655363:IBU655364 ILP655363:ILQ655364 IVL655363:IVM655364 JFH655363:JFI655364 JPD655363:JPE655364 JYZ655363:JZA655364 KIV655363:KIW655364 KSR655363:KSS655364 LCN655363:LCO655364 LMJ655363:LMK655364 LWF655363:LWG655364 MGB655363:MGC655364 MPX655363:MPY655364 MZT655363:MZU655364 NJP655363:NJQ655364 NTL655363:NTM655364 ODH655363:ODI655364 OND655363:ONE655364 OWZ655363:OXA655364 PGV655363:PGW655364 PQR655363:PQS655364 QAN655363:QAO655364 QKJ655363:QKK655364 QUF655363:QUG655364 REB655363:REC655364 RNX655363:RNY655364 RXT655363:RXU655364 SHP655363:SHQ655364 SRL655363:SRM655364 TBH655363:TBI655364 TLD655363:TLE655364 TUZ655363:TVA655364 UEV655363:UEW655364 UOR655363:UOS655364 UYN655363:UYO655364 VIJ655363:VIK655364 VSF655363:VSG655364 WCB655363:WCC655364 WLX655363:WLY655364 WVT655363:WVU655364 JH720899:JI720900 TD720899:TE720900 ACZ720899:ADA720900 AMV720899:AMW720900 AWR720899:AWS720900 BGN720899:BGO720900 BQJ720899:BQK720900 CAF720899:CAG720900 CKB720899:CKC720900 CTX720899:CTY720900 DDT720899:DDU720900 DNP720899:DNQ720900 DXL720899:DXM720900 EHH720899:EHI720900 ERD720899:ERE720900 FAZ720899:FBA720900 FKV720899:FKW720900 FUR720899:FUS720900 GEN720899:GEO720900 GOJ720899:GOK720900 GYF720899:GYG720900 HIB720899:HIC720900 HRX720899:HRY720900 IBT720899:IBU720900 ILP720899:ILQ720900 IVL720899:IVM720900 JFH720899:JFI720900 JPD720899:JPE720900 JYZ720899:JZA720900 KIV720899:KIW720900 KSR720899:KSS720900 LCN720899:LCO720900 LMJ720899:LMK720900 LWF720899:LWG720900 MGB720899:MGC720900 MPX720899:MPY720900 MZT720899:MZU720900 NJP720899:NJQ720900 NTL720899:NTM720900 ODH720899:ODI720900 OND720899:ONE720900 OWZ720899:OXA720900 PGV720899:PGW720900 PQR720899:PQS720900 QAN720899:QAO720900 QKJ720899:QKK720900 QUF720899:QUG720900 REB720899:REC720900 RNX720899:RNY720900 RXT720899:RXU720900 SHP720899:SHQ720900 SRL720899:SRM720900 TBH720899:TBI720900 TLD720899:TLE720900 TUZ720899:TVA720900 UEV720899:UEW720900 UOR720899:UOS720900 UYN720899:UYO720900 VIJ720899:VIK720900 VSF720899:VSG720900 WCB720899:WCC720900 WLX720899:WLY720900 WVT720899:WVU720900 JH786435:JI786436 TD786435:TE786436 ACZ786435:ADA786436 AMV786435:AMW786436 AWR786435:AWS786436 BGN786435:BGO786436 BQJ786435:BQK786436 CAF786435:CAG786436 CKB786435:CKC786436 CTX786435:CTY786436 DDT786435:DDU786436 DNP786435:DNQ786436 DXL786435:DXM786436 EHH786435:EHI786436 ERD786435:ERE786436 FAZ786435:FBA786436 FKV786435:FKW786436 FUR786435:FUS786436 GEN786435:GEO786436 GOJ786435:GOK786436 GYF786435:GYG786436 HIB786435:HIC786436 HRX786435:HRY786436 IBT786435:IBU786436 ILP786435:ILQ786436 IVL786435:IVM786436 JFH786435:JFI786436 JPD786435:JPE786436 JYZ786435:JZA786436 KIV786435:KIW786436 KSR786435:KSS786436 LCN786435:LCO786436 LMJ786435:LMK786436 LWF786435:LWG786436 MGB786435:MGC786436 MPX786435:MPY786436 MZT786435:MZU786436 NJP786435:NJQ786436 NTL786435:NTM786436 ODH786435:ODI786436 OND786435:ONE786436 OWZ786435:OXA786436 PGV786435:PGW786436 PQR786435:PQS786436 QAN786435:QAO786436 QKJ786435:QKK786436 QUF786435:QUG786436 REB786435:REC786436 RNX786435:RNY786436 RXT786435:RXU786436 SHP786435:SHQ786436 SRL786435:SRM786436 TBH786435:TBI786436 TLD786435:TLE786436 TUZ786435:TVA786436 UEV786435:UEW786436 UOR786435:UOS786436 UYN786435:UYO786436 VIJ786435:VIK786436 VSF786435:VSG786436 WCB786435:WCC786436 WLX786435:WLY786436 WVT786435:WVU786436 JH851971:JI851972 TD851971:TE851972 ACZ851971:ADA851972 AMV851971:AMW851972 AWR851971:AWS851972 BGN851971:BGO851972 BQJ851971:BQK851972 CAF851971:CAG851972 CKB851971:CKC851972 CTX851971:CTY851972 DDT851971:DDU851972 DNP851971:DNQ851972 DXL851971:DXM851972 EHH851971:EHI851972 ERD851971:ERE851972 FAZ851971:FBA851972 FKV851971:FKW851972 FUR851971:FUS851972 GEN851971:GEO851972 GOJ851971:GOK851972 GYF851971:GYG851972 HIB851971:HIC851972 HRX851971:HRY851972 IBT851971:IBU851972 ILP851971:ILQ851972 IVL851971:IVM851972 JFH851971:JFI851972 JPD851971:JPE851972 JYZ851971:JZA851972 KIV851971:KIW851972 KSR851971:KSS851972 LCN851971:LCO851972 LMJ851971:LMK851972 LWF851971:LWG851972 MGB851971:MGC851972 MPX851971:MPY851972 MZT851971:MZU851972 NJP851971:NJQ851972 NTL851971:NTM851972 ODH851971:ODI851972 OND851971:ONE851972 OWZ851971:OXA851972 PGV851971:PGW851972 PQR851971:PQS851972 QAN851971:QAO851972 QKJ851971:QKK851972 QUF851971:QUG851972 REB851971:REC851972 RNX851971:RNY851972 RXT851971:RXU851972 SHP851971:SHQ851972 SRL851971:SRM851972 TBH851971:TBI851972 TLD851971:TLE851972 TUZ851971:TVA851972 UEV851971:UEW851972 UOR851971:UOS851972 UYN851971:UYO851972 VIJ851971:VIK851972 VSF851971:VSG851972 WCB851971:WCC851972 WLX851971:WLY851972 WVT851971:WVU851972 JH917507:JI917508 TD917507:TE917508 ACZ917507:ADA917508 AMV917507:AMW917508 AWR917507:AWS917508 BGN917507:BGO917508 BQJ917507:BQK917508 CAF917507:CAG917508 CKB917507:CKC917508 CTX917507:CTY917508 DDT917507:DDU917508 DNP917507:DNQ917508 DXL917507:DXM917508 EHH917507:EHI917508 ERD917507:ERE917508 FAZ917507:FBA917508 FKV917507:FKW917508 FUR917507:FUS917508 GEN917507:GEO917508 GOJ917507:GOK917508 GYF917507:GYG917508 HIB917507:HIC917508 HRX917507:HRY917508 IBT917507:IBU917508 ILP917507:ILQ917508 IVL917507:IVM917508 JFH917507:JFI917508 JPD917507:JPE917508 JYZ917507:JZA917508 KIV917507:KIW917508 KSR917507:KSS917508 LCN917507:LCO917508 LMJ917507:LMK917508 LWF917507:LWG917508 MGB917507:MGC917508 MPX917507:MPY917508 MZT917507:MZU917508 NJP917507:NJQ917508 NTL917507:NTM917508 ODH917507:ODI917508 OND917507:ONE917508 OWZ917507:OXA917508 PGV917507:PGW917508 PQR917507:PQS917508 QAN917507:QAO917508 QKJ917507:QKK917508 QUF917507:QUG917508 REB917507:REC917508 RNX917507:RNY917508 RXT917507:RXU917508 SHP917507:SHQ917508 SRL917507:SRM917508 TBH917507:TBI917508 TLD917507:TLE917508 TUZ917507:TVA917508 UEV917507:UEW917508 UOR917507:UOS917508 UYN917507:UYO917508 VIJ917507:VIK917508 VSF917507:VSG917508 WCB917507:WCC917508 WLX917507:WLY917508 WVT917507:WVU917508 JH983043:JI983044 TD983043:TE983044 ACZ983043:ADA983044 AMV983043:AMW983044 AWR983043:AWS983044 BGN983043:BGO983044 BQJ983043:BQK983044 CAF983043:CAG983044 CKB983043:CKC983044 CTX983043:CTY983044 DDT983043:DDU983044 DNP983043:DNQ983044 DXL983043:DXM983044 EHH983043:EHI983044 ERD983043:ERE983044 FAZ983043:FBA983044 FKV983043:FKW983044 FUR983043:FUS983044 GEN983043:GEO983044 GOJ983043:GOK983044 GYF983043:GYG983044 HIB983043:HIC983044 HRX983043:HRY983044 IBT983043:IBU983044 ILP983043:ILQ983044 IVL983043:IVM983044 JFH983043:JFI983044 JPD983043:JPE983044 JYZ983043:JZA983044 KIV983043:KIW983044 KSR983043:KSS983044 LCN983043:LCO983044 LMJ983043:LMK983044 LWF983043:LWG983044 MGB983043:MGC983044 MPX983043:MPY983044 MZT983043:MZU983044 NJP983043:NJQ983044 NTL983043:NTM983044 ODH983043:ODI983044 OND983043:ONE983044 OWZ983043:OXA983044 PGV983043:PGW983044 PQR983043:PQS983044 QAN983043:QAO983044 QKJ983043:QKK983044 QUF983043:QUG983044 REB983043:REC983044 RNX983043:RNY983044 RXT983043:RXU983044 SHP983043:SHQ983044 SRL983043:SRM983044 TBH983043:TBI983044 TLD983043:TLE983044 TUZ983043:TVA983044 UEV983043:UEW983044 UOR983043:UOS983044 UYN983043:UYO983044 VIJ983043:VIK983044 VSF983043:VSG983044 G65503:H65504 G131039:H131040 G196575:H196576 G262111:H262112 G327647:H327648 G393183:H393184 G458719:H458720 G524255:H524256 G589791:H589792 G655327:H655328 G720863:H720864 G786399:H786400 G851935:H851936 G917471:H917472 G983007:H983008 M65509:N65510 M131045:N131046 M196581:N196582 M262117:N262118 M327653:N327654 M393189:N393190 M458725:N458726 M524261:N524262 M589797:N589798 M655333:N655334 M720869:N720870 M786405:N786406 M851941:N851942 M917477:N917478 M983013:N983014 J65503:K65504 J131039:K131040 J196575:K196576 J262111:K262112 J327647:K327648 J393183:K393184 J458719:K458720 J524255:K524256 J589791:K589792 J655327:K655328 J720863:K720864 J786399:K786400 J851935:K851936 J917471:K917472 J983007:K983008 M65503:N65504 M131039:N131040 M196575:N196576 M262111:N262112 M327647:N327648 M393183:N393184 M458719:N458720 M524255:N524256 M589791:N589792 M655327:N655328 M720863:N720864 M786399:N786400 M851935:N851936 M917471:N917472 M983007:N983008 G65509:H65510 G131045:H131046 G196581:H196582 G262117:H262118 G327653:H327654 G393189:H393190 G458725:H458726 G524261:H524262 G589797:H589798 G655333:H655334 G720869:H720870 G786405:H786406 G851941:H851942 G917477:H917478 G983013:H983014 J65509:K65510 J131045:K131046 J196581:K196582 J262117:K262118 J327653:K327654 J393189:K393190 J458725:K458726 J524261:K524262 J589797:K589798 J655333:K655334 J720869:K720870 J786405:K786406 J851941:K851942 J917477:K917478 J983013:K983014 P196581:Q196582 P262117:Q262118 P327653:Q327654 P393189:Q393190 P458725:Q458726 P524261:Q524262 P589797:Q589798 P655333:Q655334 P720869:Q720870 P786405:Q786406 P851941:Q851942 P917477:Q917478 P983013:Q983014 P65503:Q65504 P131039:Q131040 P196575:Q196576 P262111:Q262112 P327647:Q327648 P393183:Q393184 P458719:Q458720 P524255:Q524256 P589791:Q589792 P655327:Q655328 P720863:Q720864 P786399:Q786400 P851935:Q851936 P917471:Q917472 P983007:Q983008 P65509:Q65510 V131045:W131046 V196581:W196582 V262117:W262118 V327653:W327654 V393189:W393190 V458725:W458726 V524261:W524262 V589797:W589798 V655333:W655334 V720869:W720870 V786405:W786406 V851941:W851942 V917477:W917478 V983013:W983014 V65503:W65504 V131039:W131040 V196575:W196576 V262111:W262112 V327647:W327648 V393183:W393184 V458719:W458720 V524255:W524256 V589791:W589792 V655327:W655328 V720863:W720864 V786399:W786400 V851935:W851936 V917471:W917472 V983007:W983008 V65509:W65510 P131045:Q131046 S196581:T196582 S262117:T262118 S327653:T327654 S393189:T393190 S458725:T458726 S524261:T524262 S589797:T589798 S655333:T655334 S720869:T720870 S786405:T786406 S851941:T851942 S917477:T917478 S983013:T983014 S65503:T65504 S131039:T131040 S196575:T196576 S262111:T262112 S327647:T327648 S393183:T393184 S458719:T458720 S524255:T524256 S589791:T589792 S655327:T655328 S720863:T720864 S786399:T786400 S851935:T851936 S917471:T917472 S983007:T983008 S65509:T65510 S131045:T131046 BGQ6:BGR8 JK6:JL8 AWU6:AWV8 AMY6:AMZ8 ADC6:ADD8 TG6:TH8 WVT6:WVU8 WLX6:WLY8 WCB6:WCC8 VSF6:VSG8 VIJ6:VIK8 UYN6:UYO8 UOR6:UOS8 UEV6:UEW8 TUZ6:TVA8 TLD6:TLE8 TBH6:TBI8 SRL6:SRM8 SHP6:SHQ8 RXT6:RXU8 RNX6:RNY8 REB6:REC8 QUF6:QUG8 QKJ6:QKK8 QAN6:QAO8 PQR6:PQS8 PGV6:PGW8 OWZ6:OXA8 OND6:ONE8 ODH6:ODI8 NTL6:NTM8 NJP6:NJQ8 MZT6:MZU8 MPX6:MPY8 MGB6:MGC8 LWF6:LWG8 LMJ6:LMK8 LCN6:LCO8 KSR6:KSS8 KIV6:KIW8 JYZ6:JZA8 JPD6:JPE8 JFH6:JFI8 IVL6:IVM8 ILP6:ILQ8 IBT6:IBU8 HRX6:HRY8 HIB6:HIC8 GYF6:GYG8 GOJ6:GOK8 GEN6:GEO8 FUR6:FUS8 FKV6:FKW8 FAZ6:FBA8 ERD6:ERE8 EHH6:EHI8 DXL6:DXM8 DNP6:DNQ8 DDT6:DDU8 CTX6:CTY8 CKB6:CKC8 CAF6:CAG8 BQJ6:BQK8 BGN6:BGO8 AWR6:AWS8 AMV6:AMW8 ACZ6:ADA8 TD6:TE8 JH6:JI8 WVQ6:WVR8 WLU6:WLV8 WBY6:WBZ8 VSC6:VSD8 VIG6:VIH8 UYK6:UYL8 UOO6:UOP8 UES6:UET8 TUW6:TUX8 TLA6:TLB8 TBE6:TBF8 SRI6:SRJ8 SHM6:SHN8 RXQ6:RXR8 RNU6:RNV8 RDY6:RDZ8 QUC6:QUD8 QKG6:QKH8 QAK6:QAL8 PQO6:PQP8 PGS6:PGT8 OWW6:OWX8 ONA6:ONB8 ODE6:ODF8 NTI6:NTJ8 NJM6:NJN8 MZQ6:MZR8 MPU6:MPV8 MFY6:MFZ8 LWC6:LWD8 LMG6:LMH8 LCK6:LCL8 KSO6:KSP8 KIS6:KIT8 JYW6:JYX8 JPA6:JPB8 JFE6:JFF8 IVI6:IVJ8 ILM6:ILN8 IBQ6:IBR8 HRU6:HRV8 HHY6:HHZ8 GYC6:GYD8 GOG6:GOH8 GEK6:GEL8 FUO6:FUP8 FKS6:FKT8 FAW6:FAX8 ERA6:ERB8 EHE6:EHF8 DXI6:DXJ8 DNM6:DNN8 DDQ6:DDR8 CTU6:CTV8 CJY6:CJZ8 CAC6:CAD8 BQG6:BQH8 BGK6:BGL8 AWO6:AWP8 AMS6:AMT8 ACW6:ACX8 TA6:TB8 JE6:JF8 WVW6:WVX8 WMA6:WMB8 WCE6:WCF8 VSI6:VSJ8 VIM6:VIN8 UYQ6:UYR8 UOU6:UOV8 UEY6:UEZ8 TVC6:TVD8 TLG6:TLH8 TBK6:TBL8 SRO6:SRP8 SHS6:SHT8 RXW6:RXX8 ROA6:ROB8 REE6:REF8 QUI6:QUJ8 QKM6:QKN8 QAQ6:QAR8 PQU6:PQV8 PGY6:PGZ8 OXC6:OXD8 ONG6:ONH8 ODK6:ODL8 NTO6:NTP8 NJS6:NJT8 MZW6:MZX8 MQA6:MQB8 MGE6:MGF8 LWI6:LWJ8 LMM6:LMN8 LCQ6:LCR8 KSU6:KSV8 KIY6:KIZ8 JZC6:JZD8 JPG6:JPH8 JFK6:JFL8 IVO6:IVP8 ILS6:ILT8 IBW6:IBX8 HSA6:HSB8 HIE6:HIF8 GYI6:GYJ8 GOM6:GON8 GEQ6:GER8 FUU6:FUV8 FKY6:FKZ8 FBC6:FBD8 ERG6:ERH8 EHK6:EHL8 DXO6:DXP8 DNS6:DNT8 DDW6:DDX8 CUA6:CUB8 CKE6:CKF8 CAI6:CAJ8 BQM6:BQN8" xr:uid="{00000000-0002-0000-1200-000001000000}"/>
  </dataValidations>
  <printOptions horizontalCentered="1"/>
  <pageMargins left="0.19685039370078741" right="0.19685039370078741" top="0.59055118110236227" bottom="0.35433070866141736" header="0.31496062992125984" footer="0.19685039370078741"/>
  <pageSetup scale="72" orientation="landscape" r:id="rId1"/>
  <headerFooter>
    <oddFooter>&amp;R&amp;"+,Negrita Cursiva"Académica Diurna&amp;"+,Cursiva", página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tabColor rgb="FFFFC000"/>
  </sheetPr>
  <dimension ref="A1:V239"/>
  <sheetViews>
    <sheetView zoomScale="80" zoomScaleNormal="80" workbookViewId="0">
      <pane ySplit="2" topLeftCell="A3" activePane="bottomLeft" state="frozen"/>
      <selection activeCell="Q1" sqref="Q1"/>
      <selection pane="bottomLeft" activeCell="A2" sqref="A2:C239"/>
    </sheetView>
  </sheetViews>
  <sheetFormatPr baseColWidth="10" defaultColWidth="11.44140625" defaultRowHeight="14.4" x14ac:dyDescent="0.3"/>
  <cols>
    <col min="1" max="1" width="11.44140625" style="2" bestFit="1" customWidth="1"/>
    <col min="2" max="2" width="56.77734375" style="2" bestFit="1" customWidth="1"/>
    <col min="3" max="3" width="11" style="2" bestFit="1" customWidth="1"/>
    <col min="4" max="4" width="10.5546875" style="2" customWidth="1"/>
    <col min="5" max="5" width="10.21875" style="2" bestFit="1" customWidth="1"/>
    <col min="6" max="6" width="56.77734375" style="2" bestFit="1" customWidth="1"/>
    <col min="7" max="7" width="21.21875" style="2" bestFit="1" customWidth="1"/>
    <col min="8" max="8" width="8.5546875" style="2" bestFit="1" customWidth="1"/>
    <col min="9" max="9" width="6.21875" style="2" bestFit="1" customWidth="1"/>
    <col min="10" max="10" width="7.77734375" style="2" bestFit="1" customWidth="1"/>
    <col min="11" max="11" width="6.77734375" style="2" bestFit="1" customWidth="1"/>
    <col min="12" max="12" width="11" style="2" bestFit="1" customWidth="1"/>
    <col min="13" max="13" width="13.44140625" style="2" bestFit="1" customWidth="1"/>
    <col min="14" max="14" width="11" style="2" bestFit="1" customWidth="1"/>
    <col min="15" max="15" width="11.44140625" style="2" bestFit="1" customWidth="1"/>
    <col min="16" max="16" width="12.21875" style="2" bestFit="1" customWidth="1"/>
    <col min="17" max="17" width="17.44140625" style="2" bestFit="1" customWidth="1"/>
    <col min="18" max="18" width="36.5546875" style="2" bestFit="1" customWidth="1"/>
    <col min="19" max="19" width="12.21875" style="2" bestFit="1" customWidth="1"/>
    <col min="20" max="20" width="9.77734375" style="2" bestFit="1" customWidth="1"/>
    <col min="21" max="21" width="10.77734375" style="2" bestFit="1" customWidth="1"/>
    <col min="22" max="22" width="10.5546875" style="2" bestFit="1" customWidth="1"/>
  </cols>
  <sheetData>
    <row r="1" spans="1:22" s="7" customFormat="1" x14ac:dyDescent="0.3">
      <c r="B1" s="5">
        <v>1</v>
      </c>
      <c r="C1" s="5">
        <v>2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</row>
    <row r="2" spans="1:22" s="10" customFormat="1" x14ac:dyDescent="0.3">
      <c r="A2" s="8" t="s">
        <v>38</v>
      </c>
      <c r="B2" s="8" t="s">
        <v>39</v>
      </c>
      <c r="C2" s="8" t="s">
        <v>37</v>
      </c>
      <c r="D2" s="8"/>
      <c r="E2" s="9" t="s">
        <v>37</v>
      </c>
      <c r="F2" s="9" t="s">
        <v>39</v>
      </c>
      <c r="G2" s="9" t="s">
        <v>40</v>
      </c>
      <c r="H2" s="9" t="s">
        <v>41</v>
      </c>
      <c r="I2" s="9" t="s">
        <v>42</v>
      </c>
      <c r="J2" s="9" t="s">
        <v>43</v>
      </c>
      <c r="K2" s="9" t="s">
        <v>44</v>
      </c>
      <c r="L2" s="9" t="s">
        <v>1362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9" t="s">
        <v>2902</v>
      </c>
      <c r="V2" s="9" t="s">
        <v>2903</v>
      </c>
    </row>
    <row r="3" spans="1:22" x14ac:dyDescent="0.3">
      <c r="A3" s="2" t="s">
        <v>1363</v>
      </c>
      <c r="B3" s="491" t="s">
        <v>1886</v>
      </c>
      <c r="C3" s="491" t="s">
        <v>465</v>
      </c>
      <c r="E3" s="491" t="s">
        <v>1395</v>
      </c>
      <c r="F3" s="492" t="s">
        <v>4295</v>
      </c>
      <c r="G3" s="491" t="s">
        <v>2526</v>
      </c>
      <c r="H3" s="491" t="s">
        <v>9</v>
      </c>
      <c r="I3" s="491" t="s">
        <v>54</v>
      </c>
      <c r="J3" s="491" t="s">
        <v>15</v>
      </c>
      <c r="K3" s="491" t="s">
        <v>8</v>
      </c>
      <c r="L3" s="493" t="s">
        <v>914</v>
      </c>
      <c r="M3" s="491" t="s">
        <v>55</v>
      </c>
      <c r="N3" s="491" t="s">
        <v>191</v>
      </c>
      <c r="O3" s="491" t="s">
        <v>4325</v>
      </c>
      <c r="P3" s="491" t="s">
        <v>3132</v>
      </c>
      <c r="Q3" s="491" t="s">
        <v>3110</v>
      </c>
      <c r="R3" s="491" t="s">
        <v>4403</v>
      </c>
      <c r="S3" s="491">
        <v>22036474</v>
      </c>
      <c r="T3" s="491">
        <v>22821609</v>
      </c>
      <c r="U3" s="494" t="s">
        <v>2935</v>
      </c>
      <c r="V3" s="494"/>
    </row>
    <row r="4" spans="1:22" x14ac:dyDescent="0.3">
      <c r="A4" s="2" t="s">
        <v>1363</v>
      </c>
      <c r="B4" s="492" t="s">
        <v>1369</v>
      </c>
      <c r="C4" s="491" t="s">
        <v>268</v>
      </c>
      <c r="E4" s="491" t="s">
        <v>57</v>
      </c>
      <c r="F4" s="491" t="s">
        <v>1367</v>
      </c>
      <c r="G4" s="491" t="s">
        <v>2524</v>
      </c>
      <c r="H4" s="491" t="s">
        <v>7</v>
      </c>
      <c r="I4" s="491" t="s">
        <v>54</v>
      </c>
      <c r="J4" s="491" t="s">
        <v>6</v>
      </c>
      <c r="K4" s="491" t="s">
        <v>9</v>
      </c>
      <c r="L4" s="493" t="s">
        <v>856</v>
      </c>
      <c r="M4" s="491" t="s">
        <v>55</v>
      </c>
      <c r="N4" s="491" t="s">
        <v>55</v>
      </c>
      <c r="O4" s="491" t="s">
        <v>4070</v>
      </c>
      <c r="P4" s="491" t="s">
        <v>3206</v>
      </c>
      <c r="Q4" s="491" t="s">
        <v>3110</v>
      </c>
      <c r="R4" s="491" t="s">
        <v>2387</v>
      </c>
      <c r="S4" s="491">
        <v>22250029</v>
      </c>
      <c r="T4" s="491">
        <v>22831839</v>
      </c>
      <c r="U4" s="494" t="s">
        <v>2935</v>
      </c>
      <c r="V4" s="494"/>
    </row>
    <row r="5" spans="1:22" x14ac:dyDescent="0.3">
      <c r="A5" s="2" t="s">
        <v>1363</v>
      </c>
      <c r="B5" s="491" t="s">
        <v>1370</v>
      </c>
      <c r="C5" s="491" t="s">
        <v>79</v>
      </c>
      <c r="E5" s="491" t="s">
        <v>63</v>
      </c>
      <c r="F5" s="491" t="s">
        <v>1517</v>
      </c>
      <c r="G5" s="491" t="s">
        <v>2524</v>
      </c>
      <c r="H5" s="491" t="s">
        <v>7</v>
      </c>
      <c r="I5" s="491" t="s">
        <v>54</v>
      </c>
      <c r="J5" s="491" t="s">
        <v>6</v>
      </c>
      <c r="K5" s="491" t="s">
        <v>9</v>
      </c>
      <c r="L5" s="493" t="s">
        <v>856</v>
      </c>
      <c r="M5" s="491" t="s">
        <v>55</v>
      </c>
      <c r="N5" s="491" t="s">
        <v>55</v>
      </c>
      <c r="O5" s="491" t="s">
        <v>4070</v>
      </c>
      <c r="P5" s="491" t="s">
        <v>3228</v>
      </c>
      <c r="Q5" s="491" t="s">
        <v>3110</v>
      </c>
      <c r="R5" s="491" t="s">
        <v>4404</v>
      </c>
      <c r="S5" s="491">
        <v>40021406</v>
      </c>
      <c r="T5" s="491"/>
      <c r="U5" s="494" t="s">
        <v>2935</v>
      </c>
      <c r="V5" s="494"/>
    </row>
    <row r="6" spans="1:22" x14ac:dyDescent="0.3">
      <c r="A6" s="2" t="s">
        <v>1363</v>
      </c>
      <c r="B6" s="491" t="s">
        <v>1371</v>
      </c>
      <c r="C6" s="491" t="s">
        <v>385</v>
      </c>
      <c r="E6" s="491" t="s">
        <v>67</v>
      </c>
      <c r="F6" s="491" t="s">
        <v>1445</v>
      </c>
      <c r="G6" s="491" t="s">
        <v>2524</v>
      </c>
      <c r="H6" s="491" t="s">
        <v>8</v>
      </c>
      <c r="I6" s="491" t="s">
        <v>54</v>
      </c>
      <c r="J6" s="491" t="s">
        <v>6</v>
      </c>
      <c r="K6" s="491" t="s">
        <v>10</v>
      </c>
      <c r="L6" s="493" t="s">
        <v>857</v>
      </c>
      <c r="M6" s="491" t="s">
        <v>55</v>
      </c>
      <c r="N6" s="491" t="s">
        <v>55</v>
      </c>
      <c r="O6" s="491" t="s">
        <v>89</v>
      </c>
      <c r="P6" s="491" t="s">
        <v>89</v>
      </c>
      <c r="Q6" s="491" t="s">
        <v>3110</v>
      </c>
      <c r="R6" s="491" t="s">
        <v>4326</v>
      </c>
      <c r="S6" s="491">
        <v>25285600</v>
      </c>
      <c r="T6" s="491">
        <v>22246205</v>
      </c>
      <c r="U6" s="494" t="s">
        <v>2935</v>
      </c>
      <c r="V6" s="494"/>
    </row>
    <row r="7" spans="1:22" x14ac:dyDescent="0.3">
      <c r="A7" s="2" t="s">
        <v>1363</v>
      </c>
      <c r="B7" s="498" t="s">
        <v>4481</v>
      </c>
      <c r="C7" s="497" t="s">
        <v>4480</v>
      </c>
      <c r="E7" s="491" t="s">
        <v>1530</v>
      </c>
      <c r="F7" s="492" t="s">
        <v>4296</v>
      </c>
      <c r="G7" s="491" t="s">
        <v>2526</v>
      </c>
      <c r="H7" s="491" t="s">
        <v>6</v>
      </c>
      <c r="I7" s="491" t="s">
        <v>54</v>
      </c>
      <c r="J7" s="491" t="s">
        <v>6</v>
      </c>
      <c r="K7" s="491" t="s">
        <v>14</v>
      </c>
      <c r="L7" s="493" t="s">
        <v>860</v>
      </c>
      <c r="M7" s="491" t="s">
        <v>55</v>
      </c>
      <c r="N7" s="491" t="s">
        <v>55</v>
      </c>
      <c r="O7" s="491" t="s">
        <v>3211</v>
      </c>
      <c r="P7" s="491" t="s">
        <v>3164</v>
      </c>
      <c r="Q7" s="491" t="s">
        <v>3110</v>
      </c>
      <c r="R7" s="491" t="s">
        <v>4405</v>
      </c>
      <c r="S7" s="491">
        <v>22201050</v>
      </c>
      <c r="T7" s="491">
        <v>22917871</v>
      </c>
      <c r="U7" s="494" t="s">
        <v>2935</v>
      </c>
      <c r="V7" s="494"/>
    </row>
    <row r="8" spans="1:22" x14ac:dyDescent="0.3">
      <c r="A8" s="2" t="s">
        <v>1363</v>
      </c>
      <c r="B8" s="491" t="s">
        <v>1372</v>
      </c>
      <c r="C8" s="491" t="s">
        <v>302</v>
      </c>
      <c r="E8" s="491" t="s">
        <v>73</v>
      </c>
      <c r="F8" s="491" t="s">
        <v>4297</v>
      </c>
      <c r="G8" s="491" t="s">
        <v>2526</v>
      </c>
      <c r="H8" s="491" t="s">
        <v>6</v>
      </c>
      <c r="I8" s="491" t="s">
        <v>54</v>
      </c>
      <c r="J8" s="491" t="s">
        <v>6</v>
      </c>
      <c r="K8" s="491" t="s">
        <v>14</v>
      </c>
      <c r="L8" s="493" t="s">
        <v>860</v>
      </c>
      <c r="M8" s="491" t="s">
        <v>55</v>
      </c>
      <c r="N8" s="491" t="s">
        <v>55</v>
      </c>
      <c r="O8" s="491" t="s">
        <v>3211</v>
      </c>
      <c r="P8" s="491" t="s">
        <v>3121</v>
      </c>
      <c r="Q8" s="491" t="s">
        <v>3110</v>
      </c>
      <c r="R8" s="491" t="s">
        <v>4327</v>
      </c>
      <c r="S8" s="491">
        <v>22911633</v>
      </c>
      <c r="T8" s="491">
        <v>22911634</v>
      </c>
      <c r="U8" s="494" t="s">
        <v>2935</v>
      </c>
      <c r="V8" s="494"/>
    </row>
    <row r="9" spans="1:22" x14ac:dyDescent="0.3">
      <c r="A9" s="2" t="s">
        <v>1363</v>
      </c>
      <c r="B9" s="491" t="s">
        <v>1373</v>
      </c>
      <c r="C9" s="491" t="s">
        <v>274</v>
      </c>
      <c r="E9" s="491" t="s">
        <v>75</v>
      </c>
      <c r="F9" s="492" t="s">
        <v>74</v>
      </c>
      <c r="G9" s="491" t="s">
        <v>2526</v>
      </c>
      <c r="H9" s="491" t="s">
        <v>6</v>
      </c>
      <c r="I9" s="491" t="s">
        <v>54</v>
      </c>
      <c r="J9" s="491" t="s">
        <v>6</v>
      </c>
      <c r="K9" s="491" t="s">
        <v>14</v>
      </c>
      <c r="L9" s="493" t="s">
        <v>860</v>
      </c>
      <c r="M9" s="491" t="s">
        <v>55</v>
      </c>
      <c r="N9" s="491" t="s">
        <v>55</v>
      </c>
      <c r="O9" s="491" t="s">
        <v>3211</v>
      </c>
      <c r="P9" s="491" t="s">
        <v>3201</v>
      </c>
      <c r="Q9" s="491" t="s">
        <v>3110</v>
      </c>
      <c r="R9" s="491" t="s">
        <v>2963</v>
      </c>
      <c r="S9" s="491">
        <v>22320122</v>
      </c>
      <c r="T9" s="491">
        <v>40700122</v>
      </c>
      <c r="U9" s="494" t="s">
        <v>2935</v>
      </c>
      <c r="V9" s="494"/>
    </row>
    <row r="10" spans="1:22" x14ac:dyDescent="0.3">
      <c r="A10" s="2" t="s">
        <v>1363</v>
      </c>
      <c r="B10" s="491" t="s">
        <v>1374</v>
      </c>
      <c r="C10" s="491" t="s">
        <v>265</v>
      </c>
      <c r="E10" s="491" t="s">
        <v>1531</v>
      </c>
      <c r="F10" s="492" t="s">
        <v>820</v>
      </c>
      <c r="G10" s="491" t="s">
        <v>2524</v>
      </c>
      <c r="H10" s="491" t="s">
        <v>9</v>
      </c>
      <c r="I10" s="491" t="s">
        <v>54</v>
      </c>
      <c r="J10" s="491" t="s">
        <v>88</v>
      </c>
      <c r="K10" s="491" t="s">
        <v>8</v>
      </c>
      <c r="L10" s="493" t="s">
        <v>955</v>
      </c>
      <c r="M10" s="491" t="s">
        <v>55</v>
      </c>
      <c r="N10" s="491" t="s">
        <v>3218</v>
      </c>
      <c r="O10" s="491" t="s">
        <v>4328</v>
      </c>
      <c r="P10" s="491" t="s">
        <v>3181</v>
      </c>
      <c r="Q10" s="491" t="s">
        <v>3110</v>
      </c>
      <c r="R10" s="491" t="s">
        <v>1495</v>
      </c>
      <c r="S10" s="491">
        <v>40008900</v>
      </c>
      <c r="T10" s="491"/>
      <c r="U10" s="494" t="s">
        <v>2935</v>
      </c>
      <c r="V10" s="494"/>
    </row>
    <row r="11" spans="1:22" x14ac:dyDescent="0.3">
      <c r="A11" s="2" t="s">
        <v>1363</v>
      </c>
      <c r="B11" s="491" t="s">
        <v>1375</v>
      </c>
      <c r="C11" s="491" t="s">
        <v>610</v>
      </c>
      <c r="E11" s="491" t="s">
        <v>77</v>
      </c>
      <c r="F11" s="492" t="s">
        <v>2936</v>
      </c>
      <c r="G11" s="491" t="s">
        <v>2526</v>
      </c>
      <c r="H11" s="491" t="s">
        <v>7</v>
      </c>
      <c r="I11" s="491" t="s">
        <v>54</v>
      </c>
      <c r="J11" s="491" t="s">
        <v>6</v>
      </c>
      <c r="K11" s="491" t="s">
        <v>15</v>
      </c>
      <c r="L11" s="493" t="s">
        <v>861</v>
      </c>
      <c r="M11" s="491" t="s">
        <v>55</v>
      </c>
      <c r="N11" s="491" t="s">
        <v>55</v>
      </c>
      <c r="O11" s="491" t="s">
        <v>139</v>
      </c>
      <c r="P11" s="491" t="s">
        <v>3126</v>
      </c>
      <c r="Q11" s="491" t="s">
        <v>3110</v>
      </c>
      <c r="R11" s="491" t="s">
        <v>1379</v>
      </c>
      <c r="S11" s="491">
        <v>22200131</v>
      </c>
      <c r="T11" s="491">
        <v>22327833</v>
      </c>
      <c r="U11" s="494" t="s">
        <v>2935</v>
      </c>
      <c r="V11" s="494"/>
    </row>
    <row r="12" spans="1:22" x14ac:dyDescent="0.3">
      <c r="A12" s="2" t="s">
        <v>1363</v>
      </c>
      <c r="B12" s="491" t="s">
        <v>1872</v>
      </c>
      <c r="C12" s="491" t="s">
        <v>452</v>
      </c>
      <c r="E12" s="491" t="s">
        <v>66</v>
      </c>
      <c r="F12" s="491" t="s">
        <v>4298</v>
      </c>
      <c r="G12" s="491" t="s">
        <v>2526</v>
      </c>
      <c r="H12" s="491" t="s">
        <v>7</v>
      </c>
      <c r="I12" s="491" t="s">
        <v>54</v>
      </c>
      <c r="J12" s="491" t="s">
        <v>6</v>
      </c>
      <c r="K12" s="491" t="s">
        <v>15</v>
      </c>
      <c r="L12" s="493" t="s">
        <v>861</v>
      </c>
      <c r="M12" s="491" t="s">
        <v>55</v>
      </c>
      <c r="N12" s="491" t="s">
        <v>55</v>
      </c>
      <c r="O12" s="491" t="s">
        <v>139</v>
      </c>
      <c r="P12" s="491" t="s">
        <v>3123</v>
      </c>
      <c r="Q12" s="491" t="s">
        <v>3110</v>
      </c>
      <c r="R12" s="491" t="s">
        <v>4329</v>
      </c>
      <c r="S12" s="491">
        <v>22321455</v>
      </c>
      <c r="T12" s="491">
        <v>22969247</v>
      </c>
      <c r="U12" s="494" t="s">
        <v>2935</v>
      </c>
      <c r="V12" s="494"/>
    </row>
    <row r="13" spans="1:22" x14ac:dyDescent="0.3">
      <c r="A13" s="2" t="s">
        <v>1363</v>
      </c>
      <c r="B13" s="491" t="s">
        <v>2947</v>
      </c>
      <c r="C13" s="491" t="s">
        <v>768</v>
      </c>
      <c r="E13" s="491" t="s">
        <v>79</v>
      </c>
      <c r="F13" s="491" t="s">
        <v>1370</v>
      </c>
      <c r="G13" s="491" t="s">
        <v>2524</v>
      </c>
      <c r="H13" s="491" t="s">
        <v>10</v>
      </c>
      <c r="I13" s="491" t="s">
        <v>54</v>
      </c>
      <c r="J13" s="491" t="s">
        <v>6</v>
      </c>
      <c r="K13" s="491" t="s">
        <v>16</v>
      </c>
      <c r="L13" s="493" t="s">
        <v>862</v>
      </c>
      <c r="M13" s="491" t="s">
        <v>55</v>
      </c>
      <c r="N13" s="491" t="s">
        <v>55</v>
      </c>
      <c r="O13" s="491" t="s">
        <v>4076</v>
      </c>
      <c r="P13" s="491" t="s">
        <v>3112</v>
      </c>
      <c r="Q13" s="491" t="s">
        <v>3110</v>
      </c>
      <c r="R13" s="491" t="s">
        <v>4406</v>
      </c>
      <c r="S13" s="491">
        <v>22543555</v>
      </c>
      <c r="T13" s="491">
        <v>22540345</v>
      </c>
      <c r="U13" s="494" t="s">
        <v>2935</v>
      </c>
      <c r="V13" s="494"/>
    </row>
    <row r="14" spans="1:22" x14ac:dyDescent="0.3">
      <c r="A14" s="2" t="s">
        <v>1363</v>
      </c>
      <c r="B14" s="491" t="s">
        <v>1378</v>
      </c>
      <c r="C14" s="491" t="s">
        <v>434</v>
      </c>
      <c r="E14" s="491" t="s">
        <v>91</v>
      </c>
      <c r="F14" s="491" t="s">
        <v>2937</v>
      </c>
      <c r="G14" s="491" t="s">
        <v>81</v>
      </c>
      <c r="H14" s="491" t="s">
        <v>9</v>
      </c>
      <c r="I14" s="491" t="s">
        <v>56</v>
      </c>
      <c r="J14" s="491" t="s">
        <v>6</v>
      </c>
      <c r="K14" s="491" t="s">
        <v>14</v>
      </c>
      <c r="L14" s="493" t="s">
        <v>981</v>
      </c>
      <c r="M14" s="491" t="s">
        <v>81</v>
      </c>
      <c r="N14" s="491" t="s">
        <v>81</v>
      </c>
      <c r="O14" s="491" t="s">
        <v>110</v>
      </c>
      <c r="P14" s="491" t="s">
        <v>3156</v>
      </c>
      <c r="Q14" s="491" t="s">
        <v>3110</v>
      </c>
      <c r="R14" s="491" t="s">
        <v>4407</v>
      </c>
      <c r="S14" s="491">
        <v>22890919</v>
      </c>
      <c r="T14" s="491">
        <v>22282076</v>
      </c>
      <c r="U14" s="494" t="s">
        <v>2935</v>
      </c>
      <c r="V14" s="494"/>
    </row>
    <row r="15" spans="1:22" x14ac:dyDescent="0.3">
      <c r="A15" s="2" t="s">
        <v>1363</v>
      </c>
      <c r="B15" s="491" t="s">
        <v>2945</v>
      </c>
      <c r="C15" s="491" t="s">
        <v>714</v>
      </c>
      <c r="E15" s="491" t="s">
        <v>92</v>
      </c>
      <c r="F15" s="491" t="s">
        <v>1383</v>
      </c>
      <c r="G15" s="491" t="s">
        <v>2526</v>
      </c>
      <c r="H15" s="491" t="s">
        <v>8</v>
      </c>
      <c r="I15" s="491" t="s">
        <v>54</v>
      </c>
      <c r="J15" s="491" t="s">
        <v>7</v>
      </c>
      <c r="K15" s="491" t="s">
        <v>6</v>
      </c>
      <c r="L15" s="493" t="s">
        <v>864</v>
      </c>
      <c r="M15" s="491" t="s">
        <v>55</v>
      </c>
      <c r="N15" s="491" t="s">
        <v>3199</v>
      </c>
      <c r="O15" s="491" t="s">
        <v>3199</v>
      </c>
      <c r="P15" s="491" t="s">
        <v>3199</v>
      </c>
      <c r="Q15" s="491" t="s">
        <v>3110</v>
      </c>
      <c r="R15" s="491" t="s">
        <v>2964</v>
      </c>
      <c r="S15" s="491">
        <v>22898889</v>
      </c>
      <c r="T15" s="491"/>
      <c r="U15" s="494" t="s">
        <v>2935</v>
      </c>
      <c r="V15" s="494"/>
    </row>
    <row r="16" spans="1:22" x14ac:dyDescent="0.3">
      <c r="A16" s="2" t="s">
        <v>1363</v>
      </c>
      <c r="B16" s="491" t="s">
        <v>2956</v>
      </c>
      <c r="C16" s="491" t="s">
        <v>2955</v>
      </c>
      <c r="E16" s="491" t="s">
        <v>119</v>
      </c>
      <c r="F16" s="492" t="s">
        <v>1481</v>
      </c>
      <c r="G16" s="491" t="s">
        <v>2524</v>
      </c>
      <c r="H16" s="491" t="s">
        <v>8</v>
      </c>
      <c r="I16" s="491" t="s">
        <v>54</v>
      </c>
      <c r="J16" s="491" t="s">
        <v>88</v>
      </c>
      <c r="K16" s="491" t="s">
        <v>8</v>
      </c>
      <c r="L16" s="493" t="s">
        <v>955</v>
      </c>
      <c r="M16" s="491" t="s">
        <v>55</v>
      </c>
      <c r="N16" s="491" t="s">
        <v>3218</v>
      </c>
      <c r="O16" s="491" t="s">
        <v>4328</v>
      </c>
      <c r="P16" s="491" t="s">
        <v>3181</v>
      </c>
      <c r="Q16" s="491" t="s">
        <v>3110</v>
      </c>
      <c r="R16" s="491" t="s">
        <v>3301</v>
      </c>
      <c r="S16" s="491">
        <v>40008989</v>
      </c>
      <c r="T16" s="491"/>
      <c r="U16" s="494" t="s">
        <v>2935</v>
      </c>
      <c r="V16" s="494"/>
    </row>
    <row r="17" spans="1:22" x14ac:dyDescent="0.3">
      <c r="A17" s="2" t="s">
        <v>1363</v>
      </c>
      <c r="B17" s="491" t="s">
        <v>2143</v>
      </c>
      <c r="C17" s="491" t="s">
        <v>635</v>
      </c>
      <c r="E17" s="491" t="s">
        <v>130</v>
      </c>
      <c r="F17" s="492" t="s">
        <v>1578</v>
      </c>
      <c r="G17" s="491" t="s">
        <v>2530</v>
      </c>
      <c r="H17" s="491" t="s">
        <v>10</v>
      </c>
      <c r="I17" s="491" t="s">
        <v>135</v>
      </c>
      <c r="J17" s="491" t="s">
        <v>8</v>
      </c>
      <c r="K17" s="491" t="s">
        <v>8</v>
      </c>
      <c r="L17" s="493" t="s">
        <v>1150</v>
      </c>
      <c r="M17" s="491" t="s">
        <v>136</v>
      </c>
      <c r="N17" s="491" t="s">
        <v>549</v>
      </c>
      <c r="O17" s="491" t="s">
        <v>61</v>
      </c>
      <c r="P17" s="491" t="s">
        <v>3146</v>
      </c>
      <c r="Q17" s="491" t="s">
        <v>3110</v>
      </c>
      <c r="R17" s="491" t="s">
        <v>3147</v>
      </c>
      <c r="S17" s="491">
        <v>22476612</v>
      </c>
      <c r="T17" s="491">
        <v>22476686</v>
      </c>
      <c r="U17" s="494" t="s">
        <v>2935</v>
      </c>
      <c r="V17" s="494"/>
    </row>
    <row r="18" spans="1:22" x14ac:dyDescent="0.3">
      <c r="A18" s="2" t="s">
        <v>1363</v>
      </c>
      <c r="B18" s="491" t="s">
        <v>3254</v>
      </c>
      <c r="C18" s="491" t="s">
        <v>256</v>
      </c>
      <c r="E18" s="491" t="s">
        <v>131</v>
      </c>
      <c r="F18" s="491" t="s">
        <v>2938</v>
      </c>
      <c r="G18" s="491" t="s">
        <v>2530</v>
      </c>
      <c r="H18" s="491" t="s">
        <v>10</v>
      </c>
      <c r="I18" s="491" t="s">
        <v>54</v>
      </c>
      <c r="J18" s="491" t="s">
        <v>141</v>
      </c>
      <c r="K18" s="491" t="s">
        <v>6</v>
      </c>
      <c r="L18" s="493" t="s">
        <v>938</v>
      </c>
      <c r="M18" s="491" t="s">
        <v>55</v>
      </c>
      <c r="N18" s="491" t="s">
        <v>4087</v>
      </c>
      <c r="O18" s="491" t="s">
        <v>267</v>
      </c>
      <c r="P18" s="491" t="s">
        <v>2638</v>
      </c>
      <c r="Q18" s="491" t="s">
        <v>3110</v>
      </c>
      <c r="R18" s="491" t="s">
        <v>4408</v>
      </c>
      <c r="S18" s="491">
        <v>22414151</v>
      </c>
      <c r="T18" s="491"/>
      <c r="U18" s="494" t="s">
        <v>2935</v>
      </c>
      <c r="V18" s="494"/>
    </row>
    <row r="19" spans="1:22" x14ac:dyDescent="0.3">
      <c r="A19" s="2" t="s">
        <v>1363</v>
      </c>
      <c r="B19" s="491" t="s">
        <v>1837</v>
      </c>
      <c r="C19" s="491" t="s">
        <v>416</v>
      </c>
      <c r="E19" s="491" t="s">
        <v>1579</v>
      </c>
      <c r="F19" s="491" t="s">
        <v>1456</v>
      </c>
      <c r="G19" s="491" t="s">
        <v>2530</v>
      </c>
      <c r="H19" s="491" t="s">
        <v>8</v>
      </c>
      <c r="I19" s="491" t="s">
        <v>70</v>
      </c>
      <c r="J19" s="491" t="s">
        <v>8</v>
      </c>
      <c r="K19" s="491" t="s">
        <v>6</v>
      </c>
      <c r="L19" s="493" t="s">
        <v>1102</v>
      </c>
      <c r="M19" s="491" t="s">
        <v>150</v>
      </c>
      <c r="N19" s="491" t="s">
        <v>151</v>
      </c>
      <c r="O19" s="491" t="s">
        <v>4330</v>
      </c>
      <c r="P19" s="491" t="s">
        <v>3208</v>
      </c>
      <c r="Q19" s="491" t="s">
        <v>3110</v>
      </c>
      <c r="R19" s="491" t="s">
        <v>2392</v>
      </c>
      <c r="S19" s="491">
        <v>22798902</v>
      </c>
      <c r="T19" s="491">
        <v>22782607</v>
      </c>
      <c r="U19" s="494" t="s">
        <v>282</v>
      </c>
      <c r="V19" s="494"/>
    </row>
    <row r="20" spans="1:22" x14ac:dyDescent="0.3">
      <c r="A20" s="2" t="s">
        <v>1363</v>
      </c>
      <c r="B20" s="491" t="s">
        <v>3256</v>
      </c>
      <c r="C20" s="491" t="s">
        <v>468</v>
      </c>
      <c r="E20" s="491" t="s">
        <v>133</v>
      </c>
      <c r="F20" s="492" t="s">
        <v>1580</v>
      </c>
      <c r="G20" s="491" t="s">
        <v>2530</v>
      </c>
      <c r="H20" s="491" t="s">
        <v>10</v>
      </c>
      <c r="I20" s="491" t="s">
        <v>54</v>
      </c>
      <c r="J20" s="491" t="s">
        <v>141</v>
      </c>
      <c r="K20" s="491" t="s">
        <v>6</v>
      </c>
      <c r="L20" s="493" t="s">
        <v>938</v>
      </c>
      <c r="M20" s="491" t="s">
        <v>55</v>
      </c>
      <c r="N20" s="491" t="s">
        <v>4087</v>
      </c>
      <c r="O20" s="491" t="s">
        <v>267</v>
      </c>
      <c r="P20" s="491" t="s">
        <v>2638</v>
      </c>
      <c r="Q20" s="491" t="s">
        <v>3110</v>
      </c>
      <c r="R20" s="491" t="s">
        <v>4331</v>
      </c>
      <c r="S20" s="491">
        <v>22971704</v>
      </c>
      <c r="T20" s="491">
        <v>22409672</v>
      </c>
      <c r="U20" s="494" t="s">
        <v>2935</v>
      </c>
      <c r="V20" s="494"/>
    </row>
    <row r="21" spans="1:22" x14ac:dyDescent="0.3">
      <c r="A21" s="2" t="s">
        <v>1363</v>
      </c>
      <c r="B21" s="491" t="s">
        <v>2333</v>
      </c>
      <c r="C21" s="491" t="s">
        <v>734</v>
      </c>
      <c r="E21" s="491" t="s">
        <v>138</v>
      </c>
      <c r="F21" s="491" t="s">
        <v>1588</v>
      </c>
      <c r="G21" s="491" t="s">
        <v>2530</v>
      </c>
      <c r="H21" s="491" t="s">
        <v>8</v>
      </c>
      <c r="I21" s="491" t="s">
        <v>54</v>
      </c>
      <c r="J21" s="491" t="s">
        <v>132</v>
      </c>
      <c r="K21" s="491" t="s">
        <v>6</v>
      </c>
      <c r="L21" s="493" t="s">
        <v>941</v>
      </c>
      <c r="M21" s="491" t="s">
        <v>55</v>
      </c>
      <c r="N21" s="491" t="s">
        <v>4088</v>
      </c>
      <c r="O21" s="491" t="s">
        <v>263</v>
      </c>
      <c r="P21" s="491" t="s">
        <v>263</v>
      </c>
      <c r="Q21" s="491" t="s">
        <v>3110</v>
      </c>
      <c r="R21" s="491" t="s">
        <v>3142</v>
      </c>
      <c r="S21" s="491">
        <v>22834730</v>
      </c>
      <c r="T21" s="491">
        <v>22831890</v>
      </c>
      <c r="U21" s="494" t="s">
        <v>2935</v>
      </c>
      <c r="V21" s="494"/>
    </row>
    <row r="22" spans="1:22" x14ac:dyDescent="0.3">
      <c r="A22" s="2" t="s">
        <v>1363</v>
      </c>
      <c r="B22" s="492" t="s">
        <v>2936</v>
      </c>
      <c r="C22" s="491" t="s">
        <v>77</v>
      </c>
      <c r="E22" s="491" t="s">
        <v>106</v>
      </c>
      <c r="F22" s="492" t="s">
        <v>3558</v>
      </c>
      <c r="G22" s="491" t="s">
        <v>136</v>
      </c>
      <c r="H22" s="491" t="s">
        <v>10</v>
      </c>
      <c r="I22" s="491" t="s">
        <v>135</v>
      </c>
      <c r="J22" s="491" t="s">
        <v>8</v>
      </c>
      <c r="K22" s="491" t="s">
        <v>8</v>
      </c>
      <c r="L22" s="493" t="s">
        <v>1150</v>
      </c>
      <c r="M22" s="491" t="s">
        <v>136</v>
      </c>
      <c r="N22" s="491" t="s">
        <v>549</v>
      </c>
      <c r="O22" s="491" t="s">
        <v>61</v>
      </c>
      <c r="P22" s="491" t="s">
        <v>61</v>
      </c>
      <c r="Q22" s="491" t="s">
        <v>3110</v>
      </c>
      <c r="R22" s="491" t="s">
        <v>4409</v>
      </c>
      <c r="S22" s="491">
        <v>22411445</v>
      </c>
      <c r="T22" s="491">
        <v>22414944</v>
      </c>
      <c r="U22" s="494" t="s">
        <v>2935</v>
      </c>
      <c r="V22" s="494"/>
    </row>
    <row r="23" spans="1:22" x14ac:dyDescent="0.3">
      <c r="A23" s="2" t="s">
        <v>1363</v>
      </c>
      <c r="B23" s="491" t="s">
        <v>1483</v>
      </c>
      <c r="C23" s="491" t="s">
        <v>1836</v>
      </c>
      <c r="E23" s="491" t="s">
        <v>112</v>
      </c>
      <c r="F23" s="492" t="s">
        <v>1589</v>
      </c>
      <c r="G23" s="491" t="s">
        <v>2530</v>
      </c>
      <c r="H23" s="491" t="s">
        <v>8</v>
      </c>
      <c r="I23" s="491" t="s">
        <v>54</v>
      </c>
      <c r="J23" s="491" t="s">
        <v>132</v>
      </c>
      <c r="K23" s="491" t="s">
        <v>7</v>
      </c>
      <c r="L23" s="493" t="s">
        <v>942</v>
      </c>
      <c r="M23" s="491" t="s">
        <v>55</v>
      </c>
      <c r="N23" s="491" t="s">
        <v>4088</v>
      </c>
      <c r="O23" s="491" t="s">
        <v>3149</v>
      </c>
      <c r="P23" s="491" t="s">
        <v>3149</v>
      </c>
      <c r="Q23" s="491" t="s">
        <v>3110</v>
      </c>
      <c r="R23" s="491" t="s">
        <v>1399</v>
      </c>
      <c r="S23" s="491">
        <v>22801230</v>
      </c>
      <c r="T23" s="491">
        <v>22801230</v>
      </c>
      <c r="U23" s="494" t="s">
        <v>2935</v>
      </c>
      <c r="V23" s="494"/>
    </row>
    <row r="24" spans="1:22" x14ac:dyDescent="0.3">
      <c r="A24" s="2" t="s">
        <v>1363</v>
      </c>
      <c r="B24" s="491" t="s">
        <v>1394</v>
      </c>
      <c r="C24" s="491" t="s">
        <v>502</v>
      </c>
      <c r="E24" s="491" t="s">
        <v>143</v>
      </c>
      <c r="F24" s="491" t="s">
        <v>3247</v>
      </c>
      <c r="G24" s="491" t="s">
        <v>2530</v>
      </c>
      <c r="H24" s="491" t="s">
        <v>8</v>
      </c>
      <c r="I24" s="491" t="s">
        <v>54</v>
      </c>
      <c r="J24" s="491" t="s">
        <v>132</v>
      </c>
      <c r="K24" s="491" t="s">
        <v>6</v>
      </c>
      <c r="L24" s="493" t="s">
        <v>941</v>
      </c>
      <c r="M24" s="491" t="s">
        <v>55</v>
      </c>
      <c r="N24" s="491" t="s">
        <v>4088</v>
      </c>
      <c r="O24" s="491" t="s">
        <v>263</v>
      </c>
      <c r="P24" s="491" t="s">
        <v>3152</v>
      </c>
      <c r="Q24" s="491" t="s">
        <v>3110</v>
      </c>
      <c r="R24" s="491" t="s">
        <v>3302</v>
      </c>
      <c r="S24" s="491">
        <v>22240833</v>
      </c>
      <c r="T24" s="491">
        <v>22243386</v>
      </c>
      <c r="U24" s="494" t="s">
        <v>2935</v>
      </c>
      <c r="V24" s="494"/>
    </row>
    <row r="25" spans="1:22" x14ac:dyDescent="0.3">
      <c r="A25" s="2" t="s">
        <v>1363</v>
      </c>
      <c r="B25" s="491" t="s">
        <v>3261</v>
      </c>
      <c r="C25" s="491" t="s">
        <v>723</v>
      </c>
      <c r="E25" s="491" t="s">
        <v>165</v>
      </c>
      <c r="F25" s="491" t="s">
        <v>1602</v>
      </c>
      <c r="G25" s="491" t="s">
        <v>2526</v>
      </c>
      <c r="H25" s="491" t="s">
        <v>7</v>
      </c>
      <c r="I25" s="491" t="s">
        <v>54</v>
      </c>
      <c r="J25" s="491" t="s">
        <v>6</v>
      </c>
      <c r="K25" s="491" t="s">
        <v>15</v>
      </c>
      <c r="L25" s="493" t="s">
        <v>861</v>
      </c>
      <c r="M25" s="491" t="s">
        <v>55</v>
      </c>
      <c r="N25" s="491" t="s">
        <v>55</v>
      </c>
      <c r="O25" s="491" t="s">
        <v>139</v>
      </c>
      <c r="P25" s="491" t="s">
        <v>139</v>
      </c>
      <c r="Q25" s="491" t="s">
        <v>3110</v>
      </c>
      <c r="R25" s="491" t="s">
        <v>4332</v>
      </c>
      <c r="S25" s="491">
        <v>22321365</v>
      </c>
      <c r="T25" s="491">
        <v>22913806</v>
      </c>
      <c r="U25" s="494" t="s">
        <v>2935</v>
      </c>
      <c r="V25" s="494"/>
    </row>
    <row r="26" spans="1:22" x14ac:dyDescent="0.3">
      <c r="A26" s="2" t="s">
        <v>1363</v>
      </c>
      <c r="B26" s="491" t="s">
        <v>1488</v>
      </c>
      <c r="C26" s="491" t="s">
        <v>169</v>
      </c>
      <c r="E26" s="491" t="s">
        <v>168</v>
      </c>
      <c r="F26" s="491" t="s">
        <v>1603</v>
      </c>
      <c r="G26" s="491" t="s">
        <v>81</v>
      </c>
      <c r="H26" s="491" t="s">
        <v>7</v>
      </c>
      <c r="I26" s="491" t="s">
        <v>56</v>
      </c>
      <c r="J26" s="491" t="s">
        <v>6</v>
      </c>
      <c r="K26" s="491" t="s">
        <v>6</v>
      </c>
      <c r="L26" s="493" t="s">
        <v>974</v>
      </c>
      <c r="M26" s="491" t="s">
        <v>81</v>
      </c>
      <c r="N26" s="491" t="s">
        <v>81</v>
      </c>
      <c r="O26" s="491" t="s">
        <v>81</v>
      </c>
      <c r="P26" s="491" t="s">
        <v>3148</v>
      </c>
      <c r="Q26" s="491" t="s">
        <v>3110</v>
      </c>
      <c r="R26" s="491" t="s">
        <v>4410</v>
      </c>
      <c r="S26" s="491">
        <v>24402424</v>
      </c>
      <c r="T26" s="491">
        <v>24423063</v>
      </c>
      <c r="U26" s="494" t="s">
        <v>442</v>
      </c>
      <c r="V26" s="494"/>
    </row>
    <row r="27" spans="1:22" x14ac:dyDescent="0.3">
      <c r="A27" s="2" t="s">
        <v>1363</v>
      </c>
      <c r="B27" s="491" t="s">
        <v>1397</v>
      </c>
      <c r="C27" s="491" t="s">
        <v>414</v>
      </c>
      <c r="E27" s="491" t="s">
        <v>144</v>
      </c>
      <c r="F27" s="491" t="s">
        <v>3248</v>
      </c>
      <c r="G27" s="491" t="s">
        <v>81</v>
      </c>
      <c r="H27" s="491" t="s">
        <v>8</v>
      </c>
      <c r="I27" s="491" t="s">
        <v>56</v>
      </c>
      <c r="J27" s="491" t="s">
        <v>6</v>
      </c>
      <c r="K27" s="491" t="s">
        <v>11</v>
      </c>
      <c r="L27" s="493" t="s">
        <v>979</v>
      </c>
      <c r="M27" s="491" t="s">
        <v>81</v>
      </c>
      <c r="N27" s="491" t="s">
        <v>81</v>
      </c>
      <c r="O27" s="491" t="s">
        <v>159</v>
      </c>
      <c r="P27" s="491" t="s">
        <v>2965</v>
      </c>
      <c r="Q27" s="491" t="s">
        <v>3110</v>
      </c>
      <c r="R27" s="491" t="s">
        <v>4411</v>
      </c>
      <c r="S27" s="491">
        <v>24403930</v>
      </c>
      <c r="T27" s="491">
        <v>24301792</v>
      </c>
      <c r="U27" s="494" t="s">
        <v>2935</v>
      </c>
      <c r="V27" s="494"/>
    </row>
    <row r="28" spans="1:22" x14ac:dyDescent="0.3">
      <c r="A28" s="2" t="s">
        <v>1363</v>
      </c>
      <c r="B28" s="491" t="s">
        <v>1401</v>
      </c>
      <c r="C28" s="491" t="s">
        <v>1391</v>
      </c>
      <c r="E28" s="491" t="s">
        <v>180</v>
      </c>
      <c r="F28" s="492" t="s">
        <v>1616</v>
      </c>
      <c r="G28" s="491" t="s">
        <v>81</v>
      </c>
      <c r="H28" s="491" t="s">
        <v>9</v>
      </c>
      <c r="I28" s="491" t="s">
        <v>56</v>
      </c>
      <c r="J28" s="491" t="s">
        <v>6</v>
      </c>
      <c r="K28" s="491" t="s">
        <v>14</v>
      </c>
      <c r="L28" s="493" t="s">
        <v>981</v>
      </c>
      <c r="M28" s="491" t="s">
        <v>81</v>
      </c>
      <c r="N28" s="491" t="s">
        <v>81</v>
      </c>
      <c r="O28" s="491" t="s">
        <v>110</v>
      </c>
      <c r="P28" s="491" t="s">
        <v>3215</v>
      </c>
      <c r="Q28" s="491" t="s">
        <v>3110</v>
      </c>
      <c r="R28" s="491" t="s">
        <v>4412</v>
      </c>
      <c r="S28" s="491">
        <v>24380824</v>
      </c>
      <c r="T28" s="491">
        <v>24382122</v>
      </c>
      <c r="U28" s="494" t="s">
        <v>2935</v>
      </c>
      <c r="V28" s="494"/>
    </row>
    <row r="29" spans="1:22" x14ac:dyDescent="0.3">
      <c r="A29" s="2" t="s">
        <v>1363</v>
      </c>
      <c r="B29" s="491" t="s">
        <v>1412</v>
      </c>
      <c r="C29" s="491" t="s">
        <v>358</v>
      </c>
      <c r="E29" s="491" t="s">
        <v>212</v>
      </c>
      <c r="F29" s="491" t="s">
        <v>1405</v>
      </c>
      <c r="G29" s="491" t="s">
        <v>2536</v>
      </c>
      <c r="H29" s="491" t="s">
        <v>6</v>
      </c>
      <c r="I29" s="491" t="s">
        <v>102</v>
      </c>
      <c r="J29" s="491" t="s">
        <v>8</v>
      </c>
      <c r="K29" s="491" t="s">
        <v>6</v>
      </c>
      <c r="L29" s="493" t="s">
        <v>1262</v>
      </c>
      <c r="M29" s="491" t="s">
        <v>103</v>
      </c>
      <c r="N29" s="491" t="s">
        <v>571</v>
      </c>
      <c r="O29" s="491" t="s">
        <v>571</v>
      </c>
      <c r="P29" s="491" t="s">
        <v>3203</v>
      </c>
      <c r="Q29" s="491" t="s">
        <v>3110</v>
      </c>
      <c r="R29" s="491" t="s">
        <v>1406</v>
      </c>
      <c r="S29" s="491">
        <v>27300097</v>
      </c>
      <c r="T29" s="491"/>
      <c r="U29" s="494" t="s">
        <v>2935</v>
      </c>
      <c r="V29" s="494"/>
    </row>
    <row r="30" spans="1:22" x14ac:dyDescent="0.3">
      <c r="A30" s="2" t="s">
        <v>1363</v>
      </c>
      <c r="B30" s="491" t="s">
        <v>1870</v>
      </c>
      <c r="C30" s="491" t="s">
        <v>449</v>
      </c>
      <c r="E30" s="491" t="s">
        <v>220</v>
      </c>
      <c r="F30" s="491" t="s">
        <v>1660</v>
      </c>
      <c r="G30" s="491" t="s">
        <v>136</v>
      </c>
      <c r="H30" s="491" t="s">
        <v>6</v>
      </c>
      <c r="I30" s="491" t="s">
        <v>135</v>
      </c>
      <c r="J30" s="491" t="s">
        <v>6</v>
      </c>
      <c r="K30" s="491" t="s">
        <v>6</v>
      </c>
      <c r="L30" s="493" t="s">
        <v>1137</v>
      </c>
      <c r="M30" s="491" t="s">
        <v>136</v>
      </c>
      <c r="N30" s="491" t="s">
        <v>136</v>
      </c>
      <c r="O30" s="491" t="s">
        <v>136</v>
      </c>
      <c r="P30" s="491" t="s">
        <v>2651</v>
      </c>
      <c r="Q30" s="491" t="s">
        <v>3110</v>
      </c>
      <c r="R30" s="491" t="s">
        <v>4333</v>
      </c>
      <c r="S30" s="491">
        <v>22370296</v>
      </c>
      <c r="T30" s="491">
        <v>22622728</v>
      </c>
      <c r="U30" s="494" t="s">
        <v>2935</v>
      </c>
      <c r="V30" s="494"/>
    </row>
    <row r="31" spans="1:22" x14ac:dyDescent="0.3">
      <c r="A31" s="2" t="s">
        <v>1363</v>
      </c>
      <c r="B31" s="491" t="s">
        <v>4439</v>
      </c>
      <c r="C31" s="491" t="s">
        <v>582</v>
      </c>
      <c r="E31" s="491" t="s">
        <v>233</v>
      </c>
      <c r="F31" s="491" t="s">
        <v>191</v>
      </c>
      <c r="G31" s="491" t="s">
        <v>331</v>
      </c>
      <c r="H31" s="491" t="s">
        <v>7</v>
      </c>
      <c r="I31" s="491" t="s">
        <v>148</v>
      </c>
      <c r="J31" s="491" t="s">
        <v>6</v>
      </c>
      <c r="K31" s="491" t="s">
        <v>6</v>
      </c>
      <c r="L31" s="493" t="s">
        <v>1184</v>
      </c>
      <c r="M31" s="491" t="s">
        <v>4109</v>
      </c>
      <c r="N31" s="491" t="s">
        <v>331</v>
      </c>
      <c r="O31" s="491" t="s">
        <v>331</v>
      </c>
      <c r="P31" s="491" t="s">
        <v>3223</v>
      </c>
      <c r="Q31" s="491" t="s">
        <v>3110</v>
      </c>
      <c r="R31" s="491" t="s">
        <v>4413</v>
      </c>
      <c r="S31" s="491">
        <v>26660301</v>
      </c>
      <c r="T31" s="491"/>
      <c r="U31" s="494" t="s">
        <v>2935</v>
      </c>
      <c r="V31" s="494"/>
    </row>
    <row r="32" spans="1:22" x14ac:dyDescent="0.3">
      <c r="A32" s="2" t="s">
        <v>1363</v>
      </c>
      <c r="B32" s="491" t="s">
        <v>3270</v>
      </c>
      <c r="C32" s="491" t="s">
        <v>3269</v>
      </c>
      <c r="E32" s="491" t="s">
        <v>247</v>
      </c>
      <c r="F32" s="491" t="s">
        <v>1700</v>
      </c>
      <c r="G32" s="491" t="s">
        <v>103</v>
      </c>
      <c r="H32" s="491" t="s">
        <v>10</v>
      </c>
      <c r="I32" s="491" t="s">
        <v>102</v>
      </c>
      <c r="J32" s="491" t="s">
        <v>6</v>
      </c>
      <c r="K32" s="491" t="s">
        <v>6</v>
      </c>
      <c r="L32" s="493" t="s">
        <v>1243</v>
      </c>
      <c r="M32" s="491" t="s">
        <v>103</v>
      </c>
      <c r="N32" s="491" t="s">
        <v>103</v>
      </c>
      <c r="O32" s="491" t="s">
        <v>103</v>
      </c>
      <c r="P32" s="491" t="s">
        <v>103</v>
      </c>
      <c r="Q32" s="491" t="s">
        <v>3110</v>
      </c>
      <c r="R32" s="491" t="s">
        <v>3564</v>
      </c>
      <c r="S32" s="491">
        <v>26611819</v>
      </c>
      <c r="T32" s="491"/>
      <c r="U32" s="494" t="s">
        <v>2935</v>
      </c>
      <c r="V32" s="494"/>
    </row>
    <row r="33" spans="1:22" x14ac:dyDescent="0.3">
      <c r="A33" s="2" t="s">
        <v>1363</v>
      </c>
      <c r="B33" s="491" t="s">
        <v>3726</v>
      </c>
      <c r="C33" s="491" t="s">
        <v>3725</v>
      </c>
      <c r="E33" s="491" t="s">
        <v>1385</v>
      </c>
      <c r="F33" s="491" t="s">
        <v>1421</v>
      </c>
      <c r="G33" s="491" t="s">
        <v>2524</v>
      </c>
      <c r="H33" s="491" t="s">
        <v>8</v>
      </c>
      <c r="I33" s="491" t="s">
        <v>54</v>
      </c>
      <c r="J33" s="491" t="s">
        <v>88</v>
      </c>
      <c r="K33" s="491" t="s">
        <v>9</v>
      </c>
      <c r="L33" s="493" t="s">
        <v>956</v>
      </c>
      <c r="M33" s="491" t="s">
        <v>55</v>
      </c>
      <c r="N33" s="491" t="s">
        <v>3218</v>
      </c>
      <c r="O33" s="491" t="s">
        <v>4334</v>
      </c>
      <c r="P33" s="491" t="s">
        <v>2667</v>
      </c>
      <c r="Q33" s="491" t="s">
        <v>3110</v>
      </c>
      <c r="R33" s="491" t="s">
        <v>3303</v>
      </c>
      <c r="S33" s="491">
        <v>22767639</v>
      </c>
      <c r="T33" s="491">
        <v>22769942</v>
      </c>
      <c r="U33" s="494" t="s">
        <v>2935</v>
      </c>
      <c r="V33" s="494"/>
    </row>
    <row r="34" spans="1:22" x14ac:dyDescent="0.3">
      <c r="A34" s="2" t="s">
        <v>1363</v>
      </c>
      <c r="B34" s="491" t="s">
        <v>1415</v>
      </c>
      <c r="C34" s="491" t="s">
        <v>759</v>
      </c>
      <c r="E34" s="491" t="s">
        <v>251</v>
      </c>
      <c r="F34" s="491" t="s">
        <v>1712</v>
      </c>
      <c r="G34" s="491" t="s">
        <v>432</v>
      </c>
      <c r="H34" s="491" t="s">
        <v>6</v>
      </c>
      <c r="I34" s="491" t="s">
        <v>54</v>
      </c>
      <c r="J34" s="491" t="s">
        <v>433</v>
      </c>
      <c r="K34" s="491" t="s">
        <v>6</v>
      </c>
      <c r="L34" s="493" t="s">
        <v>957</v>
      </c>
      <c r="M34" s="491" t="s">
        <v>55</v>
      </c>
      <c r="N34" s="491" t="s">
        <v>432</v>
      </c>
      <c r="O34" s="491" t="s">
        <v>4414</v>
      </c>
      <c r="P34" s="491" t="s">
        <v>4415</v>
      </c>
      <c r="Q34" s="491" t="s">
        <v>4416</v>
      </c>
      <c r="R34" s="491" t="s">
        <v>2404</v>
      </c>
      <c r="S34" s="491">
        <v>27715141</v>
      </c>
      <c r="T34" s="491">
        <v>27726703</v>
      </c>
      <c r="U34" s="494" t="s">
        <v>2935</v>
      </c>
      <c r="V34" s="494"/>
    </row>
    <row r="35" spans="1:22" x14ac:dyDescent="0.3">
      <c r="A35" s="2" t="s">
        <v>1363</v>
      </c>
      <c r="B35" s="491" t="s">
        <v>3104</v>
      </c>
      <c r="C35" s="491" t="s">
        <v>3100</v>
      </c>
      <c r="E35" s="491" t="s">
        <v>223</v>
      </c>
      <c r="F35" s="491" t="s">
        <v>1716</v>
      </c>
      <c r="G35" s="491" t="s">
        <v>103</v>
      </c>
      <c r="H35" s="491" t="s">
        <v>10</v>
      </c>
      <c r="I35" s="491" t="s">
        <v>102</v>
      </c>
      <c r="J35" s="491" t="s">
        <v>6</v>
      </c>
      <c r="K35" s="491" t="s">
        <v>6</v>
      </c>
      <c r="L35" s="493" t="s">
        <v>1243</v>
      </c>
      <c r="M35" s="491" t="s">
        <v>103</v>
      </c>
      <c r="N35" s="491" t="s">
        <v>103</v>
      </c>
      <c r="O35" s="491" t="s">
        <v>103</v>
      </c>
      <c r="P35" s="491" t="s">
        <v>103</v>
      </c>
      <c r="Q35" s="491" t="s">
        <v>3110</v>
      </c>
      <c r="R35" s="491" t="s">
        <v>3304</v>
      </c>
      <c r="S35" s="491">
        <v>26612248</v>
      </c>
      <c r="T35" s="491">
        <v>26612248</v>
      </c>
      <c r="U35" s="494" t="s">
        <v>2935</v>
      </c>
      <c r="V35" s="494"/>
    </row>
    <row r="36" spans="1:22" x14ac:dyDescent="0.3">
      <c r="A36" s="2" t="s">
        <v>1363</v>
      </c>
      <c r="B36" s="491" t="s">
        <v>2951</v>
      </c>
      <c r="C36" s="491" t="s">
        <v>2950</v>
      </c>
      <c r="E36" s="491" t="s">
        <v>1387</v>
      </c>
      <c r="F36" s="492" t="s">
        <v>1366</v>
      </c>
      <c r="G36" s="491" t="s">
        <v>2524</v>
      </c>
      <c r="H36" s="491" t="s">
        <v>8</v>
      </c>
      <c r="I36" s="491" t="s">
        <v>54</v>
      </c>
      <c r="J36" s="491" t="s">
        <v>88</v>
      </c>
      <c r="K36" s="491" t="s">
        <v>6</v>
      </c>
      <c r="L36" s="493" t="s">
        <v>953</v>
      </c>
      <c r="M36" s="491" t="s">
        <v>55</v>
      </c>
      <c r="N36" s="491" t="s">
        <v>3218</v>
      </c>
      <c r="O36" s="491" t="s">
        <v>3218</v>
      </c>
      <c r="P36" s="491" t="s">
        <v>3226</v>
      </c>
      <c r="Q36" s="491" t="s">
        <v>3110</v>
      </c>
      <c r="R36" s="491" t="s">
        <v>3227</v>
      </c>
      <c r="S36" s="491">
        <v>22725664</v>
      </c>
      <c r="T36" s="491">
        <v>22725410</v>
      </c>
      <c r="U36" s="494" t="s">
        <v>2935</v>
      </c>
      <c r="V36" s="494"/>
    </row>
    <row r="37" spans="1:22" x14ac:dyDescent="0.3">
      <c r="A37" s="2" t="s">
        <v>1363</v>
      </c>
      <c r="B37" s="491" t="s">
        <v>4474</v>
      </c>
      <c r="C37" s="491" t="s">
        <v>4473</v>
      </c>
      <c r="E37" s="491" t="s">
        <v>266</v>
      </c>
      <c r="F37" s="491" t="s">
        <v>1430</v>
      </c>
      <c r="G37" s="491" t="s">
        <v>2526</v>
      </c>
      <c r="H37" s="491" t="s">
        <v>8</v>
      </c>
      <c r="I37" s="491" t="s">
        <v>54</v>
      </c>
      <c r="J37" s="491" t="s">
        <v>7</v>
      </c>
      <c r="K37" s="491" t="s">
        <v>8</v>
      </c>
      <c r="L37" s="493" t="s">
        <v>866</v>
      </c>
      <c r="M37" s="491" t="s">
        <v>55</v>
      </c>
      <c r="N37" s="491" t="s">
        <v>3199</v>
      </c>
      <c r="O37" s="491" t="s">
        <v>110</v>
      </c>
      <c r="P37" s="491" t="s">
        <v>3189</v>
      </c>
      <c r="Q37" s="491" t="s">
        <v>3110</v>
      </c>
      <c r="R37" s="491" t="s">
        <v>1431</v>
      </c>
      <c r="S37" s="491">
        <v>22151016</v>
      </c>
      <c r="T37" s="491">
        <v>22151384</v>
      </c>
      <c r="U37" s="494" t="s">
        <v>2935</v>
      </c>
      <c r="V37" s="494"/>
    </row>
    <row r="38" spans="1:22" x14ac:dyDescent="0.3">
      <c r="A38" s="2" t="s">
        <v>1363</v>
      </c>
      <c r="B38" s="491" t="s">
        <v>4314</v>
      </c>
      <c r="C38" s="491" t="s">
        <v>3727</v>
      </c>
      <c r="E38" s="491" t="s">
        <v>268</v>
      </c>
      <c r="F38" s="492" t="s">
        <v>1369</v>
      </c>
      <c r="G38" s="491" t="s">
        <v>331</v>
      </c>
      <c r="H38" s="491" t="s">
        <v>9</v>
      </c>
      <c r="I38" s="491" t="s">
        <v>148</v>
      </c>
      <c r="J38" s="491" t="s">
        <v>6</v>
      </c>
      <c r="K38" s="491" t="s">
        <v>6</v>
      </c>
      <c r="L38" s="493" t="s">
        <v>1184</v>
      </c>
      <c r="M38" s="491" t="s">
        <v>4109</v>
      </c>
      <c r="N38" s="491" t="s">
        <v>331</v>
      </c>
      <c r="O38" s="491" t="s">
        <v>331</v>
      </c>
      <c r="P38" s="491" t="s">
        <v>3111</v>
      </c>
      <c r="Q38" s="491" t="s">
        <v>3110</v>
      </c>
      <c r="R38" s="491" t="s">
        <v>4417</v>
      </c>
      <c r="S38" s="491">
        <v>26668780</v>
      </c>
      <c r="T38" s="491">
        <v>26660273</v>
      </c>
      <c r="U38" s="494" t="s">
        <v>2935</v>
      </c>
      <c r="V38" s="494"/>
    </row>
    <row r="39" spans="1:22" x14ac:dyDescent="0.3">
      <c r="A39" s="2" t="s">
        <v>1363</v>
      </c>
      <c r="B39" s="491" t="s">
        <v>3265</v>
      </c>
      <c r="C39" s="491" t="s">
        <v>406</v>
      </c>
      <c r="E39" s="491" t="s">
        <v>1390</v>
      </c>
      <c r="F39" s="491" t="s">
        <v>1722</v>
      </c>
      <c r="G39" s="491" t="s">
        <v>147</v>
      </c>
      <c r="H39" s="491" t="s">
        <v>6</v>
      </c>
      <c r="I39" s="491" t="s">
        <v>148</v>
      </c>
      <c r="J39" s="491" t="s">
        <v>8</v>
      </c>
      <c r="K39" s="491" t="s">
        <v>6</v>
      </c>
      <c r="L39" s="493" t="s">
        <v>1196</v>
      </c>
      <c r="M39" s="491" t="s">
        <v>4109</v>
      </c>
      <c r="N39" s="491" t="s">
        <v>147</v>
      </c>
      <c r="O39" s="491" t="s">
        <v>147</v>
      </c>
      <c r="P39" s="491" t="s">
        <v>3169</v>
      </c>
      <c r="Q39" s="491" t="s">
        <v>3110</v>
      </c>
      <c r="R39" s="491" t="s">
        <v>2966</v>
      </c>
      <c r="S39" s="491">
        <v>26801704</v>
      </c>
      <c r="T39" s="491">
        <v>26801704</v>
      </c>
      <c r="U39" s="494" t="s">
        <v>2935</v>
      </c>
      <c r="V39" s="494"/>
    </row>
    <row r="40" spans="1:22" x14ac:dyDescent="0.3">
      <c r="A40" s="2" t="s">
        <v>1363</v>
      </c>
      <c r="B40" s="491" t="s">
        <v>3255</v>
      </c>
      <c r="C40" s="491" t="s">
        <v>460</v>
      </c>
      <c r="E40" s="491" t="s">
        <v>1391</v>
      </c>
      <c r="F40" s="491" t="s">
        <v>1401</v>
      </c>
      <c r="G40" s="491" t="s">
        <v>84</v>
      </c>
      <c r="H40" s="491" t="s">
        <v>6</v>
      </c>
      <c r="I40" s="491" t="s">
        <v>85</v>
      </c>
      <c r="J40" s="491" t="s">
        <v>6</v>
      </c>
      <c r="K40" s="491" t="s">
        <v>6</v>
      </c>
      <c r="L40" s="493" t="s">
        <v>1298</v>
      </c>
      <c r="M40" s="491" t="s">
        <v>84</v>
      </c>
      <c r="N40" s="491" t="s">
        <v>84</v>
      </c>
      <c r="O40" s="491" t="s">
        <v>84</v>
      </c>
      <c r="P40" s="491" t="s">
        <v>3131</v>
      </c>
      <c r="Q40" s="491" t="s">
        <v>3110</v>
      </c>
      <c r="R40" s="491" t="s">
        <v>3565</v>
      </c>
      <c r="S40" s="491">
        <v>27953621</v>
      </c>
      <c r="T40" s="491">
        <v>27950800</v>
      </c>
      <c r="U40" s="494" t="s">
        <v>2935</v>
      </c>
      <c r="V40" s="494"/>
    </row>
    <row r="41" spans="1:22" x14ac:dyDescent="0.3">
      <c r="A41" s="2" t="s">
        <v>1363</v>
      </c>
      <c r="B41" s="491" t="s">
        <v>3249</v>
      </c>
      <c r="C41" s="491" t="s">
        <v>273</v>
      </c>
      <c r="E41" s="491" t="s">
        <v>270</v>
      </c>
      <c r="F41" s="491" t="s">
        <v>3105</v>
      </c>
      <c r="G41" s="491" t="s">
        <v>2530</v>
      </c>
      <c r="H41" s="491" t="s">
        <v>8</v>
      </c>
      <c r="I41" s="491" t="s">
        <v>54</v>
      </c>
      <c r="J41" s="491" t="s">
        <v>132</v>
      </c>
      <c r="K41" s="491" t="s">
        <v>6</v>
      </c>
      <c r="L41" s="493" t="s">
        <v>941</v>
      </c>
      <c r="M41" s="491" t="s">
        <v>55</v>
      </c>
      <c r="N41" s="491" t="s">
        <v>4088</v>
      </c>
      <c r="O41" s="491" t="s">
        <v>263</v>
      </c>
      <c r="P41" s="491" t="s">
        <v>3135</v>
      </c>
      <c r="Q41" s="491" t="s">
        <v>4416</v>
      </c>
      <c r="R41" s="491" t="s">
        <v>4336</v>
      </c>
      <c r="S41" s="491">
        <v>22254017</v>
      </c>
      <c r="T41" s="491">
        <v>22830771</v>
      </c>
      <c r="U41" s="494" t="s">
        <v>2935</v>
      </c>
      <c r="V41" s="494"/>
    </row>
    <row r="42" spans="1:22" x14ac:dyDescent="0.3">
      <c r="A42" s="2" t="s">
        <v>1363</v>
      </c>
      <c r="B42" s="491" t="s">
        <v>1416</v>
      </c>
      <c r="C42" s="491" t="s">
        <v>740</v>
      </c>
      <c r="E42" s="491" t="s">
        <v>274</v>
      </c>
      <c r="F42" s="491" t="s">
        <v>1373</v>
      </c>
      <c r="G42" s="491" t="s">
        <v>136</v>
      </c>
      <c r="H42" s="491" t="s">
        <v>12</v>
      </c>
      <c r="I42" s="491" t="s">
        <v>135</v>
      </c>
      <c r="J42" s="491" t="s">
        <v>12</v>
      </c>
      <c r="K42" s="491" t="s">
        <v>8</v>
      </c>
      <c r="L42" s="493" t="s">
        <v>1173</v>
      </c>
      <c r="M42" s="491" t="s">
        <v>136</v>
      </c>
      <c r="N42" s="491" t="s">
        <v>800</v>
      </c>
      <c r="O42" s="491" t="s">
        <v>4418</v>
      </c>
      <c r="P42" s="491" t="s">
        <v>3115</v>
      </c>
      <c r="Q42" s="491" t="s">
        <v>3110</v>
      </c>
      <c r="R42" s="491" t="s">
        <v>4337</v>
      </c>
      <c r="S42" s="491">
        <v>22932567</v>
      </c>
      <c r="T42" s="491">
        <v>22390625</v>
      </c>
      <c r="U42" s="494" t="s">
        <v>2935</v>
      </c>
      <c r="V42" s="494"/>
    </row>
    <row r="43" spans="1:22" x14ac:dyDescent="0.3">
      <c r="A43" s="2" t="s">
        <v>1363</v>
      </c>
      <c r="B43" s="491" t="s">
        <v>2940</v>
      </c>
      <c r="C43" s="491" t="s">
        <v>426</v>
      </c>
      <c r="E43" s="491" t="s">
        <v>273</v>
      </c>
      <c r="F43" s="491" t="s">
        <v>3249</v>
      </c>
      <c r="G43" s="491" t="s">
        <v>84</v>
      </c>
      <c r="H43" s="491" t="s">
        <v>6</v>
      </c>
      <c r="I43" s="491" t="s">
        <v>85</v>
      </c>
      <c r="J43" s="491" t="s">
        <v>6</v>
      </c>
      <c r="K43" s="491" t="s">
        <v>6</v>
      </c>
      <c r="L43" s="493" t="s">
        <v>1298</v>
      </c>
      <c r="M43" s="491" t="s">
        <v>84</v>
      </c>
      <c r="N43" s="491" t="s">
        <v>84</v>
      </c>
      <c r="O43" s="491" t="s">
        <v>84</v>
      </c>
      <c r="P43" s="491" t="s">
        <v>2823</v>
      </c>
      <c r="Q43" s="491" t="s">
        <v>3110</v>
      </c>
      <c r="R43" s="491" t="s">
        <v>4338</v>
      </c>
      <c r="S43" s="491">
        <v>27980530</v>
      </c>
      <c r="T43" s="491">
        <v>27985290</v>
      </c>
      <c r="U43" s="494" t="s">
        <v>2935</v>
      </c>
      <c r="V43" s="494"/>
    </row>
    <row r="44" spans="1:22" x14ac:dyDescent="0.3">
      <c r="A44" s="2" t="s">
        <v>1363</v>
      </c>
      <c r="B44" s="491" t="s">
        <v>3105</v>
      </c>
      <c r="C44" s="491" t="s">
        <v>270</v>
      </c>
      <c r="E44" s="491" t="s">
        <v>276</v>
      </c>
      <c r="F44" s="491" t="s">
        <v>1725</v>
      </c>
      <c r="G44" s="491" t="s">
        <v>150</v>
      </c>
      <c r="H44" s="491" t="s">
        <v>6</v>
      </c>
      <c r="I44" s="491" t="s">
        <v>70</v>
      </c>
      <c r="J44" s="491" t="s">
        <v>6</v>
      </c>
      <c r="K44" s="491" t="s">
        <v>6</v>
      </c>
      <c r="L44" s="493" t="s">
        <v>1086</v>
      </c>
      <c r="M44" s="491" t="s">
        <v>150</v>
      </c>
      <c r="N44" s="491" t="s">
        <v>150</v>
      </c>
      <c r="O44" s="491" t="s">
        <v>4100</v>
      </c>
      <c r="P44" s="491" t="s">
        <v>819</v>
      </c>
      <c r="Q44" s="491" t="s">
        <v>4416</v>
      </c>
      <c r="R44" s="491" t="s">
        <v>3305</v>
      </c>
      <c r="S44" s="491">
        <v>25509358</v>
      </c>
      <c r="T44" s="491">
        <v>25502411</v>
      </c>
      <c r="U44" s="494" t="s">
        <v>2935</v>
      </c>
      <c r="V44" s="494"/>
    </row>
    <row r="45" spans="1:22" x14ac:dyDescent="0.3">
      <c r="A45" s="2" t="s">
        <v>1363</v>
      </c>
      <c r="B45" s="491" t="s">
        <v>2303</v>
      </c>
      <c r="C45" s="491" t="s">
        <v>713</v>
      </c>
      <c r="E45" s="491" t="s">
        <v>275</v>
      </c>
      <c r="F45" s="491" t="s">
        <v>1380</v>
      </c>
      <c r="G45" s="491" t="s">
        <v>2524</v>
      </c>
      <c r="H45" s="491" t="s">
        <v>10</v>
      </c>
      <c r="I45" s="491" t="s">
        <v>54</v>
      </c>
      <c r="J45" s="491" t="s">
        <v>6</v>
      </c>
      <c r="K45" s="491" t="s">
        <v>16</v>
      </c>
      <c r="L45" s="493" t="s">
        <v>862</v>
      </c>
      <c r="M45" s="491" t="s">
        <v>55</v>
      </c>
      <c r="N45" s="491" t="s">
        <v>55</v>
      </c>
      <c r="O45" s="491" t="s">
        <v>4076</v>
      </c>
      <c r="P45" s="491" t="s">
        <v>3112</v>
      </c>
      <c r="Q45" s="491" t="s">
        <v>3110</v>
      </c>
      <c r="R45" s="491" t="s">
        <v>2406</v>
      </c>
      <c r="S45" s="491">
        <v>22543651</v>
      </c>
      <c r="T45" s="491"/>
      <c r="U45" s="494" t="s">
        <v>2935</v>
      </c>
      <c r="V45" s="494"/>
    </row>
    <row r="46" spans="1:22" x14ac:dyDescent="0.3">
      <c r="A46" s="2" t="s">
        <v>1363</v>
      </c>
      <c r="B46" s="491" t="s">
        <v>1725</v>
      </c>
      <c r="C46" s="491" t="s">
        <v>276</v>
      </c>
      <c r="E46" s="491" t="s">
        <v>200</v>
      </c>
      <c r="F46" s="491" t="s">
        <v>1409</v>
      </c>
      <c r="G46" s="491" t="s">
        <v>81</v>
      </c>
      <c r="H46" s="491" t="s">
        <v>7</v>
      </c>
      <c r="I46" s="491" t="s">
        <v>56</v>
      </c>
      <c r="J46" s="491" t="s">
        <v>6</v>
      </c>
      <c r="K46" s="491" t="s">
        <v>16</v>
      </c>
      <c r="L46" s="493" t="s">
        <v>983</v>
      </c>
      <c r="M46" s="491" t="s">
        <v>81</v>
      </c>
      <c r="N46" s="491" t="s">
        <v>81</v>
      </c>
      <c r="O46" s="491" t="s">
        <v>59</v>
      </c>
      <c r="P46" s="491" t="s">
        <v>59</v>
      </c>
      <c r="Q46" s="491" t="s">
        <v>3110</v>
      </c>
      <c r="R46" s="491" t="s">
        <v>1410</v>
      </c>
      <c r="S46" s="491">
        <v>24408200</v>
      </c>
      <c r="T46" s="491">
        <v>24411669</v>
      </c>
      <c r="U46" s="494" t="s">
        <v>2935</v>
      </c>
      <c r="V46" s="494"/>
    </row>
    <row r="47" spans="1:22" x14ac:dyDescent="0.3">
      <c r="A47" s="2" t="s">
        <v>1363</v>
      </c>
      <c r="B47" s="491" t="s">
        <v>1712</v>
      </c>
      <c r="C47" s="491" t="s">
        <v>251</v>
      </c>
      <c r="E47" s="491" t="s">
        <v>282</v>
      </c>
      <c r="F47" s="491" t="s">
        <v>1730</v>
      </c>
      <c r="G47" s="491" t="s">
        <v>80</v>
      </c>
      <c r="H47" s="491" t="s">
        <v>8</v>
      </c>
      <c r="I47" s="491" t="s">
        <v>56</v>
      </c>
      <c r="J47" s="491" t="s">
        <v>7</v>
      </c>
      <c r="K47" s="491" t="s">
        <v>15</v>
      </c>
      <c r="L47" s="493" t="s">
        <v>996</v>
      </c>
      <c r="M47" s="491" t="s">
        <v>81</v>
      </c>
      <c r="N47" s="491" t="s">
        <v>4093</v>
      </c>
      <c r="O47" s="491" t="s">
        <v>4339</v>
      </c>
      <c r="P47" s="491" t="s">
        <v>3141</v>
      </c>
      <c r="Q47" s="491" t="s">
        <v>3110</v>
      </c>
      <c r="R47" s="491" t="s">
        <v>2407</v>
      </c>
      <c r="S47" s="491">
        <v>24456454</v>
      </c>
      <c r="T47" s="491">
        <v>24456454</v>
      </c>
      <c r="U47" s="494" t="s">
        <v>2935</v>
      </c>
      <c r="V47" s="494"/>
    </row>
    <row r="48" spans="1:22" x14ac:dyDescent="0.3">
      <c r="A48" s="2" t="s">
        <v>1363</v>
      </c>
      <c r="B48" s="491" t="s">
        <v>1734</v>
      </c>
      <c r="C48" s="491" t="s">
        <v>1733</v>
      </c>
      <c r="E48" s="491" t="s">
        <v>1733</v>
      </c>
      <c r="F48" s="491" t="s">
        <v>1734</v>
      </c>
      <c r="G48" s="491" t="s">
        <v>80</v>
      </c>
      <c r="H48" s="491" t="s">
        <v>8</v>
      </c>
      <c r="I48" s="491" t="s">
        <v>56</v>
      </c>
      <c r="J48" s="491" t="s">
        <v>7</v>
      </c>
      <c r="K48" s="491" t="s">
        <v>15</v>
      </c>
      <c r="L48" s="493" t="s">
        <v>996</v>
      </c>
      <c r="M48" s="491" t="s">
        <v>81</v>
      </c>
      <c r="N48" s="491" t="s">
        <v>4093</v>
      </c>
      <c r="O48" s="491" t="s">
        <v>4339</v>
      </c>
      <c r="P48" s="491" t="s">
        <v>263</v>
      </c>
      <c r="Q48" s="491" t="s">
        <v>4416</v>
      </c>
      <c r="R48" s="491" t="s">
        <v>3729</v>
      </c>
      <c r="S48" s="491">
        <v>89815397</v>
      </c>
      <c r="T48" s="491">
        <v>25117116</v>
      </c>
      <c r="U48" s="494" t="s">
        <v>2935</v>
      </c>
      <c r="V48" s="494"/>
    </row>
    <row r="49" spans="1:22" x14ac:dyDescent="0.3">
      <c r="A49" s="2" t="s">
        <v>1363</v>
      </c>
      <c r="B49" s="491" t="s">
        <v>3562</v>
      </c>
      <c r="C49" s="491" t="s">
        <v>3561</v>
      </c>
      <c r="E49" s="491" t="s">
        <v>284</v>
      </c>
      <c r="F49" s="491" t="s">
        <v>1735</v>
      </c>
      <c r="G49" s="491" t="s">
        <v>2526</v>
      </c>
      <c r="H49" s="491" t="s">
        <v>9</v>
      </c>
      <c r="I49" s="491" t="s">
        <v>54</v>
      </c>
      <c r="J49" s="491" t="s">
        <v>15</v>
      </c>
      <c r="K49" s="491" t="s">
        <v>9</v>
      </c>
      <c r="L49" s="493" t="s">
        <v>915</v>
      </c>
      <c r="M49" s="491" t="s">
        <v>55</v>
      </c>
      <c r="N49" s="491" t="s">
        <v>191</v>
      </c>
      <c r="O49" s="491" t="s">
        <v>4072</v>
      </c>
      <c r="P49" s="491" t="s">
        <v>2635</v>
      </c>
      <c r="Q49" s="491" t="s">
        <v>3110</v>
      </c>
      <c r="R49" s="491" t="s">
        <v>2408</v>
      </c>
      <c r="S49" s="491">
        <v>22826683</v>
      </c>
      <c r="T49" s="491">
        <v>22826683</v>
      </c>
      <c r="U49" s="494" t="s">
        <v>2935</v>
      </c>
      <c r="V49" s="494"/>
    </row>
    <row r="50" spans="1:22" x14ac:dyDescent="0.3">
      <c r="A50" s="2" t="s">
        <v>1363</v>
      </c>
      <c r="B50" s="491" t="s">
        <v>2070</v>
      </c>
      <c r="C50" s="491" t="s">
        <v>601</v>
      </c>
      <c r="E50" s="491" t="s">
        <v>285</v>
      </c>
      <c r="F50" s="491" t="s">
        <v>1736</v>
      </c>
      <c r="G50" s="491" t="s">
        <v>2530</v>
      </c>
      <c r="H50" s="491" t="s">
        <v>10</v>
      </c>
      <c r="I50" s="491" t="s">
        <v>54</v>
      </c>
      <c r="J50" s="491" t="s">
        <v>141</v>
      </c>
      <c r="K50" s="491" t="s">
        <v>6</v>
      </c>
      <c r="L50" s="493" t="s">
        <v>938</v>
      </c>
      <c r="M50" s="491" t="s">
        <v>55</v>
      </c>
      <c r="N50" s="491" t="s">
        <v>4087</v>
      </c>
      <c r="O50" s="491" t="s">
        <v>267</v>
      </c>
      <c r="P50" s="491" t="s">
        <v>2639</v>
      </c>
      <c r="Q50" s="491" t="s">
        <v>3110</v>
      </c>
      <c r="R50" s="491" t="s">
        <v>3566</v>
      </c>
      <c r="S50" s="491">
        <v>22407511</v>
      </c>
      <c r="T50" s="491">
        <v>22369796</v>
      </c>
      <c r="U50" s="494" t="s">
        <v>2935</v>
      </c>
      <c r="V50" s="494"/>
    </row>
    <row r="51" spans="1:22" x14ac:dyDescent="0.3">
      <c r="A51" s="2" t="s">
        <v>1363</v>
      </c>
      <c r="B51" s="491" t="s">
        <v>3563</v>
      </c>
      <c r="C51" s="491" t="s">
        <v>2908</v>
      </c>
      <c r="E51" s="491" t="s">
        <v>1737</v>
      </c>
      <c r="F51" s="491" t="s">
        <v>1389</v>
      </c>
      <c r="G51" s="491" t="s">
        <v>2530</v>
      </c>
      <c r="H51" s="491" t="s">
        <v>10</v>
      </c>
      <c r="I51" s="491" t="s">
        <v>54</v>
      </c>
      <c r="J51" s="491" t="s">
        <v>141</v>
      </c>
      <c r="K51" s="491" t="s">
        <v>6</v>
      </c>
      <c r="L51" s="493" t="s">
        <v>938</v>
      </c>
      <c r="M51" s="491" t="s">
        <v>55</v>
      </c>
      <c r="N51" s="491" t="s">
        <v>4087</v>
      </c>
      <c r="O51" s="491" t="s">
        <v>267</v>
      </c>
      <c r="P51" s="491" t="s">
        <v>3201</v>
      </c>
      <c r="Q51" s="491" t="s">
        <v>3110</v>
      </c>
      <c r="R51" s="491" t="s">
        <v>3306</v>
      </c>
      <c r="S51" s="491">
        <v>25079874</v>
      </c>
      <c r="T51" s="491">
        <v>25079812</v>
      </c>
      <c r="U51" s="494" t="s">
        <v>2935</v>
      </c>
      <c r="V51" s="494"/>
    </row>
    <row r="52" spans="1:22" x14ac:dyDescent="0.3">
      <c r="A52" s="2" t="s">
        <v>1363</v>
      </c>
      <c r="B52" s="492" t="s">
        <v>1796</v>
      </c>
      <c r="C52" s="491" t="s">
        <v>369</v>
      </c>
      <c r="E52" s="491" t="s">
        <v>288</v>
      </c>
      <c r="F52" s="491" t="s">
        <v>1418</v>
      </c>
      <c r="G52" s="491" t="s">
        <v>2530</v>
      </c>
      <c r="H52" s="491" t="s">
        <v>8</v>
      </c>
      <c r="I52" s="491" t="s">
        <v>54</v>
      </c>
      <c r="J52" s="491" t="s">
        <v>132</v>
      </c>
      <c r="K52" s="491" t="s">
        <v>6</v>
      </c>
      <c r="L52" s="493" t="s">
        <v>941</v>
      </c>
      <c r="M52" s="491" t="s">
        <v>55</v>
      </c>
      <c r="N52" s="491" t="s">
        <v>4088</v>
      </c>
      <c r="O52" s="491" t="s">
        <v>263</v>
      </c>
      <c r="P52" s="491" t="s">
        <v>3150</v>
      </c>
      <c r="Q52" s="491" t="s">
        <v>3110</v>
      </c>
      <c r="R52" s="491" t="s">
        <v>3151</v>
      </c>
      <c r="S52" s="491">
        <v>22341424</v>
      </c>
      <c r="T52" s="491">
        <v>22340161</v>
      </c>
      <c r="U52" s="494" t="s">
        <v>2935</v>
      </c>
      <c r="V52" s="494"/>
    </row>
    <row r="53" spans="1:22" x14ac:dyDescent="0.3">
      <c r="A53" s="2" t="s">
        <v>1363</v>
      </c>
      <c r="B53" s="491" t="s">
        <v>4305</v>
      </c>
      <c r="C53" s="491" t="s">
        <v>456</v>
      </c>
      <c r="E53" s="491" t="s">
        <v>299</v>
      </c>
      <c r="F53" s="491" t="s">
        <v>271</v>
      </c>
      <c r="G53" s="491" t="s">
        <v>84</v>
      </c>
      <c r="H53" s="491" t="s">
        <v>6</v>
      </c>
      <c r="I53" s="491" t="s">
        <v>85</v>
      </c>
      <c r="J53" s="491" t="s">
        <v>6</v>
      </c>
      <c r="K53" s="491" t="s">
        <v>6</v>
      </c>
      <c r="L53" s="493" t="s">
        <v>1298</v>
      </c>
      <c r="M53" s="491" t="s">
        <v>84</v>
      </c>
      <c r="N53" s="491" t="s">
        <v>84</v>
      </c>
      <c r="O53" s="491" t="s">
        <v>84</v>
      </c>
      <c r="P53" s="491" t="s">
        <v>4419</v>
      </c>
      <c r="Q53" s="491" t="s">
        <v>3110</v>
      </c>
      <c r="R53" s="491" t="s">
        <v>3730</v>
      </c>
      <c r="S53" s="491">
        <v>27984544</v>
      </c>
      <c r="T53" s="491">
        <v>27982622</v>
      </c>
      <c r="U53" s="494" t="s">
        <v>2935</v>
      </c>
      <c r="V53" s="494"/>
    </row>
    <row r="54" spans="1:22" x14ac:dyDescent="0.3">
      <c r="A54" s="2" t="s">
        <v>1363</v>
      </c>
      <c r="B54" s="491" t="s">
        <v>4309</v>
      </c>
      <c r="C54" s="491" t="s">
        <v>464</v>
      </c>
      <c r="E54" s="491" t="s">
        <v>303</v>
      </c>
      <c r="F54" s="491" t="s">
        <v>4299</v>
      </c>
      <c r="G54" s="491" t="s">
        <v>784</v>
      </c>
      <c r="H54" s="491" t="s">
        <v>6</v>
      </c>
      <c r="I54" s="491" t="s">
        <v>85</v>
      </c>
      <c r="J54" s="491" t="s">
        <v>7</v>
      </c>
      <c r="K54" s="491" t="s">
        <v>6</v>
      </c>
      <c r="L54" s="493" t="s">
        <v>1302</v>
      </c>
      <c r="M54" s="491" t="s">
        <v>84</v>
      </c>
      <c r="N54" s="491" t="s">
        <v>4119</v>
      </c>
      <c r="O54" s="491" t="s">
        <v>784</v>
      </c>
      <c r="P54" s="491" t="s">
        <v>240</v>
      </c>
      <c r="Q54" s="491" t="s">
        <v>3110</v>
      </c>
      <c r="R54" s="491" t="s">
        <v>2967</v>
      </c>
      <c r="S54" s="491">
        <v>27100475</v>
      </c>
      <c r="T54" s="491">
        <v>27105646</v>
      </c>
      <c r="U54" s="494" t="s">
        <v>2935</v>
      </c>
      <c r="V54" s="494"/>
    </row>
    <row r="55" spans="1:22" x14ac:dyDescent="0.3">
      <c r="A55" s="2" t="s">
        <v>1363</v>
      </c>
      <c r="B55" s="491" t="s">
        <v>4301</v>
      </c>
      <c r="C55" s="491" t="s">
        <v>179</v>
      </c>
      <c r="E55" s="491" t="s">
        <v>306</v>
      </c>
      <c r="F55" s="491" t="s">
        <v>4300</v>
      </c>
      <c r="G55" s="491" t="s">
        <v>80</v>
      </c>
      <c r="H55" s="491" t="s">
        <v>11</v>
      </c>
      <c r="I55" s="491" t="s">
        <v>56</v>
      </c>
      <c r="J55" s="491" t="s">
        <v>12</v>
      </c>
      <c r="K55" s="491" t="s">
        <v>8</v>
      </c>
      <c r="L55" s="493" t="s">
        <v>1030</v>
      </c>
      <c r="M55" s="491" t="s">
        <v>81</v>
      </c>
      <c r="N55" s="491" t="s">
        <v>517</v>
      </c>
      <c r="O55" s="491" t="s">
        <v>571</v>
      </c>
      <c r="P55" s="491" t="s">
        <v>4340</v>
      </c>
      <c r="Q55" s="491" t="s">
        <v>3110</v>
      </c>
      <c r="R55" s="491" t="s">
        <v>1454</v>
      </c>
      <c r="S55" s="491">
        <v>40015939</v>
      </c>
      <c r="T55" s="491"/>
      <c r="U55" s="494" t="s">
        <v>2935</v>
      </c>
      <c r="V55" s="494"/>
    </row>
    <row r="56" spans="1:22" x14ac:dyDescent="0.3">
      <c r="A56" s="2" t="s">
        <v>1363</v>
      </c>
      <c r="B56" s="491" t="s">
        <v>4302</v>
      </c>
      <c r="C56" s="491" t="s">
        <v>412</v>
      </c>
      <c r="E56" s="491" t="s">
        <v>179</v>
      </c>
      <c r="F56" s="491" t="s">
        <v>4301</v>
      </c>
      <c r="G56" s="491" t="s">
        <v>2526</v>
      </c>
      <c r="H56" s="491" t="s">
        <v>6</v>
      </c>
      <c r="I56" s="491" t="s">
        <v>54</v>
      </c>
      <c r="J56" s="491" t="s">
        <v>6</v>
      </c>
      <c r="K56" s="491" t="s">
        <v>14</v>
      </c>
      <c r="L56" s="493" t="s">
        <v>860</v>
      </c>
      <c r="M56" s="491" t="s">
        <v>55</v>
      </c>
      <c r="N56" s="491" t="s">
        <v>55</v>
      </c>
      <c r="O56" s="491" t="s">
        <v>3211</v>
      </c>
      <c r="P56" s="491" t="s">
        <v>3121</v>
      </c>
      <c r="Q56" s="491" t="s">
        <v>3110</v>
      </c>
      <c r="R56" s="491" t="s">
        <v>2413</v>
      </c>
      <c r="S56" s="491">
        <v>22201324</v>
      </c>
      <c r="T56" s="491">
        <v>22201043</v>
      </c>
      <c r="U56" s="494" t="s">
        <v>2935</v>
      </c>
      <c r="V56" s="494"/>
    </row>
    <row r="57" spans="1:22" x14ac:dyDescent="0.3">
      <c r="A57" s="2" t="s">
        <v>1363</v>
      </c>
      <c r="B57" s="491" t="s">
        <v>1982</v>
      </c>
      <c r="C57" s="491" t="s">
        <v>536</v>
      </c>
      <c r="E57" s="491" t="s">
        <v>188</v>
      </c>
      <c r="F57" s="491" t="s">
        <v>497</v>
      </c>
      <c r="G57" s="491" t="s">
        <v>2530</v>
      </c>
      <c r="H57" s="491" t="s">
        <v>8</v>
      </c>
      <c r="I57" s="491" t="s">
        <v>54</v>
      </c>
      <c r="J57" s="491" t="s">
        <v>132</v>
      </c>
      <c r="K57" s="491" t="s">
        <v>6</v>
      </c>
      <c r="L57" s="493" t="s">
        <v>941</v>
      </c>
      <c r="M57" s="491" t="s">
        <v>55</v>
      </c>
      <c r="N57" s="491" t="s">
        <v>4088</v>
      </c>
      <c r="O57" s="491" t="s">
        <v>263</v>
      </c>
      <c r="P57" s="491" t="s">
        <v>2785</v>
      </c>
      <c r="Q57" s="491" t="s">
        <v>3110</v>
      </c>
      <c r="R57" s="491" t="s">
        <v>1402</v>
      </c>
      <c r="S57" s="491">
        <v>22532900</v>
      </c>
      <c r="T57" s="491">
        <v>22342123</v>
      </c>
      <c r="U57" s="494" t="s">
        <v>2935</v>
      </c>
      <c r="V57" s="494"/>
    </row>
    <row r="58" spans="1:22" x14ac:dyDescent="0.3">
      <c r="A58" s="2" t="s">
        <v>1363</v>
      </c>
      <c r="B58" s="491" t="s">
        <v>4299</v>
      </c>
      <c r="C58" s="491" t="s">
        <v>303</v>
      </c>
      <c r="E58" s="491" t="s">
        <v>1758</v>
      </c>
      <c r="F58" s="492" t="s">
        <v>1398</v>
      </c>
      <c r="G58" s="491" t="s">
        <v>2530</v>
      </c>
      <c r="H58" s="491" t="s">
        <v>8</v>
      </c>
      <c r="I58" s="491" t="s">
        <v>70</v>
      </c>
      <c r="J58" s="491" t="s">
        <v>8</v>
      </c>
      <c r="K58" s="491" t="s">
        <v>8</v>
      </c>
      <c r="L58" s="493" t="s">
        <v>1104</v>
      </c>
      <c r="M58" s="491" t="s">
        <v>150</v>
      </c>
      <c r="N58" s="491" t="s">
        <v>151</v>
      </c>
      <c r="O58" s="491" t="s">
        <v>116</v>
      </c>
      <c r="P58" s="491" t="s">
        <v>116</v>
      </c>
      <c r="Q58" s="491" t="s">
        <v>3110</v>
      </c>
      <c r="R58" s="491" t="s">
        <v>3567</v>
      </c>
      <c r="S58" s="491">
        <v>22794444</v>
      </c>
      <c r="T58" s="491"/>
      <c r="U58" s="494" t="s">
        <v>2935</v>
      </c>
      <c r="V58" s="494"/>
    </row>
    <row r="59" spans="1:22" x14ac:dyDescent="0.3">
      <c r="A59" s="2" t="s">
        <v>1363</v>
      </c>
      <c r="B59" s="491" t="s">
        <v>1730</v>
      </c>
      <c r="C59" s="491" t="s">
        <v>282</v>
      </c>
      <c r="E59" s="491" t="s">
        <v>1762</v>
      </c>
      <c r="F59" s="491" t="s">
        <v>3250</v>
      </c>
      <c r="G59" s="491" t="s">
        <v>81</v>
      </c>
      <c r="H59" s="491" t="s">
        <v>15</v>
      </c>
      <c r="I59" s="491" t="s">
        <v>56</v>
      </c>
      <c r="J59" s="491" t="s">
        <v>15</v>
      </c>
      <c r="K59" s="491" t="s">
        <v>6</v>
      </c>
      <c r="L59" s="493" t="s">
        <v>1040</v>
      </c>
      <c r="M59" s="491" t="s">
        <v>81</v>
      </c>
      <c r="N59" s="491" t="s">
        <v>4249</v>
      </c>
      <c r="O59" s="491" t="s">
        <v>4249</v>
      </c>
      <c r="P59" s="491" t="s">
        <v>3224</v>
      </c>
      <c r="Q59" s="491" t="s">
        <v>3110</v>
      </c>
      <c r="R59" s="491" t="s">
        <v>1448</v>
      </c>
      <c r="S59" s="491">
        <v>24289910</v>
      </c>
      <c r="T59" s="491">
        <v>24287436</v>
      </c>
      <c r="U59" s="494" t="s">
        <v>2935</v>
      </c>
      <c r="V59" s="494"/>
    </row>
    <row r="60" spans="1:22" x14ac:dyDescent="0.3">
      <c r="A60" s="2" t="s">
        <v>1363</v>
      </c>
      <c r="B60" s="491" t="s">
        <v>4311</v>
      </c>
      <c r="C60" s="491" t="s">
        <v>682</v>
      </c>
      <c r="E60" s="491" t="s">
        <v>312</v>
      </c>
      <c r="F60" s="495" t="s">
        <v>4420</v>
      </c>
      <c r="G60" s="491" t="s">
        <v>2524</v>
      </c>
      <c r="H60" s="491" t="s">
        <v>8</v>
      </c>
      <c r="I60" s="491" t="s">
        <v>54</v>
      </c>
      <c r="J60" s="491" t="s">
        <v>6</v>
      </c>
      <c r="K60" s="491" t="s">
        <v>20</v>
      </c>
      <c r="L60" s="493" t="s">
        <v>863</v>
      </c>
      <c r="M60" s="491" t="s">
        <v>55</v>
      </c>
      <c r="N60" s="491" t="s">
        <v>55</v>
      </c>
      <c r="O60" s="491" t="s">
        <v>4077</v>
      </c>
      <c r="P60" s="491" t="s">
        <v>3205</v>
      </c>
      <c r="Q60" s="491" t="s">
        <v>3110</v>
      </c>
      <c r="R60" s="491" t="s">
        <v>4421</v>
      </c>
      <c r="S60" s="491">
        <v>22272141</v>
      </c>
      <c r="T60" s="491"/>
      <c r="U60" s="494" t="s">
        <v>2935</v>
      </c>
      <c r="V60" s="494"/>
    </row>
    <row r="61" spans="1:22" x14ac:dyDescent="0.3">
      <c r="A61" s="2" t="s">
        <v>1363</v>
      </c>
      <c r="B61" s="491" t="s">
        <v>1588</v>
      </c>
      <c r="C61" s="491" t="s">
        <v>138</v>
      </c>
      <c r="E61" s="491" t="s">
        <v>313</v>
      </c>
      <c r="F61" s="492" t="s">
        <v>2939</v>
      </c>
      <c r="G61" s="491" t="s">
        <v>2526</v>
      </c>
      <c r="H61" s="491" t="s">
        <v>8</v>
      </c>
      <c r="I61" s="491" t="s">
        <v>54</v>
      </c>
      <c r="J61" s="491" t="s">
        <v>7</v>
      </c>
      <c r="K61" s="491" t="s">
        <v>8</v>
      </c>
      <c r="L61" s="493" t="s">
        <v>866</v>
      </c>
      <c r="M61" s="491" t="s">
        <v>55</v>
      </c>
      <c r="N61" s="491" t="s">
        <v>3199</v>
      </c>
      <c r="O61" s="491" t="s">
        <v>110</v>
      </c>
      <c r="P61" s="491" t="s">
        <v>3189</v>
      </c>
      <c r="Q61" s="491" t="s">
        <v>3110</v>
      </c>
      <c r="R61" s="491" t="s">
        <v>3307</v>
      </c>
      <c r="S61" s="491">
        <v>22152204</v>
      </c>
      <c r="T61" s="491"/>
      <c r="U61" s="494" t="s">
        <v>2935</v>
      </c>
      <c r="V61" s="494"/>
    </row>
    <row r="62" spans="1:22" x14ac:dyDescent="0.3">
      <c r="A62" s="2" t="s">
        <v>1363</v>
      </c>
      <c r="B62" s="491" t="s">
        <v>1954</v>
      </c>
      <c r="C62" s="491" t="s">
        <v>515</v>
      </c>
      <c r="E62" s="491" t="s">
        <v>314</v>
      </c>
      <c r="F62" s="491" t="s">
        <v>1763</v>
      </c>
      <c r="G62" s="491" t="s">
        <v>2530</v>
      </c>
      <c r="H62" s="491" t="s">
        <v>10</v>
      </c>
      <c r="I62" s="491" t="s">
        <v>54</v>
      </c>
      <c r="J62" s="491" t="s">
        <v>141</v>
      </c>
      <c r="K62" s="491" t="s">
        <v>6</v>
      </c>
      <c r="L62" s="493" t="s">
        <v>938</v>
      </c>
      <c r="M62" s="491" t="s">
        <v>55</v>
      </c>
      <c r="N62" s="491" t="s">
        <v>4087</v>
      </c>
      <c r="O62" s="491" t="s">
        <v>267</v>
      </c>
      <c r="P62" s="491" t="s">
        <v>3145</v>
      </c>
      <c r="Q62" s="491" t="s">
        <v>3110</v>
      </c>
      <c r="R62" s="491" t="s">
        <v>1392</v>
      </c>
      <c r="S62" s="491">
        <v>22406034</v>
      </c>
      <c r="T62" s="491">
        <v>22413691</v>
      </c>
      <c r="U62" s="494" t="s">
        <v>2935</v>
      </c>
      <c r="V62" s="494"/>
    </row>
    <row r="63" spans="1:22" x14ac:dyDescent="0.3">
      <c r="A63" s="2" t="s">
        <v>1363</v>
      </c>
      <c r="B63" s="495" t="s">
        <v>4420</v>
      </c>
      <c r="C63" s="491" t="s">
        <v>312</v>
      </c>
      <c r="E63" s="491" t="s">
        <v>321</v>
      </c>
      <c r="F63" s="491" t="s">
        <v>1774</v>
      </c>
      <c r="G63" s="491" t="s">
        <v>81</v>
      </c>
      <c r="H63" s="491" t="s">
        <v>10</v>
      </c>
      <c r="I63" s="491" t="s">
        <v>56</v>
      </c>
      <c r="J63" s="491" t="s">
        <v>6</v>
      </c>
      <c r="K63" s="491" t="s">
        <v>9</v>
      </c>
      <c r="L63" s="493" t="s">
        <v>977</v>
      </c>
      <c r="M63" s="491" t="s">
        <v>81</v>
      </c>
      <c r="N63" s="491" t="s">
        <v>81</v>
      </c>
      <c r="O63" s="491" t="s">
        <v>152</v>
      </c>
      <c r="P63" s="491" t="s">
        <v>2844</v>
      </c>
      <c r="Q63" s="491" t="s">
        <v>3110</v>
      </c>
      <c r="R63" s="491" t="s">
        <v>3568</v>
      </c>
      <c r="S63" s="491">
        <v>24428703</v>
      </c>
      <c r="T63" s="491"/>
      <c r="U63" s="494" t="s">
        <v>2935</v>
      </c>
      <c r="V63" s="494"/>
    </row>
    <row r="64" spans="1:22" x14ac:dyDescent="0.3">
      <c r="A64" s="2" t="s">
        <v>1363</v>
      </c>
      <c r="B64" s="491" t="s">
        <v>3259</v>
      </c>
      <c r="C64" s="491" t="s">
        <v>277</v>
      </c>
      <c r="E64" s="491" t="s">
        <v>322</v>
      </c>
      <c r="F64" s="491" t="s">
        <v>1482</v>
      </c>
      <c r="G64" s="491" t="s">
        <v>59</v>
      </c>
      <c r="H64" s="491" t="s">
        <v>7</v>
      </c>
      <c r="I64" s="491" t="s">
        <v>54</v>
      </c>
      <c r="J64" s="491" t="s">
        <v>8</v>
      </c>
      <c r="K64" s="491" t="s">
        <v>7</v>
      </c>
      <c r="L64" s="493" t="s">
        <v>868</v>
      </c>
      <c r="M64" s="491" t="s">
        <v>55</v>
      </c>
      <c r="N64" s="491" t="s">
        <v>59</v>
      </c>
      <c r="O64" s="491" t="s">
        <v>61</v>
      </c>
      <c r="P64" s="491" t="s">
        <v>61</v>
      </c>
      <c r="Q64" s="491" t="s">
        <v>3110</v>
      </c>
      <c r="R64" s="491" t="s">
        <v>2418</v>
      </c>
      <c r="S64" s="491">
        <v>40361290</v>
      </c>
      <c r="T64" s="491"/>
      <c r="U64" s="494" t="s">
        <v>2935</v>
      </c>
      <c r="V64" s="494"/>
    </row>
    <row r="65" spans="1:22" x14ac:dyDescent="0.3">
      <c r="A65" s="2" t="s">
        <v>1363</v>
      </c>
      <c r="B65" s="491" t="s">
        <v>3264</v>
      </c>
      <c r="C65" s="491" t="s">
        <v>345</v>
      </c>
      <c r="E65" s="491" t="s">
        <v>326</v>
      </c>
      <c r="F65" s="496" t="s">
        <v>3559</v>
      </c>
      <c r="G65" s="491" t="s">
        <v>2526</v>
      </c>
      <c r="H65" s="491" t="s">
        <v>9</v>
      </c>
      <c r="I65" s="491" t="s">
        <v>135</v>
      </c>
      <c r="J65" s="491" t="s">
        <v>12</v>
      </c>
      <c r="K65" s="491" t="s">
        <v>6</v>
      </c>
      <c r="L65" s="493" t="s">
        <v>1171</v>
      </c>
      <c r="M65" s="491" t="s">
        <v>136</v>
      </c>
      <c r="N65" s="491" t="s">
        <v>800</v>
      </c>
      <c r="O65" s="491" t="s">
        <v>152</v>
      </c>
      <c r="P65" s="491" t="s">
        <v>152</v>
      </c>
      <c r="Q65" s="491" t="s">
        <v>3110</v>
      </c>
      <c r="R65" s="491" t="s">
        <v>3731</v>
      </c>
      <c r="S65" s="491">
        <v>22985755</v>
      </c>
      <c r="T65" s="491">
        <v>22937392</v>
      </c>
      <c r="U65" s="494" t="s">
        <v>2935</v>
      </c>
      <c r="V65" s="494"/>
    </row>
    <row r="66" spans="1:22" x14ac:dyDescent="0.3">
      <c r="A66" s="2" t="s">
        <v>1363</v>
      </c>
      <c r="B66" s="492" t="s">
        <v>1983</v>
      </c>
      <c r="C66" s="491" t="s">
        <v>540</v>
      </c>
      <c r="E66" s="491" t="s">
        <v>329</v>
      </c>
      <c r="F66" s="491" t="s">
        <v>1439</v>
      </c>
      <c r="G66" s="491" t="s">
        <v>2524</v>
      </c>
      <c r="H66" s="491" t="s">
        <v>8</v>
      </c>
      <c r="I66" s="491" t="s">
        <v>54</v>
      </c>
      <c r="J66" s="491" t="s">
        <v>88</v>
      </c>
      <c r="K66" s="491" t="s">
        <v>6</v>
      </c>
      <c r="L66" s="493" t="s">
        <v>953</v>
      </c>
      <c r="M66" s="491" t="s">
        <v>55</v>
      </c>
      <c r="N66" s="491" t="s">
        <v>3218</v>
      </c>
      <c r="O66" s="491" t="s">
        <v>3218</v>
      </c>
      <c r="P66" s="491" t="s">
        <v>3180</v>
      </c>
      <c r="Q66" s="491" t="s">
        <v>3110</v>
      </c>
      <c r="R66" s="491" t="s">
        <v>4422</v>
      </c>
      <c r="S66" s="491">
        <v>22727097</v>
      </c>
      <c r="T66" s="491">
        <v>22726634</v>
      </c>
      <c r="U66" s="494" t="s">
        <v>2935</v>
      </c>
      <c r="V66" s="494"/>
    </row>
    <row r="67" spans="1:22" x14ac:dyDescent="0.3">
      <c r="A67" s="2" t="s">
        <v>1363</v>
      </c>
      <c r="B67" s="491" t="s">
        <v>2943</v>
      </c>
      <c r="C67" s="491" t="s">
        <v>581</v>
      </c>
      <c r="E67" s="491" t="s">
        <v>330</v>
      </c>
      <c r="F67" s="491" t="s">
        <v>1428</v>
      </c>
      <c r="G67" s="491" t="s">
        <v>2530</v>
      </c>
      <c r="H67" s="491" t="s">
        <v>10</v>
      </c>
      <c r="I67" s="491" t="s">
        <v>54</v>
      </c>
      <c r="J67" s="491" t="s">
        <v>141</v>
      </c>
      <c r="K67" s="491" t="s">
        <v>6</v>
      </c>
      <c r="L67" s="493" t="s">
        <v>938</v>
      </c>
      <c r="M67" s="491" t="s">
        <v>55</v>
      </c>
      <c r="N67" s="491" t="s">
        <v>4087</v>
      </c>
      <c r="O67" s="491" t="s">
        <v>267</v>
      </c>
      <c r="P67" s="491" t="s">
        <v>110</v>
      </c>
      <c r="Q67" s="491" t="s">
        <v>3110</v>
      </c>
      <c r="R67" s="491" t="s">
        <v>4423</v>
      </c>
      <c r="S67" s="491">
        <v>22363886</v>
      </c>
      <c r="T67" s="491">
        <v>22977533</v>
      </c>
      <c r="U67" s="494" t="s">
        <v>2935</v>
      </c>
      <c r="V67" s="494"/>
    </row>
    <row r="68" spans="1:22" x14ac:dyDescent="0.3">
      <c r="A68" s="2" t="s">
        <v>1363</v>
      </c>
      <c r="B68" s="491" t="s">
        <v>1791</v>
      </c>
      <c r="C68" s="491" t="s">
        <v>362</v>
      </c>
      <c r="E68" s="491" t="s">
        <v>107</v>
      </c>
      <c r="F68" s="491" t="s">
        <v>1432</v>
      </c>
      <c r="G68" s="491" t="s">
        <v>432</v>
      </c>
      <c r="H68" s="491" t="s">
        <v>6</v>
      </c>
      <c r="I68" s="491" t="s">
        <v>54</v>
      </c>
      <c r="J68" s="491" t="s">
        <v>433</v>
      </c>
      <c r="K68" s="491" t="s">
        <v>6</v>
      </c>
      <c r="L68" s="493" t="s">
        <v>957</v>
      </c>
      <c r="M68" s="491" t="s">
        <v>55</v>
      </c>
      <c r="N68" s="491" t="s">
        <v>432</v>
      </c>
      <c r="O68" s="491" t="s">
        <v>4414</v>
      </c>
      <c r="P68" s="491" t="s">
        <v>3161</v>
      </c>
      <c r="Q68" s="491" t="s">
        <v>3110</v>
      </c>
      <c r="R68" s="491" t="s">
        <v>1438</v>
      </c>
      <c r="S68" s="491">
        <v>27710212</v>
      </c>
      <c r="T68" s="491"/>
      <c r="U68" s="494" t="s">
        <v>2935</v>
      </c>
      <c r="V68" s="494"/>
    </row>
    <row r="69" spans="1:22" x14ac:dyDescent="0.3">
      <c r="A69" s="2" t="s">
        <v>1363</v>
      </c>
      <c r="B69" s="491" t="s">
        <v>4460</v>
      </c>
      <c r="C69" s="491" t="s">
        <v>4459</v>
      </c>
      <c r="E69" s="491" t="s">
        <v>362</v>
      </c>
      <c r="F69" s="491" t="s">
        <v>1791</v>
      </c>
      <c r="G69" s="491" t="s">
        <v>2530</v>
      </c>
      <c r="H69" s="491" t="s">
        <v>11</v>
      </c>
      <c r="I69" s="491" t="s">
        <v>54</v>
      </c>
      <c r="J69" s="491" t="s">
        <v>20</v>
      </c>
      <c r="K69" s="491" t="s">
        <v>6</v>
      </c>
      <c r="L69" s="493" t="s">
        <v>923</v>
      </c>
      <c r="M69" s="491" t="s">
        <v>55</v>
      </c>
      <c r="N69" s="491" t="s">
        <v>4086</v>
      </c>
      <c r="O69" s="491" t="s">
        <v>159</v>
      </c>
      <c r="P69" s="491" t="s">
        <v>240</v>
      </c>
      <c r="Q69" s="491" t="s">
        <v>3110</v>
      </c>
      <c r="R69" s="491" t="s">
        <v>3308</v>
      </c>
      <c r="S69" s="491">
        <v>22922049</v>
      </c>
      <c r="T69" s="491">
        <v>22299257</v>
      </c>
      <c r="U69" s="494" t="s">
        <v>2935</v>
      </c>
      <c r="V69" s="494"/>
    </row>
    <row r="70" spans="1:22" x14ac:dyDescent="0.3">
      <c r="A70" s="2" t="s">
        <v>1363</v>
      </c>
      <c r="B70" s="491" t="s">
        <v>3106</v>
      </c>
      <c r="C70" s="491" t="s">
        <v>3101</v>
      </c>
      <c r="E70" s="491" t="s">
        <v>369</v>
      </c>
      <c r="F70" s="492" t="s">
        <v>1796</v>
      </c>
      <c r="G70" s="491" t="s">
        <v>2530</v>
      </c>
      <c r="H70" s="491" t="s">
        <v>8</v>
      </c>
      <c r="I70" s="491" t="s">
        <v>70</v>
      </c>
      <c r="J70" s="491" t="s">
        <v>8</v>
      </c>
      <c r="K70" s="491" t="s">
        <v>10</v>
      </c>
      <c r="L70" s="493" t="s">
        <v>1106</v>
      </c>
      <c r="M70" s="491" t="s">
        <v>150</v>
      </c>
      <c r="N70" s="491" t="s">
        <v>151</v>
      </c>
      <c r="O70" s="491" t="s">
        <v>4133</v>
      </c>
      <c r="P70" s="491" t="s">
        <v>3140</v>
      </c>
      <c r="Q70" s="491" t="s">
        <v>3110</v>
      </c>
      <c r="R70" s="491" t="s">
        <v>4341</v>
      </c>
      <c r="S70" s="491">
        <v>22792626</v>
      </c>
      <c r="T70" s="491">
        <v>22794821</v>
      </c>
      <c r="U70" s="494" t="s">
        <v>2935</v>
      </c>
      <c r="V70" s="494"/>
    </row>
    <row r="71" spans="1:22" x14ac:dyDescent="0.3">
      <c r="A71" s="2" t="s">
        <v>1363</v>
      </c>
      <c r="B71" s="491" t="s">
        <v>4298</v>
      </c>
      <c r="C71" s="491" t="s">
        <v>66</v>
      </c>
      <c r="E71" s="491" t="s">
        <v>227</v>
      </c>
      <c r="F71" s="491" t="s">
        <v>3251</v>
      </c>
      <c r="G71" s="491" t="s">
        <v>81</v>
      </c>
      <c r="H71" s="491" t="s">
        <v>9</v>
      </c>
      <c r="I71" s="491" t="s">
        <v>56</v>
      </c>
      <c r="J71" s="491" t="s">
        <v>6</v>
      </c>
      <c r="K71" s="491" t="s">
        <v>14</v>
      </c>
      <c r="L71" s="493" t="s">
        <v>981</v>
      </c>
      <c r="M71" s="491" t="s">
        <v>81</v>
      </c>
      <c r="N71" s="491" t="s">
        <v>81</v>
      </c>
      <c r="O71" s="491" t="s">
        <v>110</v>
      </c>
      <c r="P71" s="491" t="s">
        <v>110</v>
      </c>
      <c r="Q71" s="491" t="s">
        <v>3110</v>
      </c>
      <c r="R71" s="491" t="s">
        <v>3157</v>
      </c>
      <c r="S71" s="491">
        <v>22390282</v>
      </c>
      <c r="T71" s="491">
        <v>22930440</v>
      </c>
      <c r="U71" s="494" t="s">
        <v>2935</v>
      </c>
      <c r="V71" s="494"/>
    </row>
    <row r="72" spans="1:22" x14ac:dyDescent="0.3">
      <c r="A72" s="2" t="s">
        <v>1363</v>
      </c>
      <c r="B72" s="491" t="s">
        <v>1763</v>
      </c>
      <c r="C72" s="491" t="s">
        <v>314</v>
      </c>
      <c r="E72" s="491" t="s">
        <v>373</v>
      </c>
      <c r="F72" s="491" t="s">
        <v>1801</v>
      </c>
      <c r="G72" s="491" t="s">
        <v>136</v>
      </c>
      <c r="H72" s="491" t="s">
        <v>11</v>
      </c>
      <c r="I72" s="491" t="s">
        <v>135</v>
      </c>
      <c r="J72" s="491" t="s">
        <v>11</v>
      </c>
      <c r="K72" s="491" t="s">
        <v>6</v>
      </c>
      <c r="L72" s="493" t="s">
        <v>1167</v>
      </c>
      <c r="M72" s="491" t="s">
        <v>136</v>
      </c>
      <c r="N72" s="491" t="s">
        <v>159</v>
      </c>
      <c r="O72" s="491" t="s">
        <v>159</v>
      </c>
      <c r="P72" s="491" t="s">
        <v>3234</v>
      </c>
      <c r="Q72" s="491" t="s">
        <v>3110</v>
      </c>
      <c r="R72" s="491" t="s">
        <v>4424</v>
      </c>
      <c r="S72" s="491">
        <v>22682683</v>
      </c>
      <c r="T72" s="491">
        <v>22682683</v>
      </c>
      <c r="U72" s="494" t="s">
        <v>2935</v>
      </c>
      <c r="V72" s="494"/>
    </row>
    <row r="73" spans="1:22" x14ac:dyDescent="0.3">
      <c r="A73" s="2" t="s">
        <v>1363</v>
      </c>
      <c r="B73" s="491" t="s">
        <v>4297</v>
      </c>
      <c r="C73" s="491" t="s">
        <v>73</v>
      </c>
      <c r="E73" s="491" t="s">
        <v>375</v>
      </c>
      <c r="F73" s="492" t="s">
        <v>1440</v>
      </c>
      <c r="G73" s="491" t="s">
        <v>136</v>
      </c>
      <c r="H73" s="491" t="s">
        <v>11</v>
      </c>
      <c r="I73" s="491" t="s">
        <v>135</v>
      </c>
      <c r="J73" s="491" t="s">
        <v>15</v>
      </c>
      <c r="K73" s="491" t="s">
        <v>6</v>
      </c>
      <c r="L73" s="493" t="s">
        <v>1177</v>
      </c>
      <c r="M73" s="491" t="s">
        <v>136</v>
      </c>
      <c r="N73" s="491" t="s">
        <v>397</v>
      </c>
      <c r="O73" s="491" t="s">
        <v>397</v>
      </c>
      <c r="P73" s="491" t="s">
        <v>3170</v>
      </c>
      <c r="Q73" s="491" t="s">
        <v>3110</v>
      </c>
      <c r="R73" s="491" t="s">
        <v>1449</v>
      </c>
      <c r="S73" s="491">
        <v>22610717</v>
      </c>
      <c r="T73" s="491">
        <v>22635593</v>
      </c>
      <c r="U73" s="494" t="s">
        <v>2935</v>
      </c>
      <c r="V73" s="494"/>
    </row>
    <row r="74" spans="1:22" x14ac:dyDescent="0.3">
      <c r="A74" s="2" t="s">
        <v>1363</v>
      </c>
      <c r="B74" s="491" t="s">
        <v>1736</v>
      </c>
      <c r="C74" s="491" t="s">
        <v>285</v>
      </c>
      <c r="E74" s="491" t="s">
        <v>378</v>
      </c>
      <c r="F74" s="491" t="s">
        <v>1420</v>
      </c>
      <c r="G74" s="491" t="s">
        <v>136</v>
      </c>
      <c r="H74" s="491" t="s">
        <v>7</v>
      </c>
      <c r="I74" s="491" t="s">
        <v>135</v>
      </c>
      <c r="J74" s="491" t="s">
        <v>6</v>
      </c>
      <c r="K74" s="491" t="s">
        <v>7</v>
      </c>
      <c r="L74" s="493" t="s">
        <v>1138</v>
      </c>
      <c r="M74" s="491" t="s">
        <v>136</v>
      </c>
      <c r="N74" s="491" t="s">
        <v>136</v>
      </c>
      <c r="O74" s="491" t="s">
        <v>4089</v>
      </c>
      <c r="P74" s="491" t="s">
        <v>2661</v>
      </c>
      <c r="Q74" s="491" t="s">
        <v>3110</v>
      </c>
      <c r="R74" s="491" t="s">
        <v>4342</v>
      </c>
      <c r="S74" s="491">
        <v>22615368</v>
      </c>
      <c r="T74" s="491">
        <v>22604227</v>
      </c>
      <c r="U74" s="494" t="s">
        <v>2935</v>
      </c>
      <c r="V74" s="494"/>
    </row>
    <row r="75" spans="1:22" x14ac:dyDescent="0.3">
      <c r="A75" s="2" t="s">
        <v>1363</v>
      </c>
      <c r="B75" s="492" t="s">
        <v>1578</v>
      </c>
      <c r="C75" s="491" t="s">
        <v>130</v>
      </c>
      <c r="E75" s="491" t="s">
        <v>381</v>
      </c>
      <c r="F75" s="491" t="s">
        <v>1493</v>
      </c>
      <c r="G75" s="491" t="s">
        <v>2524</v>
      </c>
      <c r="H75" s="491" t="s">
        <v>6</v>
      </c>
      <c r="I75" s="491" t="s">
        <v>54</v>
      </c>
      <c r="J75" s="491" t="s">
        <v>6</v>
      </c>
      <c r="K75" s="491" t="s">
        <v>14</v>
      </c>
      <c r="L75" s="493" t="s">
        <v>860</v>
      </c>
      <c r="M75" s="491" t="s">
        <v>55</v>
      </c>
      <c r="N75" s="491" t="s">
        <v>55</v>
      </c>
      <c r="O75" s="491" t="s">
        <v>3211</v>
      </c>
      <c r="P75" s="491" t="s">
        <v>3211</v>
      </c>
      <c r="Q75" s="491" t="s">
        <v>3110</v>
      </c>
      <c r="R75" s="491" t="s">
        <v>1500</v>
      </c>
      <c r="S75" s="491">
        <v>22960384</v>
      </c>
      <c r="T75" s="491">
        <v>22960373</v>
      </c>
      <c r="U75" s="494" t="s">
        <v>2935</v>
      </c>
      <c r="V75" s="494"/>
    </row>
    <row r="76" spans="1:22" x14ac:dyDescent="0.3">
      <c r="A76" s="2" t="s">
        <v>1363</v>
      </c>
      <c r="B76" s="491" t="s">
        <v>1660</v>
      </c>
      <c r="C76" s="491" t="s">
        <v>220</v>
      </c>
      <c r="E76" s="491" t="s">
        <v>384</v>
      </c>
      <c r="F76" s="492" t="s">
        <v>1802</v>
      </c>
      <c r="G76" s="491" t="s">
        <v>150</v>
      </c>
      <c r="H76" s="491" t="s">
        <v>6</v>
      </c>
      <c r="I76" s="491" t="s">
        <v>70</v>
      </c>
      <c r="J76" s="491" t="s">
        <v>6</v>
      </c>
      <c r="K76" s="491" t="s">
        <v>6</v>
      </c>
      <c r="L76" s="493" t="s">
        <v>1086</v>
      </c>
      <c r="M76" s="491" t="s">
        <v>150</v>
      </c>
      <c r="N76" s="491" t="s">
        <v>150</v>
      </c>
      <c r="O76" s="491" t="s">
        <v>4100</v>
      </c>
      <c r="P76" s="491" t="s">
        <v>3194</v>
      </c>
      <c r="Q76" s="491" t="s">
        <v>3110</v>
      </c>
      <c r="R76" s="491" t="s">
        <v>4425</v>
      </c>
      <c r="S76" s="491">
        <v>25527378</v>
      </c>
      <c r="T76" s="491">
        <v>25517626</v>
      </c>
      <c r="U76" s="494" t="s">
        <v>2935</v>
      </c>
      <c r="V76" s="494"/>
    </row>
    <row r="77" spans="1:22" x14ac:dyDescent="0.3">
      <c r="A77" s="2" t="s">
        <v>1363</v>
      </c>
      <c r="B77" s="491" t="s">
        <v>1603</v>
      </c>
      <c r="C77" s="491" t="s">
        <v>168</v>
      </c>
      <c r="E77" s="491" t="s">
        <v>385</v>
      </c>
      <c r="F77" s="491" t="s">
        <v>1371</v>
      </c>
      <c r="G77" s="491" t="s">
        <v>84</v>
      </c>
      <c r="H77" s="491" t="s">
        <v>6</v>
      </c>
      <c r="I77" s="491" t="s">
        <v>85</v>
      </c>
      <c r="J77" s="491" t="s">
        <v>6</v>
      </c>
      <c r="K77" s="491" t="s">
        <v>6</v>
      </c>
      <c r="L77" s="493" t="s">
        <v>1298</v>
      </c>
      <c r="M77" s="491" t="s">
        <v>84</v>
      </c>
      <c r="N77" s="491" t="s">
        <v>84</v>
      </c>
      <c r="O77" s="491" t="s">
        <v>84</v>
      </c>
      <c r="P77" s="491" t="s">
        <v>3113</v>
      </c>
      <c r="Q77" s="491" t="s">
        <v>3110</v>
      </c>
      <c r="R77" s="491" t="s">
        <v>4343</v>
      </c>
      <c r="S77" s="491">
        <v>27984544</v>
      </c>
      <c r="T77" s="491">
        <v>27982622</v>
      </c>
      <c r="U77" s="494" t="s">
        <v>2935</v>
      </c>
      <c r="V77" s="494"/>
    </row>
    <row r="78" spans="1:22" x14ac:dyDescent="0.3">
      <c r="A78" s="2" t="s">
        <v>1363</v>
      </c>
      <c r="B78" s="492" t="s">
        <v>1589</v>
      </c>
      <c r="C78" s="491" t="s">
        <v>112</v>
      </c>
      <c r="E78" s="491" t="s">
        <v>392</v>
      </c>
      <c r="F78" s="491" t="s">
        <v>166</v>
      </c>
      <c r="G78" s="491" t="s">
        <v>795</v>
      </c>
      <c r="H78" s="491" t="s">
        <v>7</v>
      </c>
      <c r="I78" s="491" t="s">
        <v>70</v>
      </c>
      <c r="J78" s="491" t="s">
        <v>10</v>
      </c>
      <c r="K78" s="491" t="s">
        <v>6</v>
      </c>
      <c r="L78" s="493" t="s">
        <v>1113</v>
      </c>
      <c r="M78" s="491" t="s">
        <v>150</v>
      </c>
      <c r="N78" s="491" t="s">
        <v>795</v>
      </c>
      <c r="O78" s="491" t="s">
        <v>795</v>
      </c>
      <c r="P78" s="491" t="s">
        <v>3185</v>
      </c>
      <c r="Q78" s="491" t="s">
        <v>3110</v>
      </c>
      <c r="R78" s="491" t="s">
        <v>3569</v>
      </c>
      <c r="S78" s="491">
        <v>25569962</v>
      </c>
      <c r="T78" s="491"/>
      <c r="U78" s="494" t="s">
        <v>2935</v>
      </c>
      <c r="V78" s="494"/>
    </row>
    <row r="79" spans="1:22" x14ac:dyDescent="0.3">
      <c r="A79" s="2" t="s">
        <v>1363</v>
      </c>
      <c r="B79" s="491" t="s">
        <v>1700</v>
      </c>
      <c r="C79" s="491" t="s">
        <v>247</v>
      </c>
      <c r="E79" s="491" t="s">
        <v>396</v>
      </c>
      <c r="F79" s="491" t="s">
        <v>1403</v>
      </c>
      <c r="G79" s="491" t="s">
        <v>784</v>
      </c>
      <c r="H79" s="491" t="s">
        <v>6</v>
      </c>
      <c r="I79" s="491" t="s">
        <v>85</v>
      </c>
      <c r="J79" s="491" t="s">
        <v>7</v>
      </c>
      <c r="K79" s="491" t="s">
        <v>6</v>
      </c>
      <c r="L79" s="493" t="s">
        <v>1302</v>
      </c>
      <c r="M79" s="491" t="s">
        <v>84</v>
      </c>
      <c r="N79" s="491" t="s">
        <v>4119</v>
      </c>
      <c r="O79" s="491" t="s">
        <v>784</v>
      </c>
      <c r="P79" s="491" t="s">
        <v>3175</v>
      </c>
      <c r="Q79" s="491" t="s">
        <v>3110</v>
      </c>
      <c r="R79" s="491" t="s">
        <v>1404</v>
      </c>
      <c r="S79" s="491">
        <v>27104827</v>
      </c>
      <c r="T79" s="491">
        <v>27103043</v>
      </c>
      <c r="U79" s="494" t="s">
        <v>2935</v>
      </c>
      <c r="V79" s="494"/>
    </row>
    <row r="80" spans="1:22" x14ac:dyDescent="0.3">
      <c r="A80" s="2" t="s">
        <v>1363</v>
      </c>
      <c r="B80" s="491" t="s">
        <v>1418</v>
      </c>
      <c r="C80" s="491" t="s">
        <v>288</v>
      </c>
      <c r="E80" s="491" t="s">
        <v>402</v>
      </c>
      <c r="F80" s="491" t="s">
        <v>522</v>
      </c>
      <c r="G80" s="491" t="s">
        <v>81</v>
      </c>
      <c r="H80" s="491" t="s">
        <v>8</v>
      </c>
      <c r="I80" s="491" t="s">
        <v>56</v>
      </c>
      <c r="J80" s="491" t="s">
        <v>6</v>
      </c>
      <c r="K80" s="491" t="s">
        <v>7</v>
      </c>
      <c r="L80" s="493" t="s">
        <v>975</v>
      </c>
      <c r="M80" s="491" t="s">
        <v>81</v>
      </c>
      <c r="N80" s="491" t="s">
        <v>81</v>
      </c>
      <c r="O80" s="491" t="s">
        <v>55</v>
      </c>
      <c r="P80" s="491" t="s">
        <v>3221</v>
      </c>
      <c r="Q80" s="491" t="s">
        <v>3110</v>
      </c>
      <c r="R80" s="491" t="s">
        <v>2968</v>
      </c>
      <c r="S80" s="491">
        <v>24416880</v>
      </c>
      <c r="T80" s="491"/>
      <c r="U80" s="494" t="s">
        <v>2935</v>
      </c>
      <c r="V80" s="494"/>
    </row>
    <row r="81" spans="1:22" x14ac:dyDescent="0.3">
      <c r="A81" s="2" t="s">
        <v>1363</v>
      </c>
      <c r="B81" s="491" t="s">
        <v>3247</v>
      </c>
      <c r="C81" s="491" t="s">
        <v>143</v>
      </c>
      <c r="E81" s="491" t="s">
        <v>403</v>
      </c>
      <c r="F81" s="491" t="s">
        <v>1818</v>
      </c>
      <c r="G81" s="491" t="s">
        <v>81</v>
      </c>
      <c r="H81" s="491" t="s">
        <v>6</v>
      </c>
      <c r="I81" s="491" t="s">
        <v>56</v>
      </c>
      <c r="J81" s="491" t="s">
        <v>6</v>
      </c>
      <c r="K81" s="491" t="s">
        <v>6</v>
      </c>
      <c r="L81" s="493" t="s">
        <v>974</v>
      </c>
      <c r="M81" s="491" t="s">
        <v>81</v>
      </c>
      <c r="N81" s="491" t="s">
        <v>81</v>
      </c>
      <c r="O81" s="491" t="s">
        <v>81</v>
      </c>
      <c r="P81" s="491" t="s">
        <v>2645</v>
      </c>
      <c r="Q81" s="491" t="s">
        <v>3110</v>
      </c>
      <c r="R81" s="491" t="s">
        <v>3309</v>
      </c>
      <c r="S81" s="491">
        <v>24417541</v>
      </c>
      <c r="T81" s="491">
        <v>24423963</v>
      </c>
      <c r="U81" s="494" t="s">
        <v>2935</v>
      </c>
      <c r="V81" s="494"/>
    </row>
    <row r="82" spans="1:22" x14ac:dyDescent="0.3">
      <c r="A82" s="2" t="s">
        <v>1363</v>
      </c>
      <c r="B82" s="491" t="s">
        <v>2938</v>
      </c>
      <c r="C82" s="491" t="s">
        <v>131</v>
      </c>
      <c r="E82" s="491" t="s">
        <v>164</v>
      </c>
      <c r="F82" s="491" t="s">
        <v>1436</v>
      </c>
      <c r="G82" s="491" t="s">
        <v>136</v>
      </c>
      <c r="H82" s="491" t="s">
        <v>10</v>
      </c>
      <c r="I82" s="491" t="s">
        <v>135</v>
      </c>
      <c r="J82" s="491" t="s">
        <v>8</v>
      </c>
      <c r="K82" s="491" t="s">
        <v>11</v>
      </c>
      <c r="L82" s="493" t="s">
        <v>1153</v>
      </c>
      <c r="M82" s="491" t="s">
        <v>136</v>
      </c>
      <c r="N82" s="491" t="s">
        <v>549</v>
      </c>
      <c r="O82" s="491" t="s">
        <v>446</v>
      </c>
      <c r="P82" s="491" t="s">
        <v>446</v>
      </c>
      <c r="Q82" s="491" t="s">
        <v>3110</v>
      </c>
      <c r="R82" s="491" t="s">
        <v>4426</v>
      </c>
      <c r="S82" s="491">
        <v>22440084</v>
      </c>
      <c r="T82" s="491"/>
      <c r="U82" s="494" t="s">
        <v>2935</v>
      </c>
      <c r="V82" s="494"/>
    </row>
    <row r="83" spans="1:22" x14ac:dyDescent="0.3">
      <c r="A83" s="2" t="s">
        <v>1363</v>
      </c>
      <c r="B83" s="492" t="s">
        <v>1580</v>
      </c>
      <c r="C83" s="491" t="s">
        <v>133</v>
      </c>
      <c r="E83" s="491" t="s">
        <v>412</v>
      </c>
      <c r="F83" s="491" t="s">
        <v>4302</v>
      </c>
      <c r="G83" s="491" t="s">
        <v>2526</v>
      </c>
      <c r="H83" s="491" t="s">
        <v>7</v>
      </c>
      <c r="I83" s="491" t="s">
        <v>54</v>
      </c>
      <c r="J83" s="491" t="s">
        <v>6</v>
      </c>
      <c r="K83" s="491" t="s">
        <v>15</v>
      </c>
      <c r="L83" s="493" t="s">
        <v>861</v>
      </c>
      <c r="M83" s="491" t="s">
        <v>55</v>
      </c>
      <c r="N83" s="491" t="s">
        <v>55</v>
      </c>
      <c r="O83" s="491" t="s">
        <v>139</v>
      </c>
      <c r="P83" s="491" t="s">
        <v>3123</v>
      </c>
      <c r="Q83" s="491" t="s">
        <v>3110</v>
      </c>
      <c r="R83" s="491" t="s">
        <v>2969</v>
      </c>
      <c r="S83" s="491">
        <v>22901174</v>
      </c>
      <c r="T83" s="491">
        <v>22327835</v>
      </c>
      <c r="U83" s="494" t="s">
        <v>2935</v>
      </c>
      <c r="V83" s="494"/>
    </row>
    <row r="84" spans="1:22" x14ac:dyDescent="0.3">
      <c r="A84" s="2" t="s">
        <v>1363</v>
      </c>
      <c r="B84" s="491" t="s">
        <v>2334</v>
      </c>
      <c r="C84" s="491" t="s">
        <v>735</v>
      </c>
      <c r="E84" s="491" t="s">
        <v>1836</v>
      </c>
      <c r="F84" s="491" t="s">
        <v>1483</v>
      </c>
      <c r="G84" s="491" t="s">
        <v>2530</v>
      </c>
      <c r="H84" s="491" t="s">
        <v>6</v>
      </c>
      <c r="I84" s="491" t="s">
        <v>54</v>
      </c>
      <c r="J84" s="491" t="s">
        <v>14</v>
      </c>
      <c r="K84" s="491" t="s">
        <v>6</v>
      </c>
      <c r="L84" s="493" t="s">
        <v>905</v>
      </c>
      <c r="M84" s="491" t="s">
        <v>55</v>
      </c>
      <c r="N84" s="491" t="s">
        <v>4082</v>
      </c>
      <c r="O84" s="491" t="s">
        <v>4083</v>
      </c>
      <c r="P84" s="491" t="s">
        <v>3127</v>
      </c>
      <c r="Q84" s="491" t="s">
        <v>3110</v>
      </c>
      <c r="R84" s="491" t="s">
        <v>2426</v>
      </c>
      <c r="S84" s="491">
        <v>22253237</v>
      </c>
      <c r="T84" s="491">
        <v>22534260</v>
      </c>
      <c r="U84" s="494" t="s">
        <v>2935</v>
      </c>
      <c r="V84" s="494"/>
    </row>
    <row r="85" spans="1:22" x14ac:dyDescent="0.3">
      <c r="A85" s="2" t="s">
        <v>1363</v>
      </c>
      <c r="B85" s="491" t="s">
        <v>1940</v>
      </c>
      <c r="C85" s="491" t="s">
        <v>505</v>
      </c>
      <c r="E85" s="491" t="s">
        <v>414</v>
      </c>
      <c r="F85" s="491" t="s">
        <v>1397</v>
      </c>
      <c r="G85" s="491" t="s">
        <v>2530</v>
      </c>
      <c r="H85" s="491" t="s">
        <v>8</v>
      </c>
      <c r="I85" s="491" t="s">
        <v>54</v>
      </c>
      <c r="J85" s="491" t="s">
        <v>132</v>
      </c>
      <c r="K85" s="491" t="s">
        <v>7</v>
      </c>
      <c r="L85" s="493" t="s">
        <v>942</v>
      </c>
      <c r="M85" s="491" t="s">
        <v>55</v>
      </c>
      <c r="N85" s="491" t="s">
        <v>4088</v>
      </c>
      <c r="O85" s="491" t="s">
        <v>3149</v>
      </c>
      <c r="P85" s="491" t="s">
        <v>3129</v>
      </c>
      <c r="Q85" s="491" t="s">
        <v>3110</v>
      </c>
      <c r="R85" s="491" t="s">
        <v>3130</v>
      </c>
      <c r="S85" s="491">
        <v>22245080</v>
      </c>
      <c r="T85" s="491">
        <v>22346329</v>
      </c>
      <c r="U85" s="494" t="s">
        <v>2935</v>
      </c>
      <c r="V85" s="494"/>
    </row>
    <row r="86" spans="1:22" x14ac:dyDescent="0.3">
      <c r="A86" s="2" t="s">
        <v>1363</v>
      </c>
      <c r="B86" s="491" t="s">
        <v>1889</v>
      </c>
      <c r="C86" s="491" t="s">
        <v>349</v>
      </c>
      <c r="E86" s="491" t="s">
        <v>416</v>
      </c>
      <c r="F86" s="491" t="s">
        <v>1837</v>
      </c>
      <c r="G86" s="491" t="s">
        <v>150</v>
      </c>
      <c r="H86" s="491" t="s">
        <v>6</v>
      </c>
      <c r="I86" s="491" t="s">
        <v>70</v>
      </c>
      <c r="J86" s="491" t="s">
        <v>6</v>
      </c>
      <c r="K86" s="491" t="s">
        <v>7</v>
      </c>
      <c r="L86" s="493" t="s">
        <v>1087</v>
      </c>
      <c r="M86" s="491" t="s">
        <v>150</v>
      </c>
      <c r="N86" s="491" t="s">
        <v>150</v>
      </c>
      <c r="O86" s="491" t="s">
        <v>789</v>
      </c>
      <c r="P86" s="491" t="s">
        <v>2654</v>
      </c>
      <c r="Q86" s="491" t="s">
        <v>3110</v>
      </c>
      <c r="R86" s="491" t="s">
        <v>2427</v>
      </c>
      <c r="S86" s="491">
        <v>25944540</v>
      </c>
      <c r="T86" s="491">
        <v>25924540</v>
      </c>
      <c r="U86" s="494" t="s">
        <v>2935</v>
      </c>
      <c r="V86" s="494"/>
    </row>
    <row r="87" spans="1:22" x14ac:dyDescent="0.3">
      <c r="A87" s="2" t="s">
        <v>1363</v>
      </c>
      <c r="B87" s="491" t="s">
        <v>1774</v>
      </c>
      <c r="C87" s="491" t="s">
        <v>321</v>
      </c>
      <c r="E87" s="491" t="s">
        <v>420</v>
      </c>
      <c r="F87" s="491" t="s">
        <v>1484</v>
      </c>
      <c r="G87" s="491" t="s">
        <v>81</v>
      </c>
      <c r="H87" s="491" t="s">
        <v>11</v>
      </c>
      <c r="I87" s="491" t="s">
        <v>56</v>
      </c>
      <c r="J87" s="491" t="s">
        <v>8</v>
      </c>
      <c r="K87" s="491" t="s">
        <v>6</v>
      </c>
      <c r="L87" s="493" t="s">
        <v>1001</v>
      </c>
      <c r="M87" s="491" t="s">
        <v>81</v>
      </c>
      <c r="N87" s="491" t="s">
        <v>264</v>
      </c>
      <c r="O87" s="491" t="s">
        <v>264</v>
      </c>
      <c r="P87" s="491" t="s">
        <v>2823</v>
      </c>
      <c r="Q87" s="491" t="s">
        <v>3110</v>
      </c>
      <c r="R87" s="491" t="s">
        <v>1496</v>
      </c>
      <c r="S87" s="491">
        <v>24941533</v>
      </c>
      <c r="T87" s="491">
        <v>24946663</v>
      </c>
      <c r="U87" s="494" t="s">
        <v>2935</v>
      </c>
      <c r="V87" s="494"/>
    </row>
    <row r="88" spans="1:22" x14ac:dyDescent="0.3">
      <c r="A88" s="2" t="s">
        <v>1363</v>
      </c>
      <c r="B88" s="491" t="s">
        <v>1845</v>
      </c>
      <c r="C88" s="491" t="s">
        <v>427</v>
      </c>
      <c r="E88" s="491" t="s">
        <v>424</v>
      </c>
      <c r="F88" s="491" t="s">
        <v>1844</v>
      </c>
      <c r="G88" s="491" t="s">
        <v>2524</v>
      </c>
      <c r="H88" s="491" t="s">
        <v>8</v>
      </c>
      <c r="I88" s="491" t="s">
        <v>54</v>
      </c>
      <c r="J88" s="491" t="s">
        <v>88</v>
      </c>
      <c r="K88" s="491" t="s">
        <v>8</v>
      </c>
      <c r="L88" s="493" t="s">
        <v>955</v>
      </c>
      <c r="M88" s="491" t="s">
        <v>55</v>
      </c>
      <c r="N88" s="491" t="s">
        <v>3218</v>
      </c>
      <c r="O88" s="491" t="s">
        <v>4328</v>
      </c>
      <c r="P88" s="491" t="s">
        <v>3216</v>
      </c>
      <c r="Q88" s="491" t="s">
        <v>3110</v>
      </c>
      <c r="R88" s="491" t="s">
        <v>2428</v>
      </c>
      <c r="S88" s="491">
        <v>22726564</v>
      </c>
      <c r="T88" s="491"/>
      <c r="U88" s="494" t="s">
        <v>2935</v>
      </c>
      <c r="V88" s="494"/>
    </row>
    <row r="89" spans="1:22" x14ac:dyDescent="0.3">
      <c r="A89" s="2" t="s">
        <v>1363</v>
      </c>
      <c r="B89" s="491" t="s">
        <v>1419</v>
      </c>
      <c r="C89" s="491" t="s">
        <v>123</v>
      </c>
      <c r="E89" s="491" t="s">
        <v>425</v>
      </c>
      <c r="F89" s="491" t="s">
        <v>4427</v>
      </c>
      <c r="G89" s="491" t="s">
        <v>2524</v>
      </c>
      <c r="H89" s="491" t="s">
        <v>10</v>
      </c>
      <c r="I89" s="491" t="s">
        <v>54</v>
      </c>
      <c r="J89" s="491" t="s">
        <v>6</v>
      </c>
      <c r="K89" s="491" t="s">
        <v>16</v>
      </c>
      <c r="L89" s="493" t="s">
        <v>862</v>
      </c>
      <c r="M89" s="491" t="s">
        <v>55</v>
      </c>
      <c r="N89" s="491" t="s">
        <v>55</v>
      </c>
      <c r="O89" s="491" t="s">
        <v>4076</v>
      </c>
      <c r="P89" s="491" t="s">
        <v>2626</v>
      </c>
      <c r="Q89" s="491" t="s">
        <v>3110</v>
      </c>
      <c r="R89" s="491" t="s">
        <v>3732</v>
      </c>
      <c r="S89" s="491">
        <v>40019261</v>
      </c>
      <c r="T89" s="491">
        <v>22140674</v>
      </c>
      <c r="U89" s="494" t="s">
        <v>2935</v>
      </c>
      <c r="V89" s="494"/>
    </row>
    <row r="90" spans="1:22" x14ac:dyDescent="0.3">
      <c r="A90" s="2" t="s">
        <v>1363</v>
      </c>
      <c r="B90" s="491" t="s">
        <v>4464</v>
      </c>
      <c r="C90" s="491" t="s">
        <v>3728</v>
      </c>
      <c r="E90" s="491" t="s">
        <v>426</v>
      </c>
      <c r="F90" s="491" t="s">
        <v>2940</v>
      </c>
      <c r="G90" s="491" t="s">
        <v>136</v>
      </c>
      <c r="H90" s="491" t="s">
        <v>12</v>
      </c>
      <c r="I90" s="491" t="s">
        <v>135</v>
      </c>
      <c r="J90" s="491" t="s">
        <v>12</v>
      </c>
      <c r="K90" s="491" t="s">
        <v>7</v>
      </c>
      <c r="L90" s="493" t="s">
        <v>1172</v>
      </c>
      <c r="M90" s="491" t="s">
        <v>136</v>
      </c>
      <c r="N90" s="491" t="s">
        <v>800</v>
      </c>
      <c r="O90" s="491" t="s">
        <v>4428</v>
      </c>
      <c r="P90" s="491" t="s">
        <v>3134</v>
      </c>
      <c r="Q90" s="491" t="s">
        <v>3110</v>
      </c>
      <c r="R90" s="491" t="s">
        <v>1435</v>
      </c>
      <c r="S90" s="491">
        <v>22396293</v>
      </c>
      <c r="T90" s="491">
        <v>22390457</v>
      </c>
      <c r="U90" s="494" t="s">
        <v>2935</v>
      </c>
      <c r="V90" s="494"/>
    </row>
    <row r="91" spans="1:22" x14ac:dyDescent="0.3">
      <c r="A91" s="2" t="s">
        <v>1363</v>
      </c>
      <c r="B91" s="491" t="s">
        <v>4322</v>
      </c>
      <c r="C91" s="491" t="s">
        <v>4321</v>
      </c>
      <c r="E91" s="491" t="s">
        <v>427</v>
      </c>
      <c r="F91" s="491" t="s">
        <v>1845</v>
      </c>
      <c r="G91" s="491" t="s">
        <v>2530</v>
      </c>
      <c r="H91" s="491" t="s">
        <v>8</v>
      </c>
      <c r="I91" s="491" t="s">
        <v>70</v>
      </c>
      <c r="J91" s="491" t="s">
        <v>8</v>
      </c>
      <c r="K91" s="491" t="s">
        <v>10</v>
      </c>
      <c r="L91" s="493" t="s">
        <v>1106</v>
      </c>
      <c r="M91" s="491" t="s">
        <v>150</v>
      </c>
      <c r="N91" s="491" t="s">
        <v>151</v>
      </c>
      <c r="O91" s="491" t="s">
        <v>4133</v>
      </c>
      <c r="P91" s="491" t="s">
        <v>3140</v>
      </c>
      <c r="Q91" s="491" t="s">
        <v>3110</v>
      </c>
      <c r="R91" s="491" t="s">
        <v>3154</v>
      </c>
      <c r="S91" s="491">
        <v>22782537</v>
      </c>
      <c r="T91" s="491">
        <v>22782536</v>
      </c>
      <c r="U91" s="494" t="s">
        <v>2935</v>
      </c>
      <c r="V91" s="494"/>
    </row>
    <row r="92" spans="1:22" x14ac:dyDescent="0.3">
      <c r="A92" s="2" t="s">
        <v>1363</v>
      </c>
      <c r="B92" s="491" t="s">
        <v>1421</v>
      </c>
      <c r="C92" s="491" t="s">
        <v>1385</v>
      </c>
      <c r="E92" s="491" t="s">
        <v>434</v>
      </c>
      <c r="F92" s="491" t="s">
        <v>1378</v>
      </c>
      <c r="G92" s="491" t="s">
        <v>84</v>
      </c>
      <c r="H92" s="491" t="s">
        <v>10</v>
      </c>
      <c r="I92" s="491" t="s">
        <v>85</v>
      </c>
      <c r="J92" s="491" t="s">
        <v>8</v>
      </c>
      <c r="K92" s="491" t="s">
        <v>6</v>
      </c>
      <c r="L92" s="493" t="s">
        <v>1309</v>
      </c>
      <c r="M92" s="491" t="s">
        <v>84</v>
      </c>
      <c r="N92" s="491" t="s">
        <v>783</v>
      </c>
      <c r="O92" s="491" t="s">
        <v>783</v>
      </c>
      <c r="P92" s="491" t="s">
        <v>3119</v>
      </c>
      <c r="Q92" s="491" t="s">
        <v>3110</v>
      </c>
      <c r="R92" s="491" t="s">
        <v>2429</v>
      </c>
      <c r="S92" s="491">
        <v>27682847</v>
      </c>
      <c r="T92" s="491"/>
      <c r="U92" s="494" t="s">
        <v>2935</v>
      </c>
      <c r="V92" s="494"/>
    </row>
    <row r="93" spans="1:22" x14ac:dyDescent="0.3">
      <c r="A93" s="2" t="s">
        <v>1363</v>
      </c>
      <c r="B93" s="491" t="s">
        <v>1422</v>
      </c>
      <c r="C93" s="491" t="s">
        <v>1433</v>
      </c>
      <c r="E93" s="491" t="s">
        <v>439</v>
      </c>
      <c r="F93" s="491" t="s">
        <v>4303</v>
      </c>
      <c r="G93" s="491" t="s">
        <v>103</v>
      </c>
      <c r="H93" s="491" t="s">
        <v>12</v>
      </c>
      <c r="I93" s="491" t="s">
        <v>102</v>
      </c>
      <c r="J93" s="491" t="s">
        <v>7</v>
      </c>
      <c r="K93" s="491" t="s">
        <v>8</v>
      </c>
      <c r="L93" s="493" t="s">
        <v>1259</v>
      </c>
      <c r="M93" s="491" t="s">
        <v>103</v>
      </c>
      <c r="N93" s="491" t="s">
        <v>814</v>
      </c>
      <c r="O93" s="491" t="s">
        <v>4203</v>
      </c>
      <c r="P93" s="491" t="s">
        <v>3222</v>
      </c>
      <c r="Q93" s="491" t="s">
        <v>3110</v>
      </c>
      <c r="R93" s="491" t="s">
        <v>1473</v>
      </c>
      <c r="S93" s="491">
        <v>26367771</v>
      </c>
      <c r="T93" s="491">
        <v>26352379</v>
      </c>
      <c r="U93" s="494" t="s">
        <v>2935</v>
      </c>
      <c r="V93" s="494"/>
    </row>
    <row r="94" spans="1:22" x14ac:dyDescent="0.3">
      <c r="A94" s="2" t="s">
        <v>1363</v>
      </c>
      <c r="B94" s="491" t="s">
        <v>1423</v>
      </c>
      <c r="C94" s="491" t="s">
        <v>747</v>
      </c>
      <c r="E94" s="491" t="s">
        <v>445</v>
      </c>
      <c r="F94" s="491" t="s">
        <v>3252</v>
      </c>
      <c r="G94" s="491" t="s">
        <v>136</v>
      </c>
      <c r="H94" s="491" t="s">
        <v>9</v>
      </c>
      <c r="I94" s="491" t="s">
        <v>135</v>
      </c>
      <c r="J94" s="491" t="s">
        <v>10</v>
      </c>
      <c r="K94" s="491" t="s">
        <v>6</v>
      </c>
      <c r="L94" s="493" t="s">
        <v>1162</v>
      </c>
      <c r="M94" s="491" t="s">
        <v>136</v>
      </c>
      <c r="N94" s="491" t="s">
        <v>110</v>
      </c>
      <c r="O94" s="491" t="s">
        <v>110</v>
      </c>
      <c r="P94" s="491" t="s">
        <v>110</v>
      </c>
      <c r="Q94" s="491" t="s">
        <v>3110</v>
      </c>
      <c r="R94" s="491" t="s">
        <v>1424</v>
      </c>
      <c r="S94" s="491">
        <v>22631414</v>
      </c>
      <c r="T94" s="491">
        <v>22633070</v>
      </c>
      <c r="U94" s="494" t="s">
        <v>2935</v>
      </c>
      <c r="V94" s="494"/>
    </row>
    <row r="95" spans="1:22" x14ac:dyDescent="0.3">
      <c r="A95" s="2" t="s">
        <v>1363</v>
      </c>
      <c r="B95" s="491" t="s">
        <v>1425</v>
      </c>
      <c r="C95" s="491" t="s">
        <v>367</v>
      </c>
      <c r="E95" s="491" t="s">
        <v>123</v>
      </c>
      <c r="F95" s="491" t="s">
        <v>1419</v>
      </c>
      <c r="G95" s="491" t="s">
        <v>136</v>
      </c>
      <c r="H95" s="491" t="s">
        <v>10</v>
      </c>
      <c r="I95" s="491" t="s">
        <v>135</v>
      </c>
      <c r="J95" s="491" t="s">
        <v>8</v>
      </c>
      <c r="K95" s="491" t="s">
        <v>7</v>
      </c>
      <c r="L95" s="493" t="s">
        <v>1149</v>
      </c>
      <c r="M95" s="491" t="s">
        <v>136</v>
      </c>
      <c r="N95" s="491" t="s">
        <v>549</v>
      </c>
      <c r="O95" s="491" t="s">
        <v>267</v>
      </c>
      <c r="P95" s="491" t="s">
        <v>3310</v>
      </c>
      <c r="Q95" s="491" t="s">
        <v>3110</v>
      </c>
      <c r="R95" s="491" t="s">
        <v>4429</v>
      </c>
      <c r="S95" s="491">
        <v>22442900</v>
      </c>
      <c r="T95" s="491">
        <v>22448686</v>
      </c>
      <c r="U95" s="494" t="s">
        <v>2935</v>
      </c>
      <c r="V95" s="494"/>
    </row>
    <row r="96" spans="1:22" x14ac:dyDescent="0.3">
      <c r="A96" s="2" t="s">
        <v>1363</v>
      </c>
      <c r="B96" s="491" t="s">
        <v>4318</v>
      </c>
      <c r="C96" s="491" t="s">
        <v>4317</v>
      </c>
      <c r="E96" s="491" t="s">
        <v>449</v>
      </c>
      <c r="F96" s="491" t="s">
        <v>1870</v>
      </c>
      <c r="G96" s="491" t="s">
        <v>806</v>
      </c>
      <c r="H96" s="491" t="s">
        <v>6</v>
      </c>
      <c r="I96" s="491" t="s">
        <v>148</v>
      </c>
      <c r="J96" s="491" t="s">
        <v>7</v>
      </c>
      <c r="K96" s="491" t="s">
        <v>6</v>
      </c>
      <c r="L96" s="493" t="s">
        <v>1189</v>
      </c>
      <c r="M96" s="491" t="s">
        <v>4109</v>
      </c>
      <c r="N96" s="491" t="s">
        <v>806</v>
      </c>
      <c r="O96" s="491" t="s">
        <v>806</v>
      </c>
      <c r="P96" s="491" t="s">
        <v>2797</v>
      </c>
      <c r="Q96" s="491" t="s">
        <v>1329</v>
      </c>
      <c r="R96" s="491" t="s">
        <v>4335</v>
      </c>
      <c r="S96" s="491">
        <v>26855221</v>
      </c>
      <c r="T96" s="491"/>
      <c r="U96" s="494" t="s">
        <v>2935</v>
      </c>
      <c r="V96" s="494"/>
    </row>
    <row r="97" spans="1:22" x14ac:dyDescent="0.3">
      <c r="A97" s="2" t="s">
        <v>1363</v>
      </c>
      <c r="B97" s="491" t="s">
        <v>1427</v>
      </c>
      <c r="C97" s="491" t="s">
        <v>620</v>
      </c>
      <c r="E97" s="491" t="s">
        <v>452</v>
      </c>
      <c r="F97" s="491" t="s">
        <v>1872</v>
      </c>
      <c r="G97" s="491" t="s">
        <v>2524</v>
      </c>
      <c r="H97" s="491" t="s">
        <v>8</v>
      </c>
      <c r="I97" s="491" t="s">
        <v>54</v>
      </c>
      <c r="J97" s="491" t="s">
        <v>6</v>
      </c>
      <c r="K97" s="491" t="s">
        <v>6</v>
      </c>
      <c r="L97" s="493" t="s">
        <v>853</v>
      </c>
      <c r="M97" s="491" t="s">
        <v>55</v>
      </c>
      <c r="N97" s="491" t="s">
        <v>55</v>
      </c>
      <c r="O97" s="491" t="s">
        <v>4066</v>
      </c>
      <c r="P97" s="491" t="s">
        <v>2676</v>
      </c>
      <c r="Q97" s="491" t="s">
        <v>3110</v>
      </c>
      <c r="R97" s="491" t="s">
        <v>4430</v>
      </c>
      <c r="S97" s="491">
        <v>22722222</v>
      </c>
      <c r="T97" s="491">
        <v>40806181</v>
      </c>
      <c r="U97" s="494" t="s">
        <v>2935</v>
      </c>
      <c r="V97" s="494"/>
    </row>
    <row r="98" spans="1:22" x14ac:dyDescent="0.3">
      <c r="A98" s="2" t="s">
        <v>1363</v>
      </c>
      <c r="B98" s="491" t="s">
        <v>2367</v>
      </c>
      <c r="C98" s="491" t="s">
        <v>354</v>
      </c>
      <c r="E98" s="491" t="s">
        <v>453</v>
      </c>
      <c r="F98" s="491" t="s">
        <v>4304</v>
      </c>
      <c r="G98" s="491" t="s">
        <v>2526</v>
      </c>
      <c r="H98" s="491" t="s">
        <v>8</v>
      </c>
      <c r="I98" s="491" t="s">
        <v>54</v>
      </c>
      <c r="J98" s="491" t="s">
        <v>7</v>
      </c>
      <c r="K98" s="491" t="s">
        <v>8</v>
      </c>
      <c r="L98" s="493" t="s">
        <v>866</v>
      </c>
      <c r="M98" s="491" t="s">
        <v>55</v>
      </c>
      <c r="N98" s="491" t="s">
        <v>3199</v>
      </c>
      <c r="O98" s="491" t="s">
        <v>110</v>
      </c>
      <c r="P98" s="491" t="s">
        <v>3189</v>
      </c>
      <c r="Q98" s="491" t="s">
        <v>3110</v>
      </c>
      <c r="R98" s="491" t="s">
        <v>1453</v>
      </c>
      <c r="S98" s="491">
        <v>22151742</v>
      </c>
      <c r="T98" s="491"/>
      <c r="U98" s="494" t="s">
        <v>2935</v>
      </c>
      <c r="V98" s="494"/>
    </row>
    <row r="99" spans="1:22" x14ac:dyDescent="0.3">
      <c r="A99" s="2" t="s">
        <v>1363</v>
      </c>
      <c r="B99" s="491" t="s">
        <v>2937</v>
      </c>
      <c r="C99" s="491" t="s">
        <v>91</v>
      </c>
      <c r="E99" s="491" t="s">
        <v>456</v>
      </c>
      <c r="F99" s="491" t="s">
        <v>4305</v>
      </c>
      <c r="G99" s="491" t="s">
        <v>136</v>
      </c>
      <c r="H99" s="491" t="s">
        <v>9</v>
      </c>
      <c r="I99" s="491" t="s">
        <v>135</v>
      </c>
      <c r="J99" s="491" t="s">
        <v>6</v>
      </c>
      <c r="K99" s="491" t="s">
        <v>6</v>
      </c>
      <c r="L99" s="493" t="s">
        <v>1137</v>
      </c>
      <c r="M99" s="491" t="s">
        <v>136</v>
      </c>
      <c r="N99" s="491" t="s">
        <v>136</v>
      </c>
      <c r="O99" s="491" t="s">
        <v>136</v>
      </c>
      <c r="P99" s="491" t="s">
        <v>136</v>
      </c>
      <c r="Q99" s="491" t="s">
        <v>3110</v>
      </c>
      <c r="R99" s="491" t="s">
        <v>2437</v>
      </c>
      <c r="S99" s="491">
        <v>22624245</v>
      </c>
      <c r="T99" s="491">
        <v>22624245</v>
      </c>
      <c r="U99" s="494" t="s">
        <v>2935</v>
      </c>
      <c r="V99" s="494"/>
    </row>
    <row r="100" spans="1:22" x14ac:dyDescent="0.3">
      <c r="A100" s="2" t="s">
        <v>1363</v>
      </c>
      <c r="B100" s="491" t="s">
        <v>3263</v>
      </c>
      <c r="C100" s="491" t="s">
        <v>726</v>
      </c>
      <c r="E100" s="491" t="s">
        <v>457</v>
      </c>
      <c r="F100" s="491" t="s">
        <v>3253</v>
      </c>
      <c r="G100" s="491" t="s">
        <v>81</v>
      </c>
      <c r="H100" s="491" t="s">
        <v>7</v>
      </c>
      <c r="I100" s="491" t="s">
        <v>56</v>
      </c>
      <c r="J100" s="491" t="s">
        <v>6</v>
      </c>
      <c r="K100" s="491" t="s">
        <v>16</v>
      </c>
      <c r="L100" s="493" t="s">
        <v>983</v>
      </c>
      <c r="M100" s="491" t="s">
        <v>81</v>
      </c>
      <c r="N100" s="491" t="s">
        <v>81</v>
      </c>
      <c r="O100" s="491" t="s">
        <v>59</v>
      </c>
      <c r="P100" s="491" t="s">
        <v>59</v>
      </c>
      <c r="Q100" s="491" t="s">
        <v>3110</v>
      </c>
      <c r="R100" s="491" t="s">
        <v>1497</v>
      </c>
      <c r="S100" s="491">
        <v>24400185</v>
      </c>
      <c r="T100" s="491">
        <v>85640641</v>
      </c>
      <c r="U100" s="494" t="s">
        <v>2935</v>
      </c>
      <c r="V100" s="494"/>
    </row>
    <row r="101" spans="1:22" x14ac:dyDescent="0.3">
      <c r="A101" s="2" t="s">
        <v>1363</v>
      </c>
      <c r="B101" s="491" t="s">
        <v>1428</v>
      </c>
      <c r="C101" s="491" t="s">
        <v>330</v>
      </c>
      <c r="E101" s="491" t="s">
        <v>458</v>
      </c>
      <c r="F101" s="491" t="s">
        <v>1426</v>
      </c>
      <c r="G101" s="491" t="s">
        <v>806</v>
      </c>
      <c r="H101" s="491" t="s">
        <v>6</v>
      </c>
      <c r="I101" s="491" t="s">
        <v>148</v>
      </c>
      <c r="J101" s="491" t="s">
        <v>7</v>
      </c>
      <c r="K101" s="491" t="s">
        <v>6</v>
      </c>
      <c r="L101" s="493" t="s">
        <v>1189</v>
      </c>
      <c r="M101" s="491" t="s">
        <v>4109</v>
      </c>
      <c r="N101" s="491" t="s">
        <v>806</v>
      </c>
      <c r="O101" s="491" t="s">
        <v>806</v>
      </c>
      <c r="P101" s="491" t="s">
        <v>2676</v>
      </c>
      <c r="Q101" s="491" t="s">
        <v>3110</v>
      </c>
      <c r="R101" s="491" t="s">
        <v>2438</v>
      </c>
      <c r="S101" s="491">
        <v>26866561</v>
      </c>
      <c r="T101" s="491">
        <v>26866561</v>
      </c>
      <c r="U101" s="494" t="s">
        <v>2935</v>
      </c>
      <c r="V101" s="494"/>
    </row>
    <row r="102" spans="1:22" x14ac:dyDescent="0.3">
      <c r="A102" s="2" t="s">
        <v>1363</v>
      </c>
      <c r="B102" s="491" t="s">
        <v>3251</v>
      </c>
      <c r="C102" s="491" t="s">
        <v>227</v>
      </c>
      <c r="E102" s="491" t="s">
        <v>256</v>
      </c>
      <c r="F102" s="491" t="s">
        <v>3254</v>
      </c>
      <c r="G102" s="491" t="s">
        <v>488</v>
      </c>
      <c r="H102" s="491" t="s">
        <v>10</v>
      </c>
      <c r="I102" s="491" t="s">
        <v>102</v>
      </c>
      <c r="J102" s="491" t="s">
        <v>20</v>
      </c>
      <c r="K102" s="491" t="s">
        <v>6</v>
      </c>
      <c r="L102" s="493" t="s">
        <v>1296</v>
      </c>
      <c r="M102" s="491" t="s">
        <v>103</v>
      </c>
      <c r="N102" s="491" t="s">
        <v>4239</v>
      </c>
      <c r="O102" s="491" t="s">
        <v>4344</v>
      </c>
      <c r="P102" s="491" t="s">
        <v>3122</v>
      </c>
      <c r="Q102" s="491" t="s">
        <v>3110</v>
      </c>
      <c r="R102" s="491" t="s">
        <v>4431</v>
      </c>
      <c r="S102" s="491">
        <v>26433836</v>
      </c>
      <c r="T102" s="491">
        <v>26436506</v>
      </c>
      <c r="U102" s="494" t="s">
        <v>2935</v>
      </c>
      <c r="V102" s="494"/>
    </row>
    <row r="103" spans="1:22" x14ac:dyDescent="0.3">
      <c r="A103" s="2" t="s">
        <v>1363</v>
      </c>
      <c r="B103" s="491" t="s">
        <v>1429</v>
      </c>
      <c r="C103" s="491" t="s">
        <v>538</v>
      </c>
      <c r="E103" s="491" t="s">
        <v>460</v>
      </c>
      <c r="F103" s="491" t="s">
        <v>3255</v>
      </c>
      <c r="G103" s="491" t="s">
        <v>140</v>
      </c>
      <c r="H103" s="491" t="s">
        <v>8</v>
      </c>
      <c r="I103" s="491" t="s">
        <v>56</v>
      </c>
      <c r="J103" s="491" t="s">
        <v>16</v>
      </c>
      <c r="K103" s="491" t="s">
        <v>6</v>
      </c>
      <c r="L103" s="493" t="s">
        <v>1045</v>
      </c>
      <c r="M103" s="491" t="s">
        <v>81</v>
      </c>
      <c r="N103" s="491" t="s">
        <v>140</v>
      </c>
      <c r="O103" s="491" t="s">
        <v>3153</v>
      </c>
      <c r="P103" s="491" t="s">
        <v>152</v>
      </c>
      <c r="Q103" s="491" t="s">
        <v>3110</v>
      </c>
      <c r="R103" s="491" t="s">
        <v>4432</v>
      </c>
      <c r="S103" s="491">
        <v>24623410</v>
      </c>
      <c r="T103" s="491">
        <v>24613410</v>
      </c>
      <c r="U103" s="494" t="s">
        <v>2935</v>
      </c>
      <c r="V103" s="494"/>
    </row>
    <row r="104" spans="1:22" x14ac:dyDescent="0.3">
      <c r="A104" s="2" t="s">
        <v>1363</v>
      </c>
      <c r="B104" s="492" t="s">
        <v>2949</v>
      </c>
      <c r="C104" s="491" t="s">
        <v>2948</v>
      </c>
      <c r="E104" s="491" t="s">
        <v>462</v>
      </c>
      <c r="F104" s="491" t="s">
        <v>1452</v>
      </c>
      <c r="G104" s="491" t="s">
        <v>2524</v>
      </c>
      <c r="H104" s="491" t="s">
        <v>8</v>
      </c>
      <c r="I104" s="491" t="s">
        <v>54</v>
      </c>
      <c r="J104" s="491" t="s">
        <v>88</v>
      </c>
      <c r="K104" s="491" t="s">
        <v>6</v>
      </c>
      <c r="L104" s="493" t="s">
        <v>953</v>
      </c>
      <c r="M104" s="491" t="s">
        <v>55</v>
      </c>
      <c r="N104" s="491" t="s">
        <v>3218</v>
      </c>
      <c r="O104" s="491" t="s">
        <v>3218</v>
      </c>
      <c r="P104" s="491" t="s">
        <v>3218</v>
      </c>
      <c r="Q104" s="491" t="s">
        <v>3110</v>
      </c>
      <c r="R104" s="491" t="s">
        <v>1451</v>
      </c>
      <c r="S104" s="491">
        <v>22721524</v>
      </c>
      <c r="T104" s="491">
        <v>22723969</v>
      </c>
      <c r="U104" s="494" t="s">
        <v>2935</v>
      </c>
      <c r="V104" s="494"/>
    </row>
    <row r="105" spans="1:22" x14ac:dyDescent="0.3">
      <c r="A105" s="2" t="s">
        <v>1363</v>
      </c>
      <c r="B105" s="491" t="s">
        <v>1432</v>
      </c>
      <c r="C105" s="491" t="s">
        <v>107</v>
      </c>
      <c r="E105" s="491" t="s">
        <v>463</v>
      </c>
      <c r="F105" s="491" t="s">
        <v>778</v>
      </c>
      <c r="G105" s="491" t="s">
        <v>81</v>
      </c>
      <c r="H105" s="491" t="s">
        <v>7</v>
      </c>
      <c r="I105" s="491" t="s">
        <v>56</v>
      </c>
      <c r="J105" s="491" t="s">
        <v>6</v>
      </c>
      <c r="K105" s="491" t="s">
        <v>16</v>
      </c>
      <c r="L105" s="493" t="s">
        <v>983</v>
      </c>
      <c r="M105" s="491" t="s">
        <v>81</v>
      </c>
      <c r="N105" s="491" t="s">
        <v>81</v>
      </c>
      <c r="O105" s="491" t="s">
        <v>59</v>
      </c>
      <c r="P105" s="491" t="s">
        <v>3220</v>
      </c>
      <c r="Q105" s="491" t="s">
        <v>3110</v>
      </c>
      <c r="R105" s="491" t="s">
        <v>1408</v>
      </c>
      <c r="S105" s="491">
        <v>24435050</v>
      </c>
      <c r="T105" s="491">
        <v>24435050</v>
      </c>
      <c r="U105" s="494" t="s">
        <v>2935</v>
      </c>
      <c r="V105" s="494"/>
    </row>
    <row r="106" spans="1:22" x14ac:dyDescent="0.3">
      <c r="A106" s="2" t="s">
        <v>1363</v>
      </c>
      <c r="B106" s="491" t="s">
        <v>2171</v>
      </c>
      <c r="C106" s="491" t="s">
        <v>404</v>
      </c>
      <c r="E106" s="491" t="s">
        <v>465</v>
      </c>
      <c r="F106" s="491" t="s">
        <v>1886</v>
      </c>
      <c r="G106" s="491" t="s">
        <v>81</v>
      </c>
      <c r="H106" s="491" t="s">
        <v>10</v>
      </c>
      <c r="I106" s="491" t="s">
        <v>56</v>
      </c>
      <c r="J106" s="491" t="s">
        <v>6</v>
      </c>
      <c r="K106" s="491" t="s">
        <v>6</v>
      </c>
      <c r="L106" s="493" t="s">
        <v>974</v>
      </c>
      <c r="M106" s="491" t="s">
        <v>81</v>
      </c>
      <c r="N106" s="491" t="s">
        <v>81</v>
      </c>
      <c r="O106" s="491" t="s">
        <v>81</v>
      </c>
      <c r="P106" s="491" t="s">
        <v>55</v>
      </c>
      <c r="Q106" s="491" t="s">
        <v>3110</v>
      </c>
      <c r="R106" s="491" t="s">
        <v>1455</v>
      </c>
      <c r="S106" s="491">
        <v>24333210</v>
      </c>
      <c r="T106" s="491">
        <v>24333225</v>
      </c>
      <c r="U106" s="494" t="s">
        <v>2935</v>
      </c>
      <c r="V106" s="494"/>
    </row>
    <row r="107" spans="1:22" x14ac:dyDescent="0.3">
      <c r="A107" s="2" t="s">
        <v>1363</v>
      </c>
      <c r="B107" s="491" t="s">
        <v>1434</v>
      </c>
      <c r="C107" s="491" t="s">
        <v>421</v>
      </c>
      <c r="E107" s="491" t="s">
        <v>468</v>
      </c>
      <c r="F107" s="491" t="s">
        <v>3256</v>
      </c>
      <c r="G107" s="491" t="s">
        <v>81</v>
      </c>
      <c r="H107" s="491" t="s">
        <v>11</v>
      </c>
      <c r="I107" s="491" t="s">
        <v>56</v>
      </c>
      <c r="J107" s="491" t="s">
        <v>8</v>
      </c>
      <c r="K107" s="491" t="s">
        <v>6</v>
      </c>
      <c r="L107" s="493" t="s">
        <v>1001</v>
      </c>
      <c r="M107" s="491" t="s">
        <v>81</v>
      </c>
      <c r="N107" s="491" t="s">
        <v>264</v>
      </c>
      <c r="O107" s="491" t="s">
        <v>264</v>
      </c>
      <c r="P107" s="491" t="s">
        <v>264</v>
      </c>
      <c r="Q107" s="491" t="s">
        <v>3110</v>
      </c>
      <c r="R107" s="491" t="s">
        <v>4433</v>
      </c>
      <c r="S107" s="491">
        <v>24945665</v>
      </c>
      <c r="T107" s="491"/>
      <c r="U107" s="494" t="s">
        <v>2935</v>
      </c>
      <c r="V107" s="494"/>
    </row>
    <row r="108" spans="1:22" x14ac:dyDescent="0.3">
      <c r="A108" s="2" t="s">
        <v>1363</v>
      </c>
      <c r="B108" s="491" t="s">
        <v>1818</v>
      </c>
      <c r="C108" s="491" t="s">
        <v>403</v>
      </c>
      <c r="E108" s="491" t="s">
        <v>349</v>
      </c>
      <c r="F108" s="491" t="s">
        <v>1889</v>
      </c>
      <c r="G108" s="491" t="s">
        <v>81</v>
      </c>
      <c r="H108" s="491" t="s">
        <v>14</v>
      </c>
      <c r="I108" s="491" t="s">
        <v>56</v>
      </c>
      <c r="J108" s="491" t="s">
        <v>10</v>
      </c>
      <c r="K108" s="491" t="s">
        <v>7</v>
      </c>
      <c r="L108" s="493" t="s">
        <v>1013</v>
      </c>
      <c r="M108" s="491" t="s">
        <v>81</v>
      </c>
      <c r="N108" s="491" t="s">
        <v>709</v>
      </c>
      <c r="O108" s="491" t="s">
        <v>4350</v>
      </c>
      <c r="P108" s="491" t="s">
        <v>3235</v>
      </c>
      <c r="Q108" s="491" t="s">
        <v>3110</v>
      </c>
      <c r="R108" s="491" t="s">
        <v>2441</v>
      </c>
      <c r="S108" s="491">
        <v>24468558</v>
      </c>
      <c r="T108" s="491">
        <v>24468558</v>
      </c>
      <c r="U108" s="494" t="s">
        <v>2935</v>
      </c>
      <c r="V108" s="494"/>
    </row>
    <row r="109" spans="1:22" x14ac:dyDescent="0.3">
      <c r="A109" s="2" t="s">
        <v>1363</v>
      </c>
      <c r="B109" s="491" t="s">
        <v>4306</v>
      </c>
      <c r="C109" s="491" t="s">
        <v>551</v>
      </c>
      <c r="E109" s="491" t="s">
        <v>358</v>
      </c>
      <c r="F109" s="491" t="s">
        <v>1412</v>
      </c>
      <c r="G109" s="491" t="s">
        <v>604</v>
      </c>
      <c r="H109" s="491" t="s">
        <v>6</v>
      </c>
      <c r="I109" s="491" t="s">
        <v>148</v>
      </c>
      <c r="J109" s="491" t="s">
        <v>11</v>
      </c>
      <c r="K109" s="491" t="s">
        <v>6</v>
      </c>
      <c r="L109" s="493" t="s">
        <v>1213</v>
      </c>
      <c r="M109" s="491" t="s">
        <v>4109</v>
      </c>
      <c r="N109" s="491" t="s">
        <v>604</v>
      </c>
      <c r="O109" s="491" t="s">
        <v>604</v>
      </c>
      <c r="P109" s="491" t="s">
        <v>2698</v>
      </c>
      <c r="Q109" s="491" t="s">
        <v>3110</v>
      </c>
      <c r="R109" s="491" t="s">
        <v>4434</v>
      </c>
      <c r="S109" s="491">
        <v>26690904</v>
      </c>
      <c r="T109" s="491"/>
      <c r="U109" s="494" t="s">
        <v>2935</v>
      </c>
      <c r="V109" s="494"/>
    </row>
    <row r="110" spans="1:22" x14ac:dyDescent="0.3">
      <c r="A110" s="2" t="s">
        <v>1363</v>
      </c>
      <c r="B110" s="491" t="s">
        <v>2331</v>
      </c>
      <c r="C110" s="491" t="s">
        <v>379</v>
      </c>
      <c r="E110" s="491" t="s">
        <v>471</v>
      </c>
      <c r="F110" s="492" t="s">
        <v>1471</v>
      </c>
      <c r="G110" s="491" t="s">
        <v>136</v>
      </c>
      <c r="H110" s="491" t="s">
        <v>9</v>
      </c>
      <c r="I110" s="491" t="s">
        <v>135</v>
      </c>
      <c r="J110" s="491" t="s">
        <v>10</v>
      </c>
      <c r="K110" s="491" t="s">
        <v>9</v>
      </c>
      <c r="L110" s="493" t="s">
        <v>1165</v>
      </c>
      <c r="M110" s="491" t="s">
        <v>136</v>
      </c>
      <c r="N110" s="491" t="s">
        <v>110</v>
      </c>
      <c r="O110" s="491" t="s">
        <v>4161</v>
      </c>
      <c r="P110" s="491" t="s">
        <v>74</v>
      </c>
      <c r="Q110" s="491" t="s">
        <v>3110</v>
      </c>
      <c r="R110" s="491" t="s">
        <v>2442</v>
      </c>
      <c r="S110" s="491">
        <v>22378927</v>
      </c>
      <c r="T110" s="491">
        <v>22606137</v>
      </c>
      <c r="U110" s="494" t="s">
        <v>2935</v>
      </c>
      <c r="V110" s="494"/>
    </row>
    <row r="111" spans="1:22" x14ac:dyDescent="0.3">
      <c r="A111" s="2" t="s">
        <v>1363</v>
      </c>
      <c r="B111" s="491" t="s">
        <v>1365</v>
      </c>
      <c r="C111" s="491" t="s">
        <v>731</v>
      </c>
      <c r="E111" s="491" t="s">
        <v>167</v>
      </c>
      <c r="F111" s="491" t="s">
        <v>1486</v>
      </c>
      <c r="G111" s="491" t="s">
        <v>2524</v>
      </c>
      <c r="H111" s="491" t="s">
        <v>7</v>
      </c>
      <c r="I111" s="491" t="s">
        <v>54</v>
      </c>
      <c r="J111" s="491" t="s">
        <v>6</v>
      </c>
      <c r="K111" s="491" t="s">
        <v>6</v>
      </c>
      <c r="L111" s="493" t="s">
        <v>853</v>
      </c>
      <c r="M111" s="491" t="s">
        <v>55</v>
      </c>
      <c r="N111" s="491" t="s">
        <v>55</v>
      </c>
      <c r="O111" s="491" t="s">
        <v>4066</v>
      </c>
      <c r="P111" s="491" t="s">
        <v>3173</v>
      </c>
      <c r="Q111" s="491" t="s">
        <v>3110</v>
      </c>
      <c r="R111" s="491" t="s">
        <v>2445</v>
      </c>
      <c r="S111" s="491">
        <v>22332789</v>
      </c>
      <c r="T111" s="491">
        <v>22226150</v>
      </c>
      <c r="U111" s="494" t="s">
        <v>2935</v>
      </c>
      <c r="V111" s="494"/>
    </row>
    <row r="112" spans="1:22" x14ac:dyDescent="0.3">
      <c r="A112" s="2" t="s">
        <v>1363</v>
      </c>
      <c r="B112" s="491" t="s">
        <v>1722</v>
      </c>
      <c r="C112" s="491" t="s">
        <v>1390</v>
      </c>
      <c r="E112" s="491" t="s">
        <v>1433</v>
      </c>
      <c r="F112" s="491" t="s">
        <v>1422</v>
      </c>
      <c r="G112" s="491" t="s">
        <v>84</v>
      </c>
      <c r="H112" s="491" t="s">
        <v>14</v>
      </c>
      <c r="I112" s="491" t="s">
        <v>85</v>
      </c>
      <c r="J112" s="491" t="s">
        <v>9</v>
      </c>
      <c r="K112" s="491" t="s">
        <v>8</v>
      </c>
      <c r="L112" s="493" t="s">
        <v>1317</v>
      </c>
      <c r="M112" s="491" t="s">
        <v>84</v>
      </c>
      <c r="N112" s="491" t="s">
        <v>4124</v>
      </c>
      <c r="O112" s="491" t="s">
        <v>822</v>
      </c>
      <c r="P112" s="491" t="s">
        <v>822</v>
      </c>
      <c r="Q112" s="491" t="s">
        <v>3110</v>
      </c>
      <c r="R112" s="491" t="s">
        <v>3311</v>
      </c>
      <c r="S112" s="491">
        <v>27550129</v>
      </c>
      <c r="T112" s="491">
        <v>27550075</v>
      </c>
      <c r="U112" s="494" t="s">
        <v>2935</v>
      </c>
      <c r="V112" s="494"/>
    </row>
    <row r="113" spans="1:22" x14ac:dyDescent="0.3">
      <c r="A113" s="2" t="s">
        <v>1363</v>
      </c>
      <c r="B113" s="491" t="s">
        <v>1426</v>
      </c>
      <c r="C113" s="491" t="s">
        <v>458</v>
      </c>
      <c r="E113" s="491" t="s">
        <v>500</v>
      </c>
      <c r="F113" s="491" t="s">
        <v>250</v>
      </c>
      <c r="G113" s="491" t="s">
        <v>101</v>
      </c>
      <c r="H113" s="491" t="s">
        <v>15</v>
      </c>
      <c r="I113" s="491" t="s">
        <v>102</v>
      </c>
      <c r="J113" s="491" t="s">
        <v>16</v>
      </c>
      <c r="K113" s="491" t="s">
        <v>8</v>
      </c>
      <c r="L113" s="493" t="s">
        <v>1294</v>
      </c>
      <c r="M113" s="491" t="s">
        <v>103</v>
      </c>
      <c r="N113" s="491" t="s">
        <v>4116</v>
      </c>
      <c r="O113" s="491" t="s">
        <v>4345</v>
      </c>
      <c r="P113" s="491" t="s">
        <v>3191</v>
      </c>
      <c r="Q113" s="491" t="s">
        <v>3110</v>
      </c>
      <c r="R113" s="491" t="s">
        <v>3192</v>
      </c>
      <c r="S113" s="491">
        <v>89459126</v>
      </c>
      <c r="T113" s="491"/>
      <c r="U113" s="494" t="s">
        <v>2935</v>
      </c>
      <c r="V113" s="494"/>
    </row>
    <row r="114" spans="1:22" x14ac:dyDescent="0.3">
      <c r="A114" s="2" t="s">
        <v>1363</v>
      </c>
      <c r="B114" s="492" t="s">
        <v>1440</v>
      </c>
      <c r="C114" s="491" t="s">
        <v>375</v>
      </c>
      <c r="E114" s="491" t="s">
        <v>504</v>
      </c>
      <c r="F114" s="491" t="s">
        <v>3257</v>
      </c>
      <c r="G114" s="491" t="s">
        <v>2530</v>
      </c>
      <c r="H114" s="491" t="s">
        <v>9</v>
      </c>
      <c r="I114" s="491" t="s">
        <v>54</v>
      </c>
      <c r="J114" s="491" t="s">
        <v>22</v>
      </c>
      <c r="K114" s="491" t="s">
        <v>6</v>
      </c>
      <c r="L114" s="493" t="s">
        <v>933</v>
      </c>
      <c r="M114" s="491" t="s">
        <v>55</v>
      </c>
      <c r="N114" s="491" t="s">
        <v>3212</v>
      </c>
      <c r="O114" s="491" t="s">
        <v>4435</v>
      </c>
      <c r="P114" s="491" t="s">
        <v>3212</v>
      </c>
      <c r="Q114" s="491" t="s">
        <v>3110</v>
      </c>
      <c r="R114" s="491" t="s">
        <v>2454</v>
      </c>
      <c r="S114" s="491">
        <v>22367120</v>
      </c>
      <c r="T114" s="491">
        <v>22413193</v>
      </c>
      <c r="U114" s="494" t="s">
        <v>2935</v>
      </c>
      <c r="V114" s="494"/>
    </row>
    <row r="115" spans="1:22" x14ac:dyDescent="0.3">
      <c r="A115" s="2" t="s">
        <v>1363</v>
      </c>
      <c r="B115" s="491" t="s">
        <v>1484</v>
      </c>
      <c r="C115" s="491" t="s">
        <v>420</v>
      </c>
      <c r="E115" s="491" t="s">
        <v>505</v>
      </c>
      <c r="F115" s="491" t="s">
        <v>1940</v>
      </c>
      <c r="G115" s="491" t="s">
        <v>2530</v>
      </c>
      <c r="H115" s="491" t="s">
        <v>11</v>
      </c>
      <c r="I115" s="491" t="s">
        <v>54</v>
      </c>
      <c r="J115" s="491" t="s">
        <v>20</v>
      </c>
      <c r="K115" s="491" t="s">
        <v>6</v>
      </c>
      <c r="L115" s="493" t="s">
        <v>923</v>
      </c>
      <c r="M115" s="491" t="s">
        <v>55</v>
      </c>
      <c r="N115" s="491" t="s">
        <v>4086</v>
      </c>
      <c r="O115" s="491" t="s">
        <v>159</v>
      </c>
      <c r="P115" s="491" t="s">
        <v>159</v>
      </c>
      <c r="Q115" s="491" t="s">
        <v>3110</v>
      </c>
      <c r="R115" s="491" t="s">
        <v>1437</v>
      </c>
      <c r="S115" s="491">
        <v>22294490</v>
      </c>
      <c r="T115" s="491">
        <v>22292314</v>
      </c>
      <c r="U115" s="494" t="s">
        <v>2935</v>
      </c>
      <c r="V115" s="494"/>
    </row>
    <row r="116" spans="1:22" x14ac:dyDescent="0.3">
      <c r="A116" s="2" t="s">
        <v>1363</v>
      </c>
      <c r="B116" s="492" t="s">
        <v>4313</v>
      </c>
      <c r="C116" s="491" t="s">
        <v>767</v>
      </c>
      <c r="E116" s="491" t="s">
        <v>509</v>
      </c>
      <c r="F116" s="491" t="s">
        <v>1441</v>
      </c>
      <c r="G116" s="491" t="s">
        <v>140</v>
      </c>
      <c r="H116" s="491" t="s">
        <v>8</v>
      </c>
      <c r="I116" s="491" t="s">
        <v>56</v>
      </c>
      <c r="J116" s="491" t="s">
        <v>16</v>
      </c>
      <c r="K116" s="491" t="s">
        <v>6</v>
      </c>
      <c r="L116" s="493" t="s">
        <v>1045</v>
      </c>
      <c r="M116" s="491" t="s">
        <v>81</v>
      </c>
      <c r="N116" s="491" t="s">
        <v>140</v>
      </c>
      <c r="O116" s="491" t="s">
        <v>3153</v>
      </c>
      <c r="P116" s="491" t="s">
        <v>2754</v>
      </c>
      <c r="Q116" s="491" t="s">
        <v>3110</v>
      </c>
      <c r="R116" s="491" t="s">
        <v>4346</v>
      </c>
      <c r="S116" s="491">
        <v>24615656</v>
      </c>
      <c r="T116" s="491">
        <v>24607355</v>
      </c>
      <c r="U116" s="494" t="s">
        <v>2935</v>
      </c>
      <c r="V116" s="494"/>
    </row>
    <row r="117" spans="1:22" x14ac:dyDescent="0.3">
      <c r="A117" s="2" t="s">
        <v>1363</v>
      </c>
      <c r="B117" s="492" t="s">
        <v>1491</v>
      </c>
      <c r="C117" s="491" t="s">
        <v>758</v>
      </c>
      <c r="E117" s="491" t="s">
        <v>515</v>
      </c>
      <c r="F117" s="491" t="s">
        <v>1954</v>
      </c>
      <c r="G117" s="491" t="s">
        <v>150</v>
      </c>
      <c r="H117" s="491" t="s">
        <v>10</v>
      </c>
      <c r="I117" s="491" t="s">
        <v>70</v>
      </c>
      <c r="J117" s="491" t="s">
        <v>7</v>
      </c>
      <c r="K117" s="491" t="s">
        <v>6</v>
      </c>
      <c r="L117" s="493" t="s">
        <v>1097</v>
      </c>
      <c r="M117" s="491" t="s">
        <v>150</v>
      </c>
      <c r="N117" s="491" t="s">
        <v>782</v>
      </c>
      <c r="O117" s="491" t="s">
        <v>782</v>
      </c>
      <c r="P117" s="491" t="s">
        <v>782</v>
      </c>
      <c r="Q117" s="491" t="s">
        <v>3110</v>
      </c>
      <c r="R117" s="491" t="s">
        <v>2456</v>
      </c>
      <c r="S117" s="491">
        <v>25746167</v>
      </c>
      <c r="T117" s="491">
        <v>89929740</v>
      </c>
      <c r="U117" s="494" t="s">
        <v>2935</v>
      </c>
      <c r="V117" s="494"/>
    </row>
    <row r="118" spans="1:22" x14ac:dyDescent="0.3">
      <c r="A118" s="2" t="s">
        <v>1363</v>
      </c>
      <c r="B118" s="491" t="s">
        <v>1443</v>
      </c>
      <c r="C118" s="491" t="s">
        <v>287</v>
      </c>
      <c r="E118" s="491" t="s">
        <v>518</v>
      </c>
      <c r="F118" s="491" t="s">
        <v>2941</v>
      </c>
      <c r="G118" s="491" t="s">
        <v>2526</v>
      </c>
      <c r="H118" s="491" t="s">
        <v>8</v>
      </c>
      <c r="I118" s="491" t="s">
        <v>54</v>
      </c>
      <c r="J118" s="491" t="s">
        <v>7</v>
      </c>
      <c r="K118" s="491" t="s">
        <v>8</v>
      </c>
      <c r="L118" s="493" t="s">
        <v>866</v>
      </c>
      <c r="M118" s="491" t="s">
        <v>55</v>
      </c>
      <c r="N118" s="491" t="s">
        <v>3199</v>
      </c>
      <c r="O118" s="491" t="s">
        <v>110</v>
      </c>
      <c r="P118" s="491" t="s">
        <v>110</v>
      </c>
      <c r="Q118" s="491" t="s">
        <v>3110</v>
      </c>
      <c r="R118" s="491" t="s">
        <v>1472</v>
      </c>
      <c r="S118" s="491">
        <v>22281439</v>
      </c>
      <c r="T118" s="491">
        <v>25881910</v>
      </c>
      <c r="U118" s="494" t="s">
        <v>2935</v>
      </c>
      <c r="V118" s="494"/>
    </row>
    <row r="119" spans="1:22" x14ac:dyDescent="0.3">
      <c r="A119" s="2" t="s">
        <v>1363</v>
      </c>
      <c r="B119" s="492" t="s">
        <v>4312</v>
      </c>
      <c r="C119" s="491" t="s">
        <v>357</v>
      </c>
      <c r="E119" s="491" t="s">
        <v>533</v>
      </c>
      <c r="F119" s="491" t="s">
        <v>2942</v>
      </c>
      <c r="G119" s="491" t="s">
        <v>136</v>
      </c>
      <c r="H119" s="491" t="s">
        <v>6</v>
      </c>
      <c r="I119" s="491" t="s">
        <v>135</v>
      </c>
      <c r="J119" s="491" t="s">
        <v>6</v>
      </c>
      <c r="K119" s="491" t="s">
        <v>6</v>
      </c>
      <c r="L119" s="493" t="s">
        <v>1137</v>
      </c>
      <c r="M119" s="491" t="s">
        <v>136</v>
      </c>
      <c r="N119" s="491" t="s">
        <v>136</v>
      </c>
      <c r="O119" s="491" t="s">
        <v>136</v>
      </c>
      <c r="P119" s="491" t="s">
        <v>3176</v>
      </c>
      <c r="Q119" s="491" t="s">
        <v>4416</v>
      </c>
      <c r="R119" s="491" t="s">
        <v>4436</v>
      </c>
      <c r="S119" s="491">
        <v>22773113</v>
      </c>
      <c r="T119" s="491"/>
      <c r="U119" s="494" t="s">
        <v>2935</v>
      </c>
      <c r="V119" s="494"/>
    </row>
    <row r="120" spans="1:22" x14ac:dyDescent="0.3">
      <c r="A120" s="2" t="s">
        <v>1363</v>
      </c>
      <c r="B120" s="491" t="s">
        <v>4324</v>
      </c>
      <c r="C120" s="491" t="s">
        <v>4323</v>
      </c>
      <c r="E120" s="491" t="s">
        <v>535</v>
      </c>
      <c r="F120" s="491" t="s">
        <v>1981</v>
      </c>
      <c r="G120" s="491" t="s">
        <v>2530</v>
      </c>
      <c r="H120" s="491" t="s">
        <v>9</v>
      </c>
      <c r="I120" s="491" t="s">
        <v>54</v>
      </c>
      <c r="J120" s="491" t="s">
        <v>22</v>
      </c>
      <c r="K120" s="491" t="s">
        <v>6</v>
      </c>
      <c r="L120" s="493" t="s">
        <v>933</v>
      </c>
      <c r="M120" s="491" t="s">
        <v>55</v>
      </c>
      <c r="N120" s="491" t="s">
        <v>3212</v>
      </c>
      <c r="O120" s="491" t="s">
        <v>4435</v>
      </c>
      <c r="P120" s="491" t="s">
        <v>3209</v>
      </c>
      <c r="Q120" s="491" t="s">
        <v>3110</v>
      </c>
      <c r="R120" s="491" t="s">
        <v>3210</v>
      </c>
      <c r="S120" s="491">
        <v>22408890</v>
      </c>
      <c r="T120" s="491">
        <v>22408890</v>
      </c>
      <c r="U120" s="494" t="s">
        <v>2935</v>
      </c>
      <c r="V120" s="494"/>
    </row>
    <row r="121" spans="1:22" x14ac:dyDescent="0.3">
      <c r="A121" s="2" t="s">
        <v>1363</v>
      </c>
      <c r="B121" s="491" t="s">
        <v>1486</v>
      </c>
      <c r="C121" s="491" t="s">
        <v>167</v>
      </c>
      <c r="E121" s="491" t="s">
        <v>536</v>
      </c>
      <c r="F121" s="491" t="s">
        <v>1982</v>
      </c>
      <c r="G121" s="491" t="s">
        <v>136</v>
      </c>
      <c r="H121" s="491" t="s">
        <v>8</v>
      </c>
      <c r="I121" s="491" t="s">
        <v>135</v>
      </c>
      <c r="J121" s="491" t="s">
        <v>9</v>
      </c>
      <c r="K121" s="491" t="s">
        <v>8</v>
      </c>
      <c r="L121" s="493" t="s">
        <v>1158</v>
      </c>
      <c r="M121" s="491" t="s">
        <v>136</v>
      </c>
      <c r="N121" s="491" t="s">
        <v>799</v>
      </c>
      <c r="O121" s="491" t="s">
        <v>116</v>
      </c>
      <c r="P121" s="491" t="s">
        <v>116</v>
      </c>
      <c r="Q121" s="491" t="s">
        <v>3110</v>
      </c>
      <c r="R121" s="491" t="s">
        <v>3733</v>
      </c>
      <c r="S121" s="491">
        <v>22774542</v>
      </c>
      <c r="T121" s="491">
        <v>22655393</v>
      </c>
      <c r="U121" s="494" t="s">
        <v>2935</v>
      </c>
      <c r="V121" s="494"/>
    </row>
    <row r="122" spans="1:22" x14ac:dyDescent="0.3">
      <c r="A122" s="2" t="s">
        <v>1363</v>
      </c>
      <c r="B122" s="491" t="s">
        <v>3107</v>
      </c>
      <c r="C122" s="491" t="s">
        <v>3102</v>
      </c>
      <c r="E122" s="491" t="s">
        <v>538</v>
      </c>
      <c r="F122" s="491" t="s">
        <v>1429</v>
      </c>
      <c r="G122" s="491" t="s">
        <v>2530</v>
      </c>
      <c r="H122" s="491" t="s">
        <v>7</v>
      </c>
      <c r="I122" s="491" t="s">
        <v>54</v>
      </c>
      <c r="J122" s="491" t="s">
        <v>14</v>
      </c>
      <c r="K122" s="491" t="s">
        <v>9</v>
      </c>
      <c r="L122" s="493" t="s">
        <v>908</v>
      </c>
      <c r="M122" s="491" t="s">
        <v>55</v>
      </c>
      <c r="N122" s="491" t="s">
        <v>4082</v>
      </c>
      <c r="O122" s="491" t="s">
        <v>4284</v>
      </c>
      <c r="P122" s="491" t="s">
        <v>3158</v>
      </c>
      <c r="Q122" s="491" t="s">
        <v>3110</v>
      </c>
      <c r="R122" s="491" t="s">
        <v>3312</v>
      </c>
      <c r="S122" s="491">
        <v>22298517</v>
      </c>
      <c r="T122" s="491">
        <v>22852762</v>
      </c>
      <c r="U122" s="494" t="s">
        <v>2935</v>
      </c>
      <c r="V122" s="494"/>
    </row>
    <row r="123" spans="1:22" x14ac:dyDescent="0.3">
      <c r="A123" s="2" t="s">
        <v>1363</v>
      </c>
      <c r="B123" s="491" t="s">
        <v>1441</v>
      </c>
      <c r="C123" s="491" t="s">
        <v>509</v>
      </c>
      <c r="E123" s="491" t="s">
        <v>540</v>
      </c>
      <c r="F123" s="492" t="s">
        <v>1983</v>
      </c>
      <c r="G123" s="491" t="s">
        <v>2526</v>
      </c>
      <c r="H123" s="491" t="s">
        <v>9</v>
      </c>
      <c r="I123" s="491" t="s">
        <v>54</v>
      </c>
      <c r="J123" s="491" t="s">
        <v>15</v>
      </c>
      <c r="K123" s="491" t="s">
        <v>6</v>
      </c>
      <c r="L123" s="493" t="s">
        <v>912</v>
      </c>
      <c r="M123" s="491" t="s">
        <v>55</v>
      </c>
      <c r="N123" s="491" t="s">
        <v>191</v>
      </c>
      <c r="O123" s="491" t="s">
        <v>191</v>
      </c>
      <c r="P123" s="491" t="s">
        <v>191</v>
      </c>
      <c r="Q123" s="491" t="s">
        <v>3110</v>
      </c>
      <c r="R123" s="491" t="s">
        <v>4347</v>
      </c>
      <c r="S123" s="491">
        <v>22821538</v>
      </c>
      <c r="T123" s="491">
        <v>22821504</v>
      </c>
      <c r="U123" s="494" t="s">
        <v>2935</v>
      </c>
      <c r="V123" s="494"/>
    </row>
    <row r="124" spans="1:22" x14ac:dyDescent="0.3">
      <c r="A124" s="2" t="s">
        <v>1363</v>
      </c>
      <c r="B124" s="491" t="s">
        <v>4471</v>
      </c>
      <c r="C124" s="491" t="s">
        <v>4470</v>
      </c>
      <c r="E124" s="491" t="s">
        <v>361</v>
      </c>
      <c r="F124" s="492" t="s">
        <v>3560</v>
      </c>
      <c r="G124" s="491" t="s">
        <v>2526</v>
      </c>
      <c r="H124" s="491" t="s">
        <v>8</v>
      </c>
      <c r="I124" s="491" t="s">
        <v>54</v>
      </c>
      <c r="J124" s="491" t="s">
        <v>7</v>
      </c>
      <c r="K124" s="491" t="s">
        <v>8</v>
      </c>
      <c r="L124" s="493" t="s">
        <v>866</v>
      </c>
      <c r="M124" s="491" t="s">
        <v>55</v>
      </c>
      <c r="N124" s="491" t="s">
        <v>3199</v>
      </c>
      <c r="O124" s="491" t="s">
        <v>110</v>
      </c>
      <c r="P124" s="491" t="s">
        <v>3189</v>
      </c>
      <c r="Q124" s="491" t="s">
        <v>3110</v>
      </c>
      <c r="R124" s="491" t="s">
        <v>4348</v>
      </c>
      <c r="S124" s="491">
        <v>40366010</v>
      </c>
      <c r="T124" s="491"/>
      <c r="U124" s="494" t="s">
        <v>2935</v>
      </c>
      <c r="V124" s="494"/>
    </row>
    <row r="125" spans="1:22" x14ac:dyDescent="0.3">
      <c r="A125" s="2" t="s">
        <v>1363</v>
      </c>
      <c r="B125" s="491" t="s">
        <v>1403</v>
      </c>
      <c r="C125" s="491" t="s">
        <v>396</v>
      </c>
      <c r="E125" s="491" t="s">
        <v>542</v>
      </c>
      <c r="F125" s="491" t="s">
        <v>1984</v>
      </c>
      <c r="G125" s="491" t="s">
        <v>2524</v>
      </c>
      <c r="H125" s="491" t="s">
        <v>8</v>
      </c>
      <c r="I125" s="491" t="s">
        <v>54</v>
      </c>
      <c r="J125" s="491" t="s">
        <v>6</v>
      </c>
      <c r="K125" s="491" t="s">
        <v>11</v>
      </c>
      <c r="L125" s="493" t="s">
        <v>858</v>
      </c>
      <c r="M125" s="491" t="s">
        <v>55</v>
      </c>
      <c r="N125" s="491" t="s">
        <v>55</v>
      </c>
      <c r="O125" s="491" t="s">
        <v>4349</v>
      </c>
      <c r="P125" s="491" t="s">
        <v>3200</v>
      </c>
      <c r="Q125" s="491" t="s">
        <v>3110</v>
      </c>
      <c r="R125" s="491" t="s">
        <v>2458</v>
      </c>
      <c r="S125" s="491">
        <v>22260183</v>
      </c>
      <c r="T125" s="491">
        <v>22261746</v>
      </c>
      <c r="U125" s="494" t="s">
        <v>2935</v>
      </c>
      <c r="V125" s="494"/>
    </row>
    <row r="126" spans="1:22" x14ac:dyDescent="0.3">
      <c r="A126" s="2" t="s">
        <v>1363</v>
      </c>
      <c r="B126" s="491" t="s">
        <v>3262</v>
      </c>
      <c r="C126" s="491" t="s">
        <v>724</v>
      </c>
      <c r="E126" s="491" t="s">
        <v>543</v>
      </c>
      <c r="F126" s="491" t="s">
        <v>1463</v>
      </c>
      <c r="G126" s="491" t="s">
        <v>103</v>
      </c>
      <c r="H126" s="491" t="s">
        <v>12</v>
      </c>
      <c r="I126" s="491" t="s">
        <v>102</v>
      </c>
      <c r="J126" s="491" t="s">
        <v>7</v>
      </c>
      <c r="K126" s="491" t="s">
        <v>8</v>
      </c>
      <c r="L126" s="493" t="s">
        <v>1259</v>
      </c>
      <c r="M126" s="491" t="s">
        <v>103</v>
      </c>
      <c r="N126" s="491" t="s">
        <v>814</v>
      </c>
      <c r="O126" s="491" t="s">
        <v>4203</v>
      </c>
      <c r="P126" s="491" t="s">
        <v>3222</v>
      </c>
      <c r="Q126" s="491" t="s">
        <v>3110</v>
      </c>
      <c r="R126" s="491" t="s">
        <v>4437</v>
      </c>
      <c r="S126" s="491">
        <v>26367366</v>
      </c>
      <c r="T126" s="491">
        <v>26367366</v>
      </c>
      <c r="U126" s="494" t="s">
        <v>2935</v>
      </c>
      <c r="V126" s="494"/>
    </row>
    <row r="127" spans="1:22" x14ac:dyDescent="0.3">
      <c r="A127" s="2" t="s">
        <v>1363</v>
      </c>
      <c r="B127" s="491" t="s">
        <v>2942</v>
      </c>
      <c r="C127" s="491" t="s">
        <v>533</v>
      </c>
      <c r="E127" s="491" t="s">
        <v>169</v>
      </c>
      <c r="F127" s="491" t="s">
        <v>1488</v>
      </c>
      <c r="G127" s="491" t="s">
        <v>81</v>
      </c>
      <c r="H127" s="491" t="s">
        <v>9</v>
      </c>
      <c r="I127" s="491" t="s">
        <v>56</v>
      </c>
      <c r="J127" s="491" t="s">
        <v>6</v>
      </c>
      <c r="K127" s="491" t="s">
        <v>9</v>
      </c>
      <c r="L127" s="493" t="s">
        <v>977</v>
      </c>
      <c r="M127" s="491" t="s">
        <v>81</v>
      </c>
      <c r="N127" s="491" t="s">
        <v>81</v>
      </c>
      <c r="O127" s="491" t="s">
        <v>152</v>
      </c>
      <c r="P127" s="491" t="s">
        <v>3128</v>
      </c>
      <c r="Q127" s="491" t="s">
        <v>3110</v>
      </c>
      <c r="R127" s="491" t="s">
        <v>3734</v>
      </c>
      <c r="S127" s="491">
        <v>24387353</v>
      </c>
      <c r="T127" s="491">
        <v>24387353</v>
      </c>
      <c r="U127" s="494" t="s">
        <v>2935</v>
      </c>
      <c r="V127" s="494"/>
    </row>
    <row r="128" spans="1:22" x14ac:dyDescent="0.3">
      <c r="A128" s="2" t="s">
        <v>1363</v>
      </c>
      <c r="B128" s="491" t="s">
        <v>2953</v>
      </c>
      <c r="C128" s="491" t="s">
        <v>2952</v>
      </c>
      <c r="E128" s="491" t="s">
        <v>257</v>
      </c>
      <c r="F128" s="491" t="s">
        <v>3258</v>
      </c>
      <c r="G128" s="491" t="s">
        <v>2524</v>
      </c>
      <c r="H128" s="491" t="s">
        <v>9</v>
      </c>
      <c r="I128" s="491" t="s">
        <v>54</v>
      </c>
      <c r="J128" s="491" t="s">
        <v>88</v>
      </c>
      <c r="K128" s="491" t="s">
        <v>8</v>
      </c>
      <c r="L128" s="493" t="s">
        <v>955</v>
      </c>
      <c r="M128" s="491" t="s">
        <v>55</v>
      </c>
      <c r="N128" s="491" t="s">
        <v>3218</v>
      </c>
      <c r="O128" s="491" t="s">
        <v>4328</v>
      </c>
      <c r="P128" s="491" t="s">
        <v>3236</v>
      </c>
      <c r="Q128" s="491" t="s">
        <v>3110</v>
      </c>
      <c r="R128" s="491" t="s">
        <v>1450</v>
      </c>
      <c r="S128" s="491">
        <v>22728608</v>
      </c>
      <c r="T128" s="491"/>
      <c r="U128" s="494" t="s">
        <v>2935</v>
      </c>
      <c r="V128" s="494"/>
    </row>
    <row r="129" spans="1:22" x14ac:dyDescent="0.3">
      <c r="A129" s="2" t="s">
        <v>1363</v>
      </c>
      <c r="B129" s="491" t="s">
        <v>2958</v>
      </c>
      <c r="C129" s="491" t="s">
        <v>2957</v>
      </c>
      <c r="E129" s="491" t="s">
        <v>544</v>
      </c>
      <c r="F129" s="491" t="s">
        <v>1446</v>
      </c>
      <c r="G129" s="491" t="s">
        <v>2530</v>
      </c>
      <c r="H129" s="491" t="s">
        <v>11</v>
      </c>
      <c r="I129" s="491" t="s">
        <v>54</v>
      </c>
      <c r="J129" s="491" t="s">
        <v>20</v>
      </c>
      <c r="K129" s="491" t="s">
        <v>7</v>
      </c>
      <c r="L129" s="493" t="s">
        <v>924</v>
      </c>
      <c r="M129" s="491" t="s">
        <v>55</v>
      </c>
      <c r="N129" s="491" t="s">
        <v>4086</v>
      </c>
      <c r="O129" s="491" t="s">
        <v>110</v>
      </c>
      <c r="P129" s="491" t="s">
        <v>110</v>
      </c>
      <c r="Q129" s="491" t="s">
        <v>3110</v>
      </c>
      <c r="R129" s="491" t="s">
        <v>1447</v>
      </c>
      <c r="S129" s="491">
        <v>22940429</v>
      </c>
      <c r="T129" s="491">
        <v>22920136</v>
      </c>
      <c r="U129" s="494" t="s">
        <v>2935</v>
      </c>
      <c r="V129" s="494"/>
    </row>
    <row r="130" spans="1:22" x14ac:dyDescent="0.3">
      <c r="A130" s="2" t="s">
        <v>1363</v>
      </c>
      <c r="B130" s="491" t="s">
        <v>2944</v>
      </c>
      <c r="C130" s="491" t="s">
        <v>1413</v>
      </c>
      <c r="E130" s="491" t="s">
        <v>551</v>
      </c>
      <c r="F130" s="491" t="s">
        <v>4306</v>
      </c>
      <c r="G130" s="491" t="s">
        <v>488</v>
      </c>
      <c r="H130" s="491" t="s">
        <v>6</v>
      </c>
      <c r="I130" s="491" t="s">
        <v>102</v>
      </c>
      <c r="J130" s="491" t="s">
        <v>11</v>
      </c>
      <c r="K130" s="491" t="s">
        <v>6</v>
      </c>
      <c r="L130" s="493" t="s">
        <v>1280</v>
      </c>
      <c r="M130" s="491" t="s">
        <v>103</v>
      </c>
      <c r="N130" s="491" t="s">
        <v>488</v>
      </c>
      <c r="O130" s="491" t="s">
        <v>4246</v>
      </c>
      <c r="P130" s="491" t="s">
        <v>3165</v>
      </c>
      <c r="Q130" s="491" t="s">
        <v>3110</v>
      </c>
      <c r="R130" s="491" t="s">
        <v>3166</v>
      </c>
      <c r="S130" s="491">
        <v>27772930</v>
      </c>
      <c r="T130" s="491">
        <v>27772929</v>
      </c>
      <c r="U130" s="494" t="s">
        <v>2935</v>
      </c>
      <c r="V130" s="494"/>
    </row>
    <row r="131" spans="1:22" x14ac:dyDescent="0.3">
      <c r="A131" s="2" t="s">
        <v>1363</v>
      </c>
      <c r="B131" s="492" t="s">
        <v>3558</v>
      </c>
      <c r="C131" s="491" t="s">
        <v>106</v>
      </c>
      <c r="E131" s="491" t="s">
        <v>567</v>
      </c>
      <c r="F131" s="491" t="s">
        <v>4307</v>
      </c>
      <c r="G131" s="491" t="s">
        <v>150</v>
      </c>
      <c r="H131" s="491" t="s">
        <v>6</v>
      </c>
      <c r="I131" s="491" t="s">
        <v>70</v>
      </c>
      <c r="J131" s="491" t="s">
        <v>6</v>
      </c>
      <c r="K131" s="491" t="s">
        <v>8</v>
      </c>
      <c r="L131" s="493" t="s">
        <v>1088</v>
      </c>
      <c r="M131" s="491" t="s">
        <v>150</v>
      </c>
      <c r="N131" s="491" t="s">
        <v>150</v>
      </c>
      <c r="O131" s="491" t="s">
        <v>4066</v>
      </c>
      <c r="P131" s="491" t="s">
        <v>2676</v>
      </c>
      <c r="Q131" s="491" t="s">
        <v>3110</v>
      </c>
      <c r="R131" s="491" t="s">
        <v>4438</v>
      </c>
      <c r="S131" s="491">
        <v>25922762</v>
      </c>
      <c r="T131" s="491"/>
      <c r="U131" s="494" t="s">
        <v>2935</v>
      </c>
      <c r="V131" s="494"/>
    </row>
    <row r="132" spans="1:22" x14ac:dyDescent="0.3">
      <c r="A132" s="2" t="s">
        <v>1363</v>
      </c>
      <c r="B132" s="491" t="s">
        <v>1735</v>
      </c>
      <c r="C132" s="491" t="s">
        <v>284</v>
      </c>
      <c r="E132" s="491" t="s">
        <v>578</v>
      </c>
      <c r="F132" s="491" t="s">
        <v>2040</v>
      </c>
      <c r="G132" s="491" t="s">
        <v>136</v>
      </c>
      <c r="H132" s="491" t="s">
        <v>12</v>
      </c>
      <c r="I132" s="491" t="s">
        <v>135</v>
      </c>
      <c r="J132" s="491" t="s">
        <v>14</v>
      </c>
      <c r="K132" s="491" t="s">
        <v>7</v>
      </c>
      <c r="L132" s="493" t="s">
        <v>1175</v>
      </c>
      <c r="M132" s="491" t="s">
        <v>136</v>
      </c>
      <c r="N132" s="491" t="s">
        <v>4108</v>
      </c>
      <c r="O132" s="491" t="s">
        <v>3743</v>
      </c>
      <c r="P132" s="491" t="s">
        <v>497</v>
      </c>
      <c r="Q132" s="491" t="s">
        <v>3110</v>
      </c>
      <c r="R132" s="491" t="s">
        <v>3735</v>
      </c>
      <c r="S132" s="491">
        <v>22656527</v>
      </c>
      <c r="T132" s="491">
        <v>22659121</v>
      </c>
      <c r="U132" s="494" t="s">
        <v>2935</v>
      </c>
      <c r="V132" s="494"/>
    </row>
    <row r="133" spans="1:22" x14ac:dyDescent="0.3">
      <c r="A133" s="2" t="s">
        <v>1363</v>
      </c>
      <c r="B133" s="491" t="s">
        <v>3248</v>
      </c>
      <c r="C133" s="491" t="s">
        <v>144</v>
      </c>
      <c r="E133" s="491" t="s">
        <v>579</v>
      </c>
      <c r="F133" s="491" t="s">
        <v>2041</v>
      </c>
      <c r="G133" s="491" t="s">
        <v>2530</v>
      </c>
      <c r="H133" s="491" t="s">
        <v>9</v>
      </c>
      <c r="I133" s="491" t="s">
        <v>54</v>
      </c>
      <c r="J133" s="491" t="s">
        <v>22</v>
      </c>
      <c r="K133" s="491" t="s">
        <v>8</v>
      </c>
      <c r="L133" s="493" t="s">
        <v>935</v>
      </c>
      <c r="M133" s="491" t="s">
        <v>55</v>
      </c>
      <c r="N133" s="491" t="s">
        <v>3212</v>
      </c>
      <c r="O133" s="491" t="s">
        <v>3186</v>
      </c>
      <c r="P133" s="491" t="s">
        <v>3186</v>
      </c>
      <c r="Q133" s="491" t="s">
        <v>3110</v>
      </c>
      <c r="R133" s="491" t="s">
        <v>1376</v>
      </c>
      <c r="S133" s="491">
        <v>22400440</v>
      </c>
      <c r="T133" s="491"/>
      <c r="U133" s="494" t="s">
        <v>2935</v>
      </c>
      <c r="V133" s="494"/>
    </row>
    <row r="134" spans="1:22" x14ac:dyDescent="0.3">
      <c r="A134" s="2" t="s">
        <v>1363</v>
      </c>
      <c r="B134" s="491" t="s">
        <v>3253</v>
      </c>
      <c r="C134" s="491" t="s">
        <v>457</v>
      </c>
      <c r="E134" s="491" t="s">
        <v>581</v>
      </c>
      <c r="F134" s="491" t="s">
        <v>2943</v>
      </c>
      <c r="G134" s="491" t="s">
        <v>2526</v>
      </c>
      <c r="H134" s="491" t="s">
        <v>9</v>
      </c>
      <c r="I134" s="491" t="s">
        <v>54</v>
      </c>
      <c r="J134" s="491" t="s">
        <v>15</v>
      </c>
      <c r="K134" s="491" t="s">
        <v>6</v>
      </c>
      <c r="L134" s="493" t="s">
        <v>912</v>
      </c>
      <c r="M134" s="491" t="s">
        <v>55</v>
      </c>
      <c r="N134" s="491" t="s">
        <v>191</v>
      </c>
      <c r="O134" s="491" t="s">
        <v>191</v>
      </c>
      <c r="P134" s="491" t="s">
        <v>110</v>
      </c>
      <c r="Q134" s="491" t="s">
        <v>3110</v>
      </c>
      <c r="R134" s="491" t="s">
        <v>3736</v>
      </c>
      <c r="S134" s="491">
        <v>22033881</v>
      </c>
      <c r="T134" s="491">
        <v>22033889</v>
      </c>
      <c r="U134" s="494" t="s">
        <v>2935</v>
      </c>
      <c r="V134" s="494"/>
    </row>
    <row r="135" spans="1:22" x14ac:dyDescent="0.3">
      <c r="A135" s="2" t="s">
        <v>1363</v>
      </c>
      <c r="B135" s="491" t="s">
        <v>1380</v>
      </c>
      <c r="C135" s="491" t="s">
        <v>275</v>
      </c>
      <c r="E135" s="491" t="s">
        <v>582</v>
      </c>
      <c r="F135" s="491" t="s">
        <v>4439</v>
      </c>
      <c r="G135" s="491" t="s">
        <v>2526</v>
      </c>
      <c r="H135" s="491" t="s">
        <v>9</v>
      </c>
      <c r="I135" s="491" t="s">
        <v>54</v>
      </c>
      <c r="J135" s="491" t="s">
        <v>15</v>
      </c>
      <c r="K135" s="491" t="s">
        <v>6</v>
      </c>
      <c r="L135" s="493" t="s">
        <v>912</v>
      </c>
      <c r="M135" s="491" t="s">
        <v>55</v>
      </c>
      <c r="N135" s="491" t="s">
        <v>191</v>
      </c>
      <c r="O135" s="491" t="s">
        <v>191</v>
      </c>
      <c r="P135" s="491" t="s">
        <v>191</v>
      </c>
      <c r="Q135" s="491" t="s">
        <v>3110</v>
      </c>
      <c r="R135" s="491" t="s">
        <v>4440</v>
      </c>
      <c r="S135" s="491">
        <v>83856808</v>
      </c>
      <c r="T135" s="491">
        <v>22030505</v>
      </c>
      <c r="U135" s="494" t="s">
        <v>2935</v>
      </c>
      <c r="V135" s="494"/>
    </row>
    <row r="136" spans="1:22" x14ac:dyDescent="0.3">
      <c r="A136" s="2" t="s">
        <v>1363</v>
      </c>
      <c r="B136" s="492" t="s">
        <v>4296</v>
      </c>
      <c r="C136" s="491" t="s">
        <v>1530</v>
      </c>
      <c r="E136" s="491" t="s">
        <v>583</v>
      </c>
      <c r="F136" s="491" t="s">
        <v>1462</v>
      </c>
      <c r="G136" s="491" t="s">
        <v>136</v>
      </c>
      <c r="H136" s="491" t="s">
        <v>9</v>
      </c>
      <c r="I136" s="491" t="s">
        <v>135</v>
      </c>
      <c r="J136" s="491" t="s">
        <v>10</v>
      </c>
      <c r="K136" s="491" t="s">
        <v>9</v>
      </c>
      <c r="L136" s="493" t="s">
        <v>1165</v>
      </c>
      <c r="M136" s="491" t="s">
        <v>136</v>
      </c>
      <c r="N136" s="491" t="s">
        <v>110</v>
      </c>
      <c r="O136" s="491" t="s">
        <v>4161</v>
      </c>
      <c r="P136" s="491" t="s">
        <v>3232</v>
      </c>
      <c r="Q136" s="491" t="s">
        <v>3110</v>
      </c>
      <c r="R136" s="491" t="s">
        <v>3313</v>
      </c>
      <c r="S136" s="491">
        <v>22635470</v>
      </c>
      <c r="T136" s="491"/>
      <c r="U136" s="494" t="s">
        <v>2935</v>
      </c>
      <c r="V136" s="494"/>
    </row>
    <row r="137" spans="1:22" x14ac:dyDescent="0.3">
      <c r="A137" s="2" t="s">
        <v>1363</v>
      </c>
      <c r="B137" s="491" t="s">
        <v>3266</v>
      </c>
      <c r="C137" s="491" t="s">
        <v>388</v>
      </c>
      <c r="E137" s="491" t="s">
        <v>584</v>
      </c>
      <c r="F137" s="491" t="s">
        <v>2044</v>
      </c>
      <c r="G137" s="491" t="s">
        <v>2530</v>
      </c>
      <c r="H137" s="491" t="s">
        <v>6</v>
      </c>
      <c r="I137" s="491" t="s">
        <v>54</v>
      </c>
      <c r="J137" s="491" t="s">
        <v>14</v>
      </c>
      <c r="K137" s="491" t="s">
        <v>6</v>
      </c>
      <c r="L137" s="493" t="s">
        <v>905</v>
      </c>
      <c r="M137" s="491" t="s">
        <v>55</v>
      </c>
      <c r="N137" s="491" t="s">
        <v>4082</v>
      </c>
      <c r="O137" s="491" t="s">
        <v>4083</v>
      </c>
      <c r="P137" s="491" t="s">
        <v>152</v>
      </c>
      <c r="Q137" s="491" t="s">
        <v>3110</v>
      </c>
      <c r="R137" s="491" t="s">
        <v>2970</v>
      </c>
      <c r="S137" s="491">
        <v>25245259</v>
      </c>
      <c r="T137" s="491"/>
      <c r="U137" s="494" t="s">
        <v>2935</v>
      </c>
      <c r="V137" s="494"/>
    </row>
    <row r="138" spans="1:22" x14ac:dyDescent="0.3">
      <c r="A138" s="2" t="s">
        <v>1363</v>
      </c>
      <c r="B138" s="491" t="s">
        <v>4310</v>
      </c>
      <c r="C138" s="491" t="s">
        <v>1411</v>
      </c>
      <c r="E138" s="491" t="s">
        <v>598</v>
      </c>
      <c r="F138" s="491" t="s">
        <v>2068</v>
      </c>
      <c r="G138" s="491" t="s">
        <v>81</v>
      </c>
      <c r="H138" s="491" t="s">
        <v>14</v>
      </c>
      <c r="I138" s="491" t="s">
        <v>56</v>
      </c>
      <c r="J138" s="491" t="s">
        <v>10</v>
      </c>
      <c r="K138" s="491" t="s">
        <v>7</v>
      </c>
      <c r="L138" s="493" t="s">
        <v>1013</v>
      </c>
      <c r="M138" s="491" t="s">
        <v>81</v>
      </c>
      <c r="N138" s="491" t="s">
        <v>709</v>
      </c>
      <c r="O138" s="491" t="s">
        <v>4350</v>
      </c>
      <c r="P138" s="491" t="s">
        <v>3235</v>
      </c>
      <c r="Q138" s="491" t="s">
        <v>3110</v>
      </c>
      <c r="R138" s="491" t="s">
        <v>4351</v>
      </c>
      <c r="S138" s="491">
        <v>24468281</v>
      </c>
      <c r="T138" s="491">
        <v>24463838</v>
      </c>
      <c r="U138" s="494" t="s">
        <v>2935</v>
      </c>
      <c r="V138" s="494"/>
    </row>
    <row r="139" spans="1:22" x14ac:dyDescent="0.3">
      <c r="A139" s="2" t="s">
        <v>1363</v>
      </c>
      <c r="B139" s="491" t="s">
        <v>1439</v>
      </c>
      <c r="C139" s="491" t="s">
        <v>329</v>
      </c>
      <c r="E139" s="491" t="s">
        <v>599</v>
      </c>
      <c r="F139" s="491" t="s">
        <v>2069</v>
      </c>
      <c r="G139" s="491" t="s">
        <v>2530</v>
      </c>
      <c r="H139" s="491" t="s">
        <v>10</v>
      </c>
      <c r="I139" s="491" t="s">
        <v>54</v>
      </c>
      <c r="J139" s="491" t="s">
        <v>141</v>
      </c>
      <c r="K139" s="491" t="s">
        <v>6</v>
      </c>
      <c r="L139" s="493" t="s">
        <v>938</v>
      </c>
      <c r="M139" s="491" t="s">
        <v>55</v>
      </c>
      <c r="N139" s="491" t="s">
        <v>4087</v>
      </c>
      <c r="O139" s="491" t="s">
        <v>267</v>
      </c>
      <c r="P139" s="491" t="s">
        <v>3207</v>
      </c>
      <c r="Q139" s="491" t="s">
        <v>3110</v>
      </c>
      <c r="R139" s="491" t="s">
        <v>2971</v>
      </c>
      <c r="S139" s="491">
        <v>22974500</v>
      </c>
      <c r="T139" s="491">
        <v>22369857</v>
      </c>
      <c r="U139" s="494" t="s">
        <v>2935</v>
      </c>
      <c r="V139" s="494"/>
    </row>
    <row r="140" spans="1:22" x14ac:dyDescent="0.3">
      <c r="A140" s="2" t="s">
        <v>1363</v>
      </c>
      <c r="B140" s="491" t="s">
        <v>4304</v>
      </c>
      <c r="C140" s="491" t="s">
        <v>453</v>
      </c>
      <c r="E140" s="491" t="s">
        <v>600</v>
      </c>
      <c r="F140" s="491" t="s">
        <v>4308</v>
      </c>
      <c r="G140" s="491" t="s">
        <v>150</v>
      </c>
      <c r="H140" s="491" t="s">
        <v>11</v>
      </c>
      <c r="I140" s="491" t="s">
        <v>70</v>
      </c>
      <c r="J140" s="491" t="s">
        <v>8</v>
      </c>
      <c r="K140" s="491" t="s">
        <v>10</v>
      </c>
      <c r="L140" s="493" t="s">
        <v>1106</v>
      </c>
      <c r="M140" s="491" t="s">
        <v>150</v>
      </c>
      <c r="N140" s="491" t="s">
        <v>151</v>
      </c>
      <c r="O140" s="491" t="s">
        <v>4133</v>
      </c>
      <c r="P140" s="491" t="s">
        <v>3213</v>
      </c>
      <c r="Q140" s="491" t="s">
        <v>3110</v>
      </c>
      <c r="R140" s="491" t="s">
        <v>2469</v>
      </c>
      <c r="S140" s="491">
        <v>22795489</v>
      </c>
      <c r="T140" s="491">
        <v>22795489</v>
      </c>
      <c r="U140" s="494" t="s">
        <v>2935</v>
      </c>
      <c r="V140" s="494"/>
    </row>
    <row r="141" spans="1:22" x14ac:dyDescent="0.3">
      <c r="A141" s="2" t="s">
        <v>1363</v>
      </c>
      <c r="B141" s="492" t="s">
        <v>1481</v>
      </c>
      <c r="C141" s="491" t="s">
        <v>119</v>
      </c>
      <c r="E141" s="491" t="s">
        <v>601</v>
      </c>
      <c r="F141" s="491" t="s">
        <v>2070</v>
      </c>
      <c r="G141" s="491" t="s">
        <v>84</v>
      </c>
      <c r="H141" s="491" t="s">
        <v>7</v>
      </c>
      <c r="I141" s="491" t="s">
        <v>85</v>
      </c>
      <c r="J141" s="491" t="s">
        <v>6</v>
      </c>
      <c r="K141" s="491" t="s">
        <v>6</v>
      </c>
      <c r="L141" s="493" t="s">
        <v>1298</v>
      </c>
      <c r="M141" s="491" t="s">
        <v>84</v>
      </c>
      <c r="N141" s="491" t="s">
        <v>84</v>
      </c>
      <c r="O141" s="491" t="s">
        <v>84</v>
      </c>
      <c r="P141" s="491" t="s">
        <v>2667</v>
      </c>
      <c r="Q141" s="491" t="s">
        <v>4416</v>
      </c>
      <c r="R141" s="491" t="s">
        <v>3314</v>
      </c>
      <c r="S141" s="491">
        <v>27582510</v>
      </c>
      <c r="T141" s="491"/>
      <c r="U141" s="494" t="s">
        <v>2935</v>
      </c>
      <c r="V141" s="494"/>
    </row>
    <row r="142" spans="1:22" x14ac:dyDescent="0.3">
      <c r="A142" s="2" t="s">
        <v>1363</v>
      </c>
      <c r="B142" s="491" t="s">
        <v>2340</v>
      </c>
      <c r="C142" s="491" t="s">
        <v>634</v>
      </c>
      <c r="E142" s="491" t="s">
        <v>602</v>
      </c>
      <c r="F142" s="491" t="s">
        <v>1468</v>
      </c>
      <c r="G142" s="491" t="s">
        <v>2526</v>
      </c>
      <c r="H142" s="491" t="s">
        <v>8</v>
      </c>
      <c r="I142" s="491" t="s">
        <v>54</v>
      </c>
      <c r="J142" s="491" t="s">
        <v>7</v>
      </c>
      <c r="K142" s="491" t="s">
        <v>8</v>
      </c>
      <c r="L142" s="493" t="s">
        <v>866</v>
      </c>
      <c r="M142" s="491" t="s">
        <v>55</v>
      </c>
      <c r="N142" s="491" t="s">
        <v>3199</v>
      </c>
      <c r="O142" s="491" t="s">
        <v>110</v>
      </c>
      <c r="P142" s="491" t="s">
        <v>3189</v>
      </c>
      <c r="Q142" s="491" t="s">
        <v>3110</v>
      </c>
      <c r="R142" s="491" t="s">
        <v>4441</v>
      </c>
      <c r="S142" s="491">
        <v>22151154</v>
      </c>
      <c r="T142" s="491">
        <v>22151339</v>
      </c>
      <c r="U142" s="494" t="s">
        <v>2935</v>
      </c>
      <c r="V142" s="494"/>
    </row>
    <row r="143" spans="1:22" x14ac:dyDescent="0.3">
      <c r="A143" s="2" t="s">
        <v>1363</v>
      </c>
      <c r="B143" s="491" t="s">
        <v>2941</v>
      </c>
      <c r="C143" s="491" t="s">
        <v>518</v>
      </c>
      <c r="E143" s="491" t="s">
        <v>609</v>
      </c>
      <c r="F143" s="491" t="s">
        <v>541</v>
      </c>
      <c r="G143" s="491" t="s">
        <v>140</v>
      </c>
      <c r="H143" s="491" t="s">
        <v>9</v>
      </c>
      <c r="I143" s="491" t="s">
        <v>56</v>
      </c>
      <c r="J143" s="491" t="s">
        <v>16</v>
      </c>
      <c r="K143" s="491" t="s">
        <v>9</v>
      </c>
      <c r="L143" s="493" t="s">
        <v>1048</v>
      </c>
      <c r="M143" s="491" t="s">
        <v>81</v>
      </c>
      <c r="N143" s="491" t="s">
        <v>140</v>
      </c>
      <c r="O143" s="491" t="s">
        <v>4442</v>
      </c>
      <c r="P143" s="491" t="s">
        <v>769</v>
      </c>
      <c r="Q143" s="491" t="s">
        <v>3110</v>
      </c>
      <c r="R143" s="491" t="s">
        <v>2472</v>
      </c>
      <c r="S143" s="491">
        <v>24744070</v>
      </c>
      <c r="T143" s="491"/>
      <c r="U143" s="494" t="s">
        <v>2935</v>
      </c>
      <c r="V143" s="494"/>
    </row>
    <row r="144" spans="1:22" x14ac:dyDescent="0.3">
      <c r="A144" s="2" t="s">
        <v>1363</v>
      </c>
      <c r="B144" s="491" t="s">
        <v>2332</v>
      </c>
      <c r="C144" s="491" t="s">
        <v>393</v>
      </c>
      <c r="E144" s="491" t="s">
        <v>610</v>
      </c>
      <c r="F144" s="491" t="s">
        <v>1375</v>
      </c>
      <c r="G144" s="491" t="s">
        <v>103</v>
      </c>
      <c r="H144" s="491" t="s">
        <v>11</v>
      </c>
      <c r="I144" s="491" t="s">
        <v>102</v>
      </c>
      <c r="J144" s="491" t="s">
        <v>21</v>
      </c>
      <c r="K144" s="491" t="s">
        <v>6</v>
      </c>
      <c r="L144" s="493" t="s">
        <v>4391</v>
      </c>
      <c r="M144" s="491" t="s">
        <v>103</v>
      </c>
      <c r="N144" s="491" t="s">
        <v>3117</v>
      </c>
      <c r="O144" s="491" t="s">
        <v>3117</v>
      </c>
      <c r="P144" s="491" t="s">
        <v>3117</v>
      </c>
      <c r="Q144" s="491" t="s">
        <v>3110</v>
      </c>
      <c r="R144" s="491" t="s">
        <v>4352</v>
      </c>
      <c r="S144" s="491">
        <v>26455530</v>
      </c>
      <c r="T144" s="491">
        <v>26455302</v>
      </c>
      <c r="U144" s="494" t="s">
        <v>2935</v>
      </c>
      <c r="V144" s="494"/>
    </row>
    <row r="145" spans="1:22" x14ac:dyDescent="0.3">
      <c r="A145" s="2" t="s">
        <v>1363</v>
      </c>
      <c r="B145" s="491" t="s">
        <v>166</v>
      </c>
      <c r="C145" s="491" t="s">
        <v>392</v>
      </c>
      <c r="E145" s="491" t="s">
        <v>620</v>
      </c>
      <c r="F145" s="491" t="s">
        <v>1427</v>
      </c>
      <c r="G145" s="491" t="s">
        <v>2530</v>
      </c>
      <c r="H145" s="491" t="s">
        <v>11</v>
      </c>
      <c r="I145" s="491" t="s">
        <v>54</v>
      </c>
      <c r="J145" s="491" t="s">
        <v>20</v>
      </c>
      <c r="K145" s="491" t="s">
        <v>9</v>
      </c>
      <c r="L145" s="493" t="s">
        <v>926</v>
      </c>
      <c r="M145" s="491" t="s">
        <v>55</v>
      </c>
      <c r="N145" s="491" t="s">
        <v>4086</v>
      </c>
      <c r="O145" s="491" t="s">
        <v>4152</v>
      </c>
      <c r="P145" s="491" t="s">
        <v>152</v>
      </c>
      <c r="Q145" s="491" t="s">
        <v>3110</v>
      </c>
      <c r="R145" s="491" t="s">
        <v>3570</v>
      </c>
      <c r="S145" s="491">
        <v>22296800</v>
      </c>
      <c r="T145" s="491"/>
      <c r="U145" s="494" t="s">
        <v>2935</v>
      </c>
      <c r="V145" s="494"/>
    </row>
    <row r="146" spans="1:22" x14ac:dyDescent="0.3">
      <c r="A146" s="2" t="s">
        <v>1363</v>
      </c>
      <c r="B146" s="491" t="s">
        <v>2041</v>
      </c>
      <c r="C146" s="491" t="s">
        <v>579</v>
      </c>
      <c r="E146" s="491" t="s">
        <v>464</v>
      </c>
      <c r="F146" s="491" t="s">
        <v>4309</v>
      </c>
      <c r="G146" s="491" t="s">
        <v>331</v>
      </c>
      <c r="H146" s="491" t="s">
        <v>7</v>
      </c>
      <c r="I146" s="491" t="s">
        <v>148</v>
      </c>
      <c r="J146" s="491" t="s">
        <v>6</v>
      </c>
      <c r="K146" s="491" t="s">
        <v>6</v>
      </c>
      <c r="L146" s="493" t="s">
        <v>1184</v>
      </c>
      <c r="M146" s="491" t="s">
        <v>4109</v>
      </c>
      <c r="N146" s="491" t="s">
        <v>331</v>
      </c>
      <c r="O146" s="491" t="s">
        <v>331</v>
      </c>
      <c r="P146" s="491" t="s">
        <v>61</v>
      </c>
      <c r="Q146" s="491" t="s">
        <v>3110</v>
      </c>
      <c r="R146" s="491" t="s">
        <v>4443</v>
      </c>
      <c r="S146" s="491">
        <v>26663000</v>
      </c>
      <c r="T146" s="491">
        <v>26664146</v>
      </c>
      <c r="U146" s="494" t="s">
        <v>2935</v>
      </c>
      <c r="V146" s="494"/>
    </row>
    <row r="147" spans="1:22" x14ac:dyDescent="0.3">
      <c r="A147" s="2" t="s">
        <v>1363</v>
      </c>
      <c r="B147" s="492" t="s">
        <v>1458</v>
      </c>
      <c r="C147" s="491" t="s">
        <v>736</v>
      </c>
      <c r="E147" s="491" t="s">
        <v>486</v>
      </c>
      <c r="F147" s="492" t="s">
        <v>1467</v>
      </c>
      <c r="G147" s="491" t="s">
        <v>150</v>
      </c>
      <c r="H147" s="491" t="s">
        <v>11</v>
      </c>
      <c r="I147" s="491" t="s">
        <v>70</v>
      </c>
      <c r="J147" s="491" t="s">
        <v>8</v>
      </c>
      <c r="K147" s="491" t="s">
        <v>12</v>
      </c>
      <c r="L147" s="493" t="s">
        <v>1108</v>
      </c>
      <c r="M147" s="491" t="s">
        <v>150</v>
      </c>
      <c r="N147" s="491" t="s">
        <v>151</v>
      </c>
      <c r="O147" s="491" t="s">
        <v>4093</v>
      </c>
      <c r="P147" s="491" t="s">
        <v>3193</v>
      </c>
      <c r="Q147" s="491" t="s">
        <v>3110</v>
      </c>
      <c r="R147" s="491" t="s">
        <v>3315</v>
      </c>
      <c r="S147" s="491">
        <v>22730024</v>
      </c>
      <c r="T147" s="491">
        <v>22730280</v>
      </c>
      <c r="U147" s="494" t="s">
        <v>2935</v>
      </c>
      <c r="V147" s="494"/>
    </row>
    <row r="148" spans="1:22" x14ac:dyDescent="0.3">
      <c r="A148" s="2" t="s">
        <v>1363</v>
      </c>
      <c r="B148" s="491" t="s">
        <v>1716</v>
      </c>
      <c r="C148" s="491" t="s">
        <v>223</v>
      </c>
      <c r="E148" s="491" t="s">
        <v>502</v>
      </c>
      <c r="F148" s="491" t="s">
        <v>1394</v>
      </c>
      <c r="G148" s="491" t="s">
        <v>103</v>
      </c>
      <c r="H148" s="491" t="s">
        <v>6</v>
      </c>
      <c r="I148" s="491" t="s">
        <v>102</v>
      </c>
      <c r="J148" s="491" t="s">
        <v>6</v>
      </c>
      <c r="K148" s="491" t="s">
        <v>6</v>
      </c>
      <c r="L148" s="493" t="s">
        <v>1243</v>
      </c>
      <c r="M148" s="491" t="s">
        <v>103</v>
      </c>
      <c r="N148" s="491" t="s">
        <v>103</v>
      </c>
      <c r="O148" s="491" t="s">
        <v>103</v>
      </c>
      <c r="P148" s="491" t="s">
        <v>491</v>
      </c>
      <c r="Q148" s="491" t="s">
        <v>3110</v>
      </c>
      <c r="R148" s="491" t="s">
        <v>1466</v>
      </c>
      <c r="S148" s="491">
        <v>26634885</v>
      </c>
      <c r="T148" s="491">
        <v>26631871</v>
      </c>
      <c r="U148" s="494" t="s">
        <v>2935</v>
      </c>
      <c r="V148" s="494"/>
    </row>
    <row r="149" spans="1:22" x14ac:dyDescent="0.3">
      <c r="A149" s="2" t="s">
        <v>1363</v>
      </c>
      <c r="B149" s="491" t="s">
        <v>1460</v>
      </c>
      <c r="C149" s="491" t="s">
        <v>60</v>
      </c>
      <c r="E149" s="491" t="s">
        <v>635</v>
      </c>
      <c r="F149" s="491" t="s">
        <v>2143</v>
      </c>
      <c r="G149" s="491" t="s">
        <v>2524</v>
      </c>
      <c r="H149" s="491" t="s">
        <v>6</v>
      </c>
      <c r="I149" s="491" t="s">
        <v>54</v>
      </c>
      <c r="J149" s="491" t="s">
        <v>6</v>
      </c>
      <c r="K149" s="491" t="s">
        <v>20</v>
      </c>
      <c r="L149" s="493" t="s">
        <v>863</v>
      </c>
      <c r="M149" s="491" t="s">
        <v>55</v>
      </c>
      <c r="N149" s="491" t="s">
        <v>55</v>
      </c>
      <c r="O149" s="491" t="s">
        <v>4077</v>
      </c>
      <c r="P149" s="491" t="s">
        <v>522</v>
      </c>
      <c r="Q149" s="491" t="s">
        <v>3110</v>
      </c>
      <c r="R149" s="491" t="s">
        <v>3571</v>
      </c>
      <c r="S149" s="491">
        <v>22278918</v>
      </c>
      <c r="T149" s="491"/>
      <c r="U149" s="494" t="s">
        <v>2935</v>
      </c>
      <c r="V149" s="494"/>
    </row>
    <row r="150" spans="1:22" x14ac:dyDescent="0.3">
      <c r="A150" s="2" t="s">
        <v>1363</v>
      </c>
      <c r="B150" s="491" t="s">
        <v>2343</v>
      </c>
      <c r="C150" s="491" t="s">
        <v>742</v>
      </c>
      <c r="E150" s="491" t="s">
        <v>633</v>
      </c>
      <c r="F150" s="491" t="s">
        <v>669</v>
      </c>
      <c r="G150" s="491" t="s">
        <v>2524</v>
      </c>
      <c r="H150" s="491" t="s">
        <v>11</v>
      </c>
      <c r="I150" s="491" t="s">
        <v>54</v>
      </c>
      <c r="J150" s="491" t="s">
        <v>16</v>
      </c>
      <c r="K150" s="491" t="s">
        <v>6</v>
      </c>
      <c r="L150" s="493" t="s">
        <v>918</v>
      </c>
      <c r="M150" s="491" t="s">
        <v>55</v>
      </c>
      <c r="N150" s="491" t="s">
        <v>3172</v>
      </c>
      <c r="O150" s="491" t="s">
        <v>3172</v>
      </c>
      <c r="P150" s="491" t="s">
        <v>2785</v>
      </c>
      <c r="Q150" s="491" t="s">
        <v>3110</v>
      </c>
      <c r="R150" s="491" t="s">
        <v>1381</v>
      </c>
      <c r="S150" s="491">
        <v>22545206</v>
      </c>
      <c r="T150" s="491"/>
      <c r="U150" s="494" t="s">
        <v>2935</v>
      </c>
      <c r="V150" s="494"/>
    </row>
    <row r="151" spans="1:22" x14ac:dyDescent="0.3">
      <c r="A151" s="2" t="s">
        <v>1363</v>
      </c>
      <c r="B151" s="492" t="s">
        <v>1461</v>
      </c>
      <c r="C151" s="491" t="s">
        <v>413</v>
      </c>
      <c r="E151" s="491" t="s">
        <v>404</v>
      </c>
      <c r="F151" s="491" t="s">
        <v>2171</v>
      </c>
      <c r="G151" s="491" t="s">
        <v>136</v>
      </c>
      <c r="H151" s="491" t="s">
        <v>10</v>
      </c>
      <c r="I151" s="491" t="s">
        <v>135</v>
      </c>
      <c r="J151" s="491" t="s">
        <v>8</v>
      </c>
      <c r="K151" s="491" t="s">
        <v>6</v>
      </c>
      <c r="L151" s="493" t="s">
        <v>1148</v>
      </c>
      <c r="M151" s="491" t="s">
        <v>136</v>
      </c>
      <c r="N151" s="491" t="s">
        <v>549</v>
      </c>
      <c r="O151" s="491" t="s">
        <v>549</v>
      </c>
      <c r="P151" s="491" t="s">
        <v>3162</v>
      </c>
      <c r="Q151" s="491" t="s">
        <v>3110</v>
      </c>
      <c r="R151" s="491" t="s">
        <v>4444</v>
      </c>
      <c r="S151" s="491">
        <v>22440776</v>
      </c>
      <c r="T151" s="491">
        <v>22443684</v>
      </c>
      <c r="U151" s="494" t="s">
        <v>2935</v>
      </c>
      <c r="V151" s="494"/>
    </row>
    <row r="152" spans="1:22" x14ac:dyDescent="0.3">
      <c r="A152" s="2" t="s">
        <v>1363</v>
      </c>
      <c r="B152" s="491" t="s">
        <v>4427</v>
      </c>
      <c r="C152" s="491" t="s">
        <v>425</v>
      </c>
      <c r="E152" s="491" t="s">
        <v>377</v>
      </c>
      <c r="F152" s="491" t="s">
        <v>1469</v>
      </c>
      <c r="G152" s="491" t="s">
        <v>2526</v>
      </c>
      <c r="H152" s="491" t="s">
        <v>9</v>
      </c>
      <c r="I152" s="491" t="s">
        <v>54</v>
      </c>
      <c r="J152" s="491" t="s">
        <v>15</v>
      </c>
      <c r="K152" s="491" t="s">
        <v>6</v>
      </c>
      <c r="L152" s="493" t="s">
        <v>912</v>
      </c>
      <c r="M152" s="491" t="s">
        <v>55</v>
      </c>
      <c r="N152" s="491" t="s">
        <v>191</v>
      </c>
      <c r="O152" s="491" t="s">
        <v>191</v>
      </c>
      <c r="P152" s="491" t="s">
        <v>3197</v>
      </c>
      <c r="Q152" s="491" t="s">
        <v>3110</v>
      </c>
      <c r="R152" s="491" t="s">
        <v>2972</v>
      </c>
      <c r="S152" s="491">
        <v>22038498</v>
      </c>
      <c r="T152" s="491">
        <v>22827593</v>
      </c>
      <c r="U152" s="494" t="s">
        <v>2935</v>
      </c>
      <c r="V152" s="494"/>
    </row>
    <row r="153" spans="1:22" x14ac:dyDescent="0.3">
      <c r="A153" s="2" t="s">
        <v>1363</v>
      </c>
      <c r="B153" s="492" t="s">
        <v>74</v>
      </c>
      <c r="C153" s="491" t="s">
        <v>75</v>
      </c>
      <c r="E153" s="491" t="s">
        <v>1411</v>
      </c>
      <c r="F153" s="491" t="s">
        <v>4310</v>
      </c>
      <c r="G153" s="491" t="s">
        <v>84</v>
      </c>
      <c r="H153" s="491" t="s">
        <v>6</v>
      </c>
      <c r="I153" s="491" t="s">
        <v>85</v>
      </c>
      <c r="J153" s="491" t="s">
        <v>6</v>
      </c>
      <c r="K153" s="491" t="s">
        <v>6</v>
      </c>
      <c r="L153" s="493" t="s">
        <v>1298</v>
      </c>
      <c r="M153" s="491" t="s">
        <v>84</v>
      </c>
      <c r="N153" s="491" t="s">
        <v>84</v>
      </c>
      <c r="O153" s="491" t="s">
        <v>84</v>
      </c>
      <c r="P153" s="491" t="s">
        <v>4353</v>
      </c>
      <c r="Q153" s="491" t="s">
        <v>3110</v>
      </c>
      <c r="R153" s="491" t="s">
        <v>4445</v>
      </c>
      <c r="S153" s="491">
        <v>27980003</v>
      </c>
      <c r="T153" s="491">
        <v>87842233</v>
      </c>
      <c r="U153" s="494" t="s">
        <v>2935</v>
      </c>
      <c r="V153" s="494"/>
    </row>
    <row r="154" spans="1:22" x14ac:dyDescent="0.3">
      <c r="A154" s="2" t="s">
        <v>1363</v>
      </c>
      <c r="B154" s="491" t="s">
        <v>1465</v>
      </c>
      <c r="C154" s="491" t="s">
        <v>408</v>
      </c>
      <c r="E154" s="491" t="s">
        <v>277</v>
      </c>
      <c r="F154" s="491" t="s">
        <v>3259</v>
      </c>
      <c r="G154" s="491" t="s">
        <v>795</v>
      </c>
      <c r="H154" s="491" t="s">
        <v>7</v>
      </c>
      <c r="I154" s="491" t="s">
        <v>70</v>
      </c>
      <c r="J154" s="491" t="s">
        <v>10</v>
      </c>
      <c r="K154" s="491" t="s">
        <v>6</v>
      </c>
      <c r="L154" s="493" t="s">
        <v>1113</v>
      </c>
      <c r="M154" s="491" t="s">
        <v>150</v>
      </c>
      <c r="N154" s="491" t="s">
        <v>795</v>
      </c>
      <c r="O154" s="491" t="s">
        <v>795</v>
      </c>
      <c r="P154" s="491" t="s">
        <v>795</v>
      </c>
      <c r="Q154" s="491" t="s">
        <v>3110</v>
      </c>
      <c r="R154" s="491" t="s">
        <v>1417</v>
      </c>
      <c r="S154" s="491">
        <v>25567617</v>
      </c>
      <c r="T154" s="491">
        <v>25566819</v>
      </c>
      <c r="U154" s="494" t="s">
        <v>2935</v>
      </c>
      <c r="V154" s="494"/>
    </row>
    <row r="155" spans="1:22" x14ac:dyDescent="0.3">
      <c r="A155" s="2" t="s">
        <v>1363</v>
      </c>
      <c r="B155" s="491" t="s">
        <v>250</v>
      </c>
      <c r="C155" s="491" t="s">
        <v>500</v>
      </c>
      <c r="E155" s="491" t="s">
        <v>1413</v>
      </c>
      <c r="F155" s="491" t="s">
        <v>2944</v>
      </c>
      <c r="G155" s="491" t="s">
        <v>101</v>
      </c>
      <c r="H155" s="491" t="s">
        <v>16</v>
      </c>
      <c r="I155" s="491" t="s">
        <v>102</v>
      </c>
      <c r="J155" s="491" t="s">
        <v>16</v>
      </c>
      <c r="K155" s="491" t="s">
        <v>8</v>
      </c>
      <c r="L155" s="493" t="s">
        <v>1294</v>
      </c>
      <c r="M155" s="491" t="s">
        <v>103</v>
      </c>
      <c r="N155" s="491" t="s">
        <v>4116</v>
      </c>
      <c r="O155" s="491" t="s">
        <v>4345</v>
      </c>
      <c r="P155" s="491" t="s">
        <v>2731</v>
      </c>
      <c r="Q155" s="491" t="s">
        <v>4416</v>
      </c>
      <c r="R155" s="491" t="s">
        <v>2973</v>
      </c>
      <c r="S155" s="491">
        <v>27322359</v>
      </c>
      <c r="T155" s="491">
        <v>27322359</v>
      </c>
      <c r="U155" s="494" t="s">
        <v>2935</v>
      </c>
      <c r="V155" s="494"/>
    </row>
    <row r="156" spans="1:22" x14ac:dyDescent="0.3">
      <c r="A156" s="2" t="s">
        <v>1363</v>
      </c>
      <c r="B156" s="491" t="s">
        <v>271</v>
      </c>
      <c r="C156" s="491" t="s">
        <v>299</v>
      </c>
      <c r="E156" s="491" t="s">
        <v>283</v>
      </c>
      <c r="F156" s="491" t="s">
        <v>1492</v>
      </c>
      <c r="G156" s="491" t="s">
        <v>604</v>
      </c>
      <c r="H156" s="491" t="s">
        <v>8</v>
      </c>
      <c r="I156" s="491" t="s">
        <v>148</v>
      </c>
      <c r="J156" s="491" t="s">
        <v>14</v>
      </c>
      <c r="K156" s="491" t="s">
        <v>6</v>
      </c>
      <c r="L156" s="493" t="s">
        <v>1222</v>
      </c>
      <c r="M156" s="491" t="s">
        <v>4109</v>
      </c>
      <c r="N156" s="491" t="s">
        <v>777</v>
      </c>
      <c r="O156" s="491" t="s">
        <v>777</v>
      </c>
      <c r="P156" s="491" t="s">
        <v>3219</v>
      </c>
      <c r="Q156" s="491" t="s">
        <v>3110</v>
      </c>
      <c r="R156" s="491" t="s">
        <v>4446</v>
      </c>
      <c r="S156" s="491">
        <v>26956466</v>
      </c>
      <c r="T156" s="491">
        <v>26956466</v>
      </c>
      <c r="U156" s="494" t="s">
        <v>2935</v>
      </c>
      <c r="V156" s="494"/>
    </row>
    <row r="157" spans="1:22" x14ac:dyDescent="0.3">
      <c r="A157" s="2" t="s">
        <v>1363</v>
      </c>
      <c r="B157" s="491" t="s">
        <v>2946</v>
      </c>
      <c r="C157" s="491" t="s">
        <v>727</v>
      </c>
      <c r="E157" s="491" t="s">
        <v>380</v>
      </c>
      <c r="F157" s="491" t="s">
        <v>1485</v>
      </c>
      <c r="G157" s="491" t="s">
        <v>136</v>
      </c>
      <c r="H157" s="491" t="s">
        <v>7</v>
      </c>
      <c r="I157" s="491" t="s">
        <v>135</v>
      </c>
      <c r="J157" s="491" t="s">
        <v>6</v>
      </c>
      <c r="K157" s="491" t="s">
        <v>7</v>
      </c>
      <c r="L157" s="493" t="s">
        <v>1138</v>
      </c>
      <c r="M157" s="491" t="s">
        <v>136</v>
      </c>
      <c r="N157" s="491" t="s">
        <v>136</v>
      </c>
      <c r="O157" s="491" t="s">
        <v>4089</v>
      </c>
      <c r="P157" s="491" t="s">
        <v>3198</v>
      </c>
      <c r="Q157" s="491" t="s">
        <v>3110</v>
      </c>
      <c r="R157" s="491" t="s">
        <v>2974</v>
      </c>
      <c r="S157" s="491">
        <v>22600353</v>
      </c>
      <c r="T157" s="491"/>
      <c r="U157" s="494" t="s">
        <v>2935</v>
      </c>
      <c r="V157" s="494"/>
    </row>
    <row r="158" spans="1:22" x14ac:dyDescent="0.3">
      <c r="A158" s="2" t="s">
        <v>1363</v>
      </c>
      <c r="B158" s="492" t="s">
        <v>1467</v>
      </c>
      <c r="C158" s="491" t="s">
        <v>486</v>
      </c>
      <c r="E158" s="491" t="s">
        <v>287</v>
      </c>
      <c r="F158" s="491" t="s">
        <v>1443</v>
      </c>
      <c r="G158" s="491" t="s">
        <v>2524</v>
      </c>
      <c r="H158" s="491" t="s">
        <v>11</v>
      </c>
      <c r="I158" s="491" t="s">
        <v>54</v>
      </c>
      <c r="J158" s="491" t="s">
        <v>16</v>
      </c>
      <c r="K158" s="491" t="s">
        <v>6</v>
      </c>
      <c r="L158" s="493" t="s">
        <v>918</v>
      </c>
      <c r="M158" s="491" t="s">
        <v>55</v>
      </c>
      <c r="N158" s="491" t="s">
        <v>3172</v>
      </c>
      <c r="O158" s="491" t="s">
        <v>3172</v>
      </c>
      <c r="P158" s="491" t="s">
        <v>3172</v>
      </c>
      <c r="Q158" s="491" t="s">
        <v>3110</v>
      </c>
      <c r="R158" s="491" t="s">
        <v>2485</v>
      </c>
      <c r="S158" s="491">
        <v>22540924</v>
      </c>
      <c r="T158" s="491"/>
      <c r="U158" s="494" t="s">
        <v>2935</v>
      </c>
      <c r="V158" s="494"/>
    </row>
    <row r="159" spans="1:22" x14ac:dyDescent="0.3">
      <c r="A159" s="2" t="s">
        <v>1363</v>
      </c>
      <c r="B159" s="491" t="s">
        <v>2044</v>
      </c>
      <c r="C159" s="491" t="s">
        <v>584</v>
      </c>
      <c r="E159" s="491" t="s">
        <v>279</v>
      </c>
      <c r="F159" s="491" t="s">
        <v>1464</v>
      </c>
      <c r="G159" s="491" t="s">
        <v>784</v>
      </c>
      <c r="H159" s="491" t="s">
        <v>6</v>
      </c>
      <c r="I159" s="491" t="s">
        <v>85</v>
      </c>
      <c r="J159" s="491" t="s">
        <v>7</v>
      </c>
      <c r="K159" s="491" t="s">
        <v>6</v>
      </c>
      <c r="L159" s="493" t="s">
        <v>1302</v>
      </c>
      <c r="M159" s="491" t="s">
        <v>84</v>
      </c>
      <c r="N159" s="491" t="s">
        <v>4119</v>
      </c>
      <c r="O159" s="491" t="s">
        <v>784</v>
      </c>
      <c r="P159" s="491" t="s">
        <v>4354</v>
      </c>
      <c r="Q159" s="491" t="s">
        <v>3110</v>
      </c>
      <c r="R159" s="491" t="s">
        <v>2486</v>
      </c>
      <c r="S159" s="491">
        <v>27111509</v>
      </c>
      <c r="T159" s="491"/>
      <c r="U159" s="494" t="s">
        <v>2935</v>
      </c>
      <c r="V159" s="494"/>
    </row>
    <row r="160" spans="1:22" x14ac:dyDescent="0.3">
      <c r="A160" s="2" t="s">
        <v>1363</v>
      </c>
      <c r="B160" s="492" t="s">
        <v>1802</v>
      </c>
      <c r="C160" s="491" t="s">
        <v>384</v>
      </c>
      <c r="E160" s="491" t="s">
        <v>682</v>
      </c>
      <c r="F160" s="491" t="s">
        <v>4311</v>
      </c>
      <c r="G160" s="491" t="s">
        <v>150</v>
      </c>
      <c r="H160" s="491" t="s">
        <v>6</v>
      </c>
      <c r="I160" s="491" t="s">
        <v>70</v>
      </c>
      <c r="J160" s="491" t="s">
        <v>6</v>
      </c>
      <c r="K160" s="491" t="s">
        <v>6</v>
      </c>
      <c r="L160" s="493" t="s">
        <v>1086</v>
      </c>
      <c r="M160" s="491" t="s">
        <v>150</v>
      </c>
      <c r="N160" s="491" t="s">
        <v>150</v>
      </c>
      <c r="O160" s="491" t="s">
        <v>4100</v>
      </c>
      <c r="P160" s="491" t="s">
        <v>3124</v>
      </c>
      <c r="Q160" s="491" t="s">
        <v>3110</v>
      </c>
      <c r="R160" s="491" t="s">
        <v>3316</v>
      </c>
      <c r="S160" s="491">
        <v>25511140</v>
      </c>
      <c r="T160" s="491">
        <v>25922507</v>
      </c>
      <c r="U160" s="494" t="s">
        <v>2935</v>
      </c>
      <c r="V160" s="494"/>
    </row>
    <row r="161" spans="1:22" x14ac:dyDescent="0.3">
      <c r="A161" s="2" t="s">
        <v>1363</v>
      </c>
      <c r="B161" s="491" t="s">
        <v>2386</v>
      </c>
      <c r="C161" s="491" t="s">
        <v>374</v>
      </c>
      <c r="E161" s="491" t="s">
        <v>325</v>
      </c>
      <c r="F161" s="491" t="s">
        <v>1489</v>
      </c>
      <c r="G161" s="491" t="s">
        <v>2526</v>
      </c>
      <c r="H161" s="491" t="s">
        <v>8</v>
      </c>
      <c r="I161" s="491" t="s">
        <v>54</v>
      </c>
      <c r="J161" s="491" t="s">
        <v>7</v>
      </c>
      <c r="K161" s="491" t="s">
        <v>8</v>
      </c>
      <c r="L161" s="493" t="s">
        <v>866</v>
      </c>
      <c r="M161" s="491" t="s">
        <v>55</v>
      </c>
      <c r="N161" s="491" t="s">
        <v>3199</v>
      </c>
      <c r="O161" s="491" t="s">
        <v>110</v>
      </c>
      <c r="P161" s="491" t="s">
        <v>3189</v>
      </c>
      <c r="Q161" s="491" t="s">
        <v>3110</v>
      </c>
      <c r="R161" s="491" t="s">
        <v>3737</v>
      </c>
      <c r="S161" s="491">
        <v>22152103</v>
      </c>
      <c r="T161" s="491"/>
      <c r="U161" s="494" t="s">
        <v>2935</v>
      </c>
      <c r="V161" s="494"/>
    </row>
    <row r="162" spans="1:22" x14ac:dyDescent="0.3">
      <c r="A162" s="2" t="s">
        <v>1363</v>
      </c>
      <c r="B162" s="491" t="s">
        <v>2960</v>
      </c>
      <c r="C162" s="491" t="s">
        <v>2959</v>
      </c>
      <c r="E162" s="491" t="s">
        <v>697</v>
      </c>
      <c r="F162" s="491" t="s">
        <v>2273</v>
      </c>
      <c r="G162" s="491" t="s">
        <v>2530</v>
      </c>
      <c r="H162" s="491" t="s">
        <v>10</v>
      </c>
      <c r="I162" s="491" t="s">
        <v>54</v>
      </c>
      <c r="J162" s="491" t="s">
        <v>141</v>
      </c>
      <c r="K162" s="491" t="s">
        <v>6</v>
      </c>
      <c r="L162" s="493" t="s">
        <v>938</v>
      </c>
      <c r="M162" s="491" t="s">
        <v>55</v>
      </c>
      <c r="N162" s="491" t="s">
        <v>4087</v>
      </c>
      <c r="O162" s="491" t="s">
        <v>267</v>
      </c>
      <c r="P162" s="491" t="s">
        <v>2783</v>
      </c>
      <c r="Q162" s="491" t="s">
        <v>3110</v>
      </c>
      <c r="R162" s="491" t="s">
        <v>3572</v>
      </c>
      <c r="S162" s="491">
        <v>22410874</v>
      </c>
      <c r="T162" s="491">
        <v>22970560</v>
      </c>
      <c r="U162" s="494" t="s">
        <v>2935</v>
      </c>
      <c r="V162" s="494"/>
    </row>
    <row r="163" spans="1:22" x14ac:dyDescent="0.3">
      <c r="A163" s="2" t="s">
        <v>1363</v>
      </c>
      <c r="B163" s="491" t="s">
        <v>541</v>
      </c>
      <c r="C163" s="491" t="s">
        <v>609</v>
      </c>
      <c r="E163" s="491" t="s">
        <v>698</v>
      </c>
      <c r="F163" s="491" t="s">
        <v>1490</v>
      </c>
      <c r="G163" s="491" t="s">
        <v>136</v>
      </c>
      <c r="H163" s="491" t="s">
        <v>7</v>
      </c>
      <c r="I163" s="491" t="s">
        <v>135</v>
      </c>
      <c r="J163" s="491" t="s">
        <v>6</v>
      </c>
      <c r="K163" s="491" t="s">
        <v>7</v>
      </c>
      <c r="L163" s="493" t="s">
        <v>1138</v>
      </c>
      <c r="M163" s="491" t="s">
        <v>136</v>
      </c>
      <c r="N163" s="491" t="s">
        <v>136</v>
      </c>
      <c r="O163" s="491" t="s">
        <v>4089</v>
      </c>
      <c r="P163" s="491" t="s">
        <v>3198</v>
      </c>
      <c r="Q163" s="491" t="s">
        <v>3110</v>
      </c>
      <c r="R163" s="491" t="s">
        <v>1499</v>
      </c>
      <c r="S163" s="491">
        <v>22611717</v>
      </c>
      <c r="T163" s="491">
        <v>22611717</v>
      </c>
      <c r="U163" s="494" t="s">
        <v>2935</v>
      </c>
      <c r="V163" s="494"/>
    </row>
    <row r="164" spans="1:22" x14ac:dyDescent="0.3">
      <c r="A164" s="2" t="s">
        <v>1363</v>
      </c>
      <c r="B164" s="491" t="s">
        <v>3252</v>
      </c>
      <c r="C164" s="491" t="s">
        <v>445</v>
      </c>
      <c r="E164" s="491" t="s">
        <v>711</v>
      </c>
      <c r="F164" s="491" t="s">
        <v>2302</v>
      </c>
      <c r="G164" s="491" t="s">
        <v>2530</v>
      </c>
      <c r="H164" s="491" t="s">
        <v>9</v>
      </c>
      <c r="I164" s="491" t="s">
        <v>54</v>
      </c>
      <c r="J164" s="491" t="s">
        <v>22</v>
      </c>
      <c r="K164" s="491" t="s">
        <v>6</v>
      </c>
      <c r="L164" s="493" t="s">
        <v>933</v>
      </c>
      <c r="M164" s="491" t="s">
        <v>55</v>
      </c>
      <c r="N164" s="491" t="s">
        <v>3212</v>
      </c>
      <c r="O164" s="491" t="s">
        <v>4435</v>
      </c>
      <c r="P164" s="491" t="s">
        <v>116</v>
      </c>
      <c r="Q164" s="491" t="s">
        <v>3110</v>
      </c>
      <c r="R164" s="491" t="s">
        <v>2499</v>
      </c>
      <c r="S164" s="491">
        <v>72612330</v>
      </c>
      <c r="T164" s="491">
        <v>89187776</v>
      </c>
      <c r="U164" s="494" t="s">
        <v>2935</v>
      </c>
      <c r="V164" s="494"/>
    </row>
    <row r="165" spans="1:22" x14ac:dyDescent="0.3">
      <c r="A165" s="2" t="s">
        <v>1363</v>
      </c>
      <c r="B165" s="491" t="s">
        <v>1468</v>
      </c>
      <c r="C165" s="491" t="s">
        <v>602</v>
      </c>
      <c r="E165" s="491" t="s">
        <v>712</v>
      </c>
      <c r="F165" s="491" t="s">
        <v>3260</v>
      </c>
      <c r="G165" s="491" t="s">
        <v>488</v>
      </c>
      <c r="H165" s="491" t="s">
        <v>11</v>
      </c>
      <c r="I165" s="491" t="s">
        <v>102</v>
      </c>
      <c r="J165" s="491" t="s">
        <v>11</v>
      </c>
      <c r="K165" s="491" t="s">
        <v>6</v>
      </c>
      <c r="L165" s="493" t="s">
        <v>1280</v>
      </c>
      <c r="M165" s="491" t="s">
        <v>103</v>
      </c>
      <c r="N165" s="491" t="s">
        <v>488</v>
      </c>
      <c r="O165" s="491" t="s">
        <v>4246</v>
      </c>
      <c r="P165" s="491" t="s">
        <v>3190</v>
      </c>
      <c r="Q165" s="491" t="s">
        <v>3110</v>
      </c>
      <c r="R165" s="491" t="s">
        <v>4355</v>
      </c>
      <c r="S165" s="491">
        <v>27772681</v>
      </c>
      <c r="T165" s="491">
        <v>27740244</v>
      </c>
      <c r="U165" s="494" t="s">
        <v>2935</v>
      </c>
      <c r="V165" s="494"/>
    </row>
    <row r="166" spans="1:22" x14ac:dyDescent="0.3">
      <c r="A166" s="2" t="s">
        <v>1363</v>
      </c>
      <c r="B166" s="491" t="s">
        <v>4478</v>
      </c>
      <c r="C166" s="491" t="s">
        <v>4477</v>
      </c>
      <c r="E166" s="491" t="s">
        <v>713</v>
      </c>
      <c r="F166" s="491" t="s">
        <v>2303</v>
      </c>
      <c r="G166" s="491" t="s">
        <v>81</v>
      </c>
      <c r="H166" s="491" t="s">
        <v>6</v>
      </c>
      <c r="I166" s="491" t="s">
        <v>56</v>
      </c>
      <c r="J166" s="491" t="s">
        <v>6</v>
      </c>
      <c r="K166" s="491" t="s">
        <v>6</v>
      </c>
      <c r="L166" s="493" t="s">
        <v>974</v>
      </c>
      <c r="M166" s="491" t="s">
        <v>81</v>
      </c>
      <c r="N166" s="491" t="s">
        <v>81</v>
      </c>
      <c r="O166" s="491" t="s">
        <v>81</v>
      </c>
      <c r="P166" s="491" t="s">
        <v>3136</v>
      </c>
      <c r="Q166" s="491" t="s">
        <v>4416</v>
      </c>
      <c r="R166" s="491" t="s">
        <v>2500</v>
      </c>
      <c r="S166" s="491">
        <v>24314405</v>
      </c>
      <c r="T166" s="491">
        <v>24314405</v>
      </c>
      <c r="U166" s="494" t="s">
        <v>2935</v>
      </c>
      <c r="V166" s="494"/>
    </row>
    <row r="167" spans="1:22" x14ac:dyDescent="0.3">
      <c r="A167" s="2" t="s">
        <v>1363</v>
      </c>
      <c r="B167" s="491" t="s">
        <v>3268</v>
      </c>
      <c r="C167" s="491" t="s">
        <v>3267</v>
      </c>
      <c r="E167" s="491" t="s">
        <v>714</v>
      </c>
      <c r="F167" s="491" t="s">
        <v>2945</v>
      </c>
      <c r="G167" s="491" t="s">
        <v>2526</v>
      </c>
      <c r="H167" s="491" t="s">
        <v>9</v>
      </c>
      <c r="I167" s="491" t="s">
        <v>54</v>
      </c>
      <c r="J167" s="491" t="s">
        <v>15</v>
      </c>
      <c r="K167" s="491" t="s">
        <v>6</v>
      </c>
      <c r="L167" s="493" t="s">
        <v>912</v>
      </c>
      <c r="M167" s="491" t="s">
        <v>55</v>
      </c>
      <c r="N167" s="491" t="s">
        <v>191</v>
      </c>
      <c r="O167" s="491" t="s">
        <v>191</v>
      </c>
      <c r="P167" s="491" t="s">
        <v>191</v>
      </c>
      <c r="Q167" s="491" t="s">
        <v>3110</v>
      </c>
      <c r="R167" s="491" t="s">
        <v>3317</v>
      </c>
      <c r="S167" s="491">
        <v>22034621</v>
      </c>
      <c r="T167" s="491">
        <v>22034621</v>
      </c>
      <c r="U167" s="494" t="s">
        <v>2935</v>
      </c>
      <c r="V167" s="494"/>
    </row>
    <row r="168" spans="1:22" x14ac:dyDescent="0.3">
      <c r="A168" s="2" t="s">
        <v>1363</v>
      </c>
      <c r="B168" s="491" t="s">
        <v>1469</v>
      </c>
      <c r="C168" s="491" t="s">
        <v>377</v>
      </c>
      <c r="E168" s="491" t="s">
        <v>723</v>
      </c>
      <c r="F168" s="491" t="s">
        <v>3261</v>
      </c>
      <c r="G168" s="491" t="s">
        <v>136</v>
      </c>
      <c r="H168" s="491" t="s">
        <v>11</v>
      </c>
      <c r="I168" s="491" t="s">
        <v>135</v>
      </c>
      <c r="J168" s="491" t="s">
        <v>11</v>
      </c>
      <c r="K168" s="491" t="s">
        <v>7</v>
      </c>
      <c r="L168" s="493" t="s">
        <v>1168</v>
      </c>
      <c r="M168" s="491" t="s">
        <v>136</v>
      </c>
      <c r="N168" s="491" t="s">
        <v>159</v>
      </c>
      <c r="O168" s="491" t="s">
        <v>55</v>
      </c>
      <c r="P168" s="491" t="s">
        <v>3159</v>
      </c>
      <c r="Q168" s="491" t="s">
        <v>3110</v>
      </c>
      <c r="R168" s="491" t="s">
        <v>4447</v>
      </c>
      <c r="S168" s="491">
        <v>22684309</v>
      </c>
      <c r="T168" s="491">
        <v>22684309</v>
      </c>
      <c r="U168" s="494" t="s">
        <v>2935</v>
      </c>
      <c r="V168" s="494"/>
    </row>
    <row r="169" spans="1:22" x14ac:dyDescent="0.3">
      <c r="A169" s="2" t="s">
        <v>1363</v>
      </c>
      <c r="B169" s="491" t="s">
        <v>1490</v>
      </c>
      <c r="C169" s="491" t="s">
        <v>698</v>
      </c>
      <c r="E169" s="491" t="s">
        <v>724</v>
      </c>
      <c r="F169" s="491" t="s">
        <v>3262</v>
      </c>
      <c r="G169" s="491" t="s">
        <v>81</v>
      </c>
      <c r="H169" s="491" t="s">
        <v>9</v>
      </c>
      <c r="I169" s="491" t="s">
        <v>56</v>
      </c>
      <c r="J169" s="491" t="s">
        <v>6</v>
      </c>
      <c r="K169" s="491" t="s">
        <v>9</v>
      </c>
      <c r="L169" s="493" t="s">
        <v>977</v>
      </c>
      <c r="M169" s="491" t="s">
        <v>81</v>
      </c>
      <c r="N169" s="491" t="s">
        <v>81</v>
      </c>
      <c r="O169" s="491" t="s">
        <v>152</v>
      </c>
      <c r="P169" s="491" t="s">
        <v>491</v>
      </c>
      <c r="Q169" s="491" t="s">
        <v>3110</v>
      </c>
      <c r="R169" s="491" t="s">
        <v>2975</v>
      </c>
      <c r="S169" s="491">
        <v>24382450</v>
      </c>
      <c r="T169" s="491">
        <v>24382450</v>
      </c>
      <c r="U169" s="494" t="s">
        <v>2935</v>
      </c>
      <c r="V169" s="494"/>
    </row>
    <row r="170" spans="1:22" x14ac:dyDescent="0.3">
      <c r="A170" s="2" t="s">
        <v>1363</v>
      </c>
      <c r="B170" s="491" t="s">
        <v>1436</v>
      </c>
      <c r="C170" s="491" t="s">
        <v>164</v>
      </c>
      <c r="E170" s="491" t="s">
        <v>725</v>
      </c>
      <c r="F170" s="491" t="s">
        <v>2320</v>
      </c>
      <c r="G170" s="491" t="s">
        <v>59</v>
      </c>
      <c r="H170" s="491" t="s">
        <v>8</v>
      </c>
      <c r="I170" s="491" t="s">
        <v>54</v>
      </c>
      <c r="J170" s="491" t="s">
        <v>11</v>
      </c>
      <c r="K170" s="491" t="s">
        <v>6</v>
      </c>
      <c r="L170" s="493" t="s">
        <v>892</v>
      </c>
      <c r="M170" s="491" t="s">
        <v>55</v>
      </c>
      <c r="N170" s="491" t="s">
        <v>4080</v>
      </c>
      <c r="O170" s="491" t="s">
        <v>4080</v>
      </c>
      <c r="P170" s="491" t="s">
        <v>3225</v>
      </c>
      <c r="Q170" s="491" t="s">
        <v>3110</v>
      </c>
      <c r="R170" s="491" t="s">
        <v>4356</v>
      </c>
      <c r="S170" s="491">
        <v>22300821</v>
      </c>
      <c r="T170" s="491"/>
      <c r="U170" s="494" t="s">
        <v>2935</v>
      </c>
      <c r="V170" s="494"/>
    </row>
    <row r="171" spans="1:22" x14ac:dyDescent="0.3">
      <c r="A171" s="2" t="s">
        <v>1363</v>
      </c>
      <c r="B171" s="491" t="s">
        <v>1383</v>
      </c>
      <c r="C171" s="491" t="s">
        <v>92</v>
      </c>
      <c r="E171" s="491" t="s">
        <v>726</v>
      </c>
      <c r="F171" s="491" t="s">
        <v>3263</v>
      </c>
      <c r="G171" s="491" t="s">
        <v>2530</v>
      </c>
      <c r="H171" s="491" t="s">
        <v>11</v>
      </c>
      <c r="I171" s="491" t="s">
        <v>54</v>
      </c>
      <c r="J171" s="491" t="s">
        <v>20</v>
      </c>
      <c r="K171" s="491" t="s">
        <v>7</v>
      </c>
      <c r="L171" s="493" t="s">
        <v>924</v>
      </c>
      <c r="M171" s="491" t="s">
        <v>55</v>
      </c>
      <c r="N171" s="491" t="s">
        <v>4086</v>
      </c>
      <c r="O171" s="491" t="s">
        <v>110</v>
      </c>
      <c r="P171" s="491" t="s">
        <v>110</v>
      </c>
      <c r="Q171" s="491" t="s">
        <v>3110</v>
      </c>
      <c r="R171" s="491" t="s">
        <v>4357</v>
      </c>
      <c r="S171" s="491">
        <v>22928412</v>
      </c>
      <c r="T171" s="491">
        <v>25290178</v>
      </c>
      <c r="U171" s="494" t="s">
        <v>2935</v>
      </c>
      <c r="V171" s="494"/>
    </row>
    <row r="172" spans="1:22" x14ac:dyDescent="0.3">
      <c r="A172" s="2" t="s">
        <v>1363</v>
      </c>
      <c r="B172" s="492" t="s">
        <v>1471</v>
      </c>
      <c r="C172" s="491" t="s">
        <v>471</v>
      </c>
      <c r="E172" s="491" t="s">
        <v>731</v>
      </c>
      <c r="F172" s="491" t="s">
        <v>1365</v>
      </c>
      <c r="G172" s="491" t="s">
        <v>2524</v>
      </c>
      <c r="H172" s="491" t="s">
        <v>6</v>
      </c>
      <c r="I172" s="491" t="s">
        <v>54</v>
      </c>
      <c r="J172" s="491" t="s">
        <v>6</v>
      </c>
      <c r="K172" s="491" t="s">
        <v>8</v>
      </c>
      <c r="L172" s="493" t="s">
        <v>855</v>
      </c>
      <c r="M172" s="491" t="s">
        <v>55</v>
      </c>
      <c r="N172" s="491" t="s">
        <v>55</v>
      </c>
      <c r="O172" s="491" t="s">
        <v>4069</v>
      </c>
      <c r="P172" s="491" t="s">
        <v>2619</v>
      </c>
      <c r="Q172" s="491" t="s">
        <v>3110</v>
      </c>
      <c r="R172" s="491" t="s">
        <v>3168</v>
      </c>
      <c r="S172" s="491">
        <v>22335489</v>
      </c>
      <c r="T172" s="491">
        <v>22572114</v>
      </c>
      <c r="U172" s="494" t="s">
        <v>2935</v>
      </c>
      <c r="V172" s="494"/>
    </row>
    <row r="173" spans="1:22" x14ac:dyDescent="0.3">
      <c r="A173" s="2" t="s">
        <v>1363</v>
      </c>
      <c r="B173" s="491" t="s">
        <v>1984</v>
      </c>
      <c r="C173" s="491" t="s">
        <v>542</v>
      </c>
      <c r="E173" s="491" t="s">
        <v>357</v>
      </c>
      <c r="F173" s="492" t="s">
        <v>4312</v>
      </c>
      <c r="G173" s="491" t="s">
        <v>136</v>
      </c>
      <c r="H173" s="491" t="s">
        <v>11</v>
      </c>
      <c r="I173" s="491" t="s">
        <v>135</v>
      </c>
      <c r="J173" s="491" t="s">
        <v>11</v>
      </c>
      <c r="K173" s="491" t="s">
        <v>9</v>
      </c>
      <c r="L173" s="493" t="s">
        <v>1170</v>
      </c>
      <c r="M173" s="491" t="s">
        <v>136</v>
      </c>
      <c r="N173" s="491" t="s">
        <v>159</v>
      </c>
      <c r="O173" s="491" t="s">
        <v>240</v>
      </c>
      <c r="P173" s="491" t="s">
        <v>3233</v>
      </c>
      <c r="Q173" s="491" t="s">
        <v>3110</v>
      </c>
      <c r="R173" s="491" t="s">
        <v>2505</v>
      </c>
      <c r="S173" s="491">
        <v>40520560</v>
      </c>
      <c r="T173" s="491">
        <v>73007405</v>
      </c>
      <c r="U173" s="494" t="s">
        <v>2935</v>
      </c>
      <c r="V173" s="494"/>
    </row>
    <row r="174" spans="1:22" x14ac:dyDescent="0.3">
      <c r="A174" s="2" t="s">
        <v>1363</v>
      </c>
      <c r="B174" s="491" t="s">
        <v>1389</v>
      </c>
      <c r="C174" s="491" t="s">
        <v>1737</v>
      </c>
      <c r="E174" s="491" t="s">
        <v>379</v>
      </c>
      <c r="F174" s="491" t="s">
        <v>2331</v>
      </c>
      <c r="G174" s="491" t="s">
        <v>81</v>
      </c>
      <c r="H174" s="491" t="s">
        <v>11</v>
      </c>
      <c r="I174" s="491" t="s">
        <v>56</v>
      </c>
      <c r="J174" s="491" t="s">
        <v>8</v>
      </c>
      <c r="K174" s="491" t="s">
        <v>7</v>
      </c>
      <c r="L174" s="493" t="s">
        <v>1002</v>
      </c>
      <c r="M174" s="491" t="s">
        <v>81</v>
      </c>
      <c r="N174" s="491" t="s">
        <v>264</v>
      </c>
      <c r="O174" s="491" t="s">
        <v>159</v>
      </c>
      <c r="P174" s="491" t="s">
        <v>3167</v>
      </c>
      <c r="Q174" s="491" t="s">
        <v>3110</v>
      </c>
      <c r="R174" s="491" t="s">
        <v>1457</v>
      </c>
      <c r="S174" s="491">
        <v>24948382</v>
      </c>
      <c r="T174" s="491">
        <v>24948382</v>
      </c>
      <c r="U174" s="494" t="s">
        <v>2935</v>
      </c>
      <c r="V174" s="494"/>
    </row>
    <row r="175" spans="1:22" x14ac:dyDescent="0.3">
      <c r="A175" s="2" t="s">
        <v>1363</v>
      </c>
      <c r="B175" s="496" t="s">
        <v>3559</v>
      </c>
      <c r="C175" s="491" t="s">
        <v>326</v>
      </c>
      <c r="E175" s="491" t="s">
        <v>393</v>
      </c>
      <c r="F175" s="491" t="s">
        <v>2332</v>
      </c>
      <c r="G175" s="491" t="s">
        <v>101</v>
      </c>
      <c r="H175" s="491" t="s">
        <v>10</v>
      </c>
      <c r="I175" s="491" t="s">
        <v>102</v>
      </c>
      <c r="J175" s="491" t="s">
        <v>14</v>
      </c>
      <c r="K175" s="491" t="s">
        <v>6</v>
      </c>
      <c r="L175" s="493" t="s">
        <v>1286</v>
      </c>
      <c r="M175" s="491" t="s">
        <v>103</v>
      </c>
      <c r="N175" s="491" t="s">
        <v>4140</v>
      </c>
      <c r="O175" s="491" t="s">
        <v>781</v>
      </c>
      <c r="P175" s="491" t="s">
        <v>3183</v>
      </c>
      <c r="Q175" s="491" t="s">
        <v>3110</v>
      </c>
      <c r="R175" s="491" t="s">
        <v>3184</v>
      </c>
      <c r="S175" s="491">
        <v>27734340</v>
      </c>
      <c r="T175" s="491"/>
      <c r="U175" s="494" t="s">
        <v>2935</v>
      </c>
      <c r="V175" s="494"/>
    </row>
    <row r="176" spans="1:22" x14ac:dyDescent="0.3">
      <c r="A176" s="2" t="s">
        <v>1363</v>
      </c>
      <c r="B176" s="491" t="s">
        <v>2345</v>
      </c>
      <c r="C176" s="491" t="s">
        <v>748</v>
      </c>
      <c r="E176" s="491" t="s">
        <v>734</v>
      </c>
      <c r="F176" s="491" t="s">
        <v>2333</v>
      </c>
      <c r="G176" s="491" t="s">
        <v>150</v>
      </c>
      <c r="H176" s="491" t="s">
        <v>11</v>
      </c>
      <c r="I176" s="491" t="s">
        <v>70</v>
      </c>
      <c r="J176" s="491" t="s">
        <v>8</v>
      </c>
      <c r="K176" s="491" t="s">
        <v>9</v>
      </c>
      <c r="L176" s="493" t="s">
        <v>1105</v>
      </c>
      <c r="M176" s="491" t="s">
        <v>150</v>
      </c>
      <c r="N176" s="491" t="s">
        <v>151</v>
      </c>
      <c r="O176" s="491" t="s">
        <v>110</v>
      </c>
      <c r="P176" s="491" t="s">
        <v>3125</v>
      </c>
      <c r="Q176" s="491" t="s">
        <v>3110</v>
      </c>
      <c r="R176" s="491" t="s">
        <v>4358</v>
      </c>
      <c r="S176" s="491">
        <v>25180103</v>
      </c>
      <c r="T176" s="491">
        <v>22784865</v>
      </c>
      <c r="U176" s="494" t="s">
        <v>2935</v>
      </c>
      <c r="V176" s="494"/>
    </row>
    <row r="177" spans="1:22" x14ac:dyDescent="0.3">
      <c r="A177" s="2" t="s">
        <v>1363</v>
      </c>
      <c r="B177" s="491" t="s">
        <v>1405</v>
      </c>
      <c r="C177" s="491" t="s">
        <v>212</v>
      </c>
      <c r="E177" s="491" t="s">
        <v>735</v>
      </c>
      <c r="F177" s="491" t="s">
        <v>2334</v>
      </c>
      <c r="G177" s="491" t="s">
        <v>140</v>
      </c>
      <c r="H177" s="491" t="s">
        <v>8</v>
      </c>
      <c r="I177" s="491" t="s">
        <v>56</v>
      </c>
      <c r="J177" s="491" t="s">
        <v>16</v>
      </c>
      <c r="K177" s="491" t="s">
        <v>6</v>
      </c>
      <c r="L177" s="493" t="s">
        <v>1045</v>
      </c>
      <c r="M177" s="491" t="s">
        <v>81</v>
      </c>
      <c r="N177" s="491" t="s">
        <v>140</v>
      </c>
      <c r="O177" s="491" t="s">
        <v>3153</v>
      </c>
      <c r="P177" s="491" t="s">
        <v>3153</v>
      </c>
      <c r="Q177" s="491" t="s">
        <v>3110</v>
      </c>
      <c r="R177" s="491" t="s">
        <v>3318</v>
      </c>
      <c r="S177" s="491">
        <v>24603374</v>
      </c>
      <c r="T177" s="491"/>
      <c r="U177" s="494" t="s">
        <v>2935</v>
      </c>
      <c r="V177" s="494"/>
    </row>
    <row r="178" spans="1:22" x14ac:dyDescent="0.3">
      <c r="A178" s="2" t="s">
        <v>1363</v>
      </c>
      <c r="B178" s="491" t="s">
        <v>2358</v>
      </c>
      <c r="C178" s="491" t="s">
        <v>761</v>
      </c>
      <c r="E178" s="491" t="s">
        <v>736</v>
      </c>
      <c r="F178" s="492" t="s">
        <v>1458</v>
      </c>
      <c r="G178" s="491" t="s">
        <v>147</v>
      </c>
      <c r="H178" s="491" t="s">
        <v>8</v>
      </c>
      <c r="I178" s="491" t="s">
        <v>148</v>
      </c>
      <c r="J178" s="491" t="s">
        <v>8</v>
      </c>
      <c r="K178" s="491" t="s">
        <v>14</v>
      </c>
      <c r="L178" s="493" t="s">
        <v>1203</v>
      </c>
      <c r="M178" s="491" t="s">
        <v>4109</v>
      </c>
      <c r="N178" s="491" t="s">
        <v>147</v>
      </c>
      <c r="O178" s="491" t="s">
        <v>4359</v>
      </c>
      <c r="P178" s="491" t="s">
        <v>4360</v>
      </c>
      <c r="Q178" s="491" t="s">
        <v>3110</v>
      </c>
      <c r="R178" s="491" t="s">
        <v>4361</v>
      </c>
      <c r="S178" s="491">
        <v>26546087</v>
      </c>
      <c r="T178" s="491"/>
      <c r="U178" s="494" t="s">
        <v>2935</v>
      </c>
      <c r="V178" s="494"/>
    </row>
    <row r="179" spans="1:22" x14ac:dyDescent="0.3">
      <c r="A179" s="2" t="s">
        <v>1363</v>
      </c>
      <c r="B179" s="491" t="s">
        <v>1602</v>
      </c>
      <c r="C179" s="491" t="s">
        <v>165</v>
      </c>
      <c r="E179" s="491" t="s">
        <v>634</v>
      </c>
      <c r="F179" s="491" t="s">
        <v>2340</v>
      </c>
      <c r="G179" s="491" t="s">
        <v>136</v>
      </c>
      <c r="H179" s="491" t="s">
        <v>10</v>
      </c>
      <c r="I179" s="491" t="s">
        <v>135</v>
      </c>
      <c r="J179" s="491" t="s">
        <v>8</v>
      </c>
      <c r="K179" s="491" t="s">
        <v>8</v>
      </c>
      <c r="L179" s="493" t="s">
        <v>1150</v>
      </c>
      <c r="M179" s="491" t="s">
        <v>136</v>
      </c>
      <c r="N179" s="491" t="s">
        <v>549</v>
      </c>
      <c r="O179" s="491" t="s">
        <v>61</v>
      </c>
      <c r="P179" s="491" t="s">
        <v>3182</v>
      </c>
      <c r="Q179" s="491" t="s">
        <v>3110</v>
      </c>
      <c r="R179" s="491" t="s">
        <v>2507</v>
      </c>
      <c r="S179" s="491">
        <v>22353355</v>
      </c>
      <c r="T179" s="491">
        <v>22358855</v>
      </c>
      <c r="U179" s="494" t="s">
        <v>2935</v>
      </c>
      <c r="V179" s="494"/>
    </row>
    <row r="180" spans="1:22" x14ac:dyDescent="0.3">
      <c r="A180" s="2" t="s">
        <v>1363</v>
      </c>
      <c r="B180" s="491" t="s">
        <v>4468</v>
      </c>
      <c r="C180" s="491" t="s">
        <v>4467</v>
      </c>
      <c r="E180" s="491" t="s">
        <v>60</v>
      </c>
      <c r="F180" s="491" t="s">
        <v>1460</v>
      </c>
      <c r="G180" s="491" t="s">
        <v>147</v>
      </c>
      <c r="H180" s="491" t="s">
        <v>11</v>
      </c>
      <c r="I180" s="491" t="s">
        <v>148</v>
      </c>
      <c r="J180" s="491" t="s">
        <v>10</v>
      </c>
      <c r="K180" s="491" t="s">
        <v>8</v>
      </c>
      <c r="L180" s="493" t="s">
        <v>1211</v>
      </c>
      <c r="M180" s="491" t="s">
        <v>4109</v>
      </c>
      <c r="N180" s="491" t="s">
        <v>4195</v>
      </c>
      <c r="O180" s="491" t="s">
        <v>4230</v>
      </c>
      <c r="P180" s="491" t="s">
        <v>3187</v>
      </c>
      <c r="Q180" s="491" t="s">
        <v>3110</v>
      </c>
      <c r="R180" s="491" t="s">
        <v>1477</v>
      </c>
      <c r="S180" s="491">
        <v>40017993</v>
      </c>
      <c r="T180" s="491"/>
      <c r="U180" s="494" t="s">
        <v>2935</v>
      </c>
      <c r="V180" s="494"/>
    </row>
    <row r="181" spans="1:22" x14ac:dyDescent="0.3">
      <c r="A181" s="2" t="s">
        <v>1363</v>
      </c>
      <c r="B181" s="491" t="s">
        <v>1367</v>
      </c>
      <c r="C181" s="491" t="s">
        <v>57</v>
      </c>
      <c r="E181" s="491" t="s">
        <v>742</v>
      </c>
      <c r="F181" s="491" t="s">
        <v>2343</v>
      </c>
      <c r="G181" s="491" t="s">
        <v>488</v>
      </c>
      <c r="H181" s="491" t="s">
        <v>10</v>
      </c>
      <c r="I181" s="491" t="s">
        <v>102</v>
      </c>
      <c r="J181" s="491" t="s">
        <v>20</v>
      </c>
      <c r="K181" s="491" t="s">
        <v>6</v>
      </c>
      <c r="L181" s="493" t="s">
        <v>1296</v>
      </c>
      <c r="M181" s="491" t="s">
        <v>103</v>
      </c>
      <c r="N181" s="491" t="s">
        <v>4239</v>
      </c>
      <c r="O181" s="491" t="s">
        <v>4344</v>
      </c>
      <c r="P181" s="491" t="s">
        <v>3188</v>
      </c>
      <c r="Q181" s="491" t="s">
        <v>3110</v>
      </c>
      <c r="R181" s="491" t="s">
        <v>2508</v>
      </c>
      <c r="S181" s="491">
        <v>26436128</v>
      </c>
      <c r="T181" s="491">
        <v>26432421</v>
      </c>
      <c r="U181" s="494" t="s">
        <v>2935</v>
      </c>
      <c r="V181" s="494"/>
    </row>
    <row r="182" spans="1:22" x14ac:dyDescent="0.3">
      <c r="A182" s="2" t="s">
        <v>1363</v>
      </c>
      <c r="B182" s="491" t="s">
        <v>2069</v>
      </c>
      <c r="C182" s="491" t="s">
        <v>599</v>
      </c>
      <c r="E182" s="491" t="s">
        <v>727</v>
      </c>
      <c r="F182" s="491" t="s">
        <v>2946</v>
      </c>
      <c r="G182" s="491" t="s">
        <v>2526</v>
      </c>
      <c r="H182" s="491" t="s">
        <v>9</v>
      </c>
      <c r="I182" s="491" t="s">
        <v>54</v>
      </c>
      <c r="J182" s="491" t="s">
        <v>15</v>
      </c>
      <c r="K182" s="491" t="s">
        <v>6</v>
      </c>
      <c r="L182" s="493" t="s">
        <v>912</v>
      </c>
      <c r="M182" s="491" t="s">
        <v>55</v>
      </c>
      <c r="N182" s="491" t="s">
        <v>191</v>
      </c>
      <c r="O182" s="491" t="s">
        <v>191</v>
      </c>
      <c r="P182" s="491" t="s">
        <v>110</v>
      </c>
      <c r="Q182" s="491" t="s">
        <v>3110</v>
      </c>
      <c r="R182" s="491" t="s">
        <v>3738</v>
      </c>
      <c r="S182" s="491">
        <v>22827777</v>
      </c>
      <c r="T182" s="491">
        <v>85592927</v>
      </c>
      <c r="U182" s="494" t="s">
        <v>2935</v>
      </c>
      <c r="V182" s="494"/>
    </row>
    <row r="183" spans="1:22" x14ac:dyDescent="0.3">
      <c r="A183" s="2" t="s">
        <v>1363</v>
      </c>
      <c r="B183" s="491" t="s">
        <v>1456</v>
      </c>
      <c r="C183" s="491" t="s">
        <v>1579</v>
      </c>
      <c r="E183" s="491" t="s">
        <v>746</v>
      </c>
      <c r="F183" s="491" t="s">
        <v>2344</v>
      </c>
      <c r="G183" s="491" t="s">
        <v>196</v>
      </c>
      <c r="H183" s="491" t="s">
        <v>10</v>
      </c>
      <c r="I183" s="491" t="s">
        <v>54</v>
      </c>
      <c r="J183" s="491" t="s">
        <v>12</v>
      </c>
      <c r="K183" s="491" t="s">
        <v>6</v>
      </c>
      <c r="L183" s="493" t="s">
        <v>899</v>
      </c>
      <c r="M183" s="491" t="s">
        <v>55</v>
      </c>
      <c r="N183" s="491" t="s">
        <v>4081</v>
      </c>
      <c r="O183" s="491" t="s">
        <v>372</v>
      </c>
      <c r="P183" s="491" t="s">
        <v>372</v>
      </c>
      <c r="Q183" s="491" t="s">
        <v>3110</v>
      </c>
      <c r="R183" s="491" t="s">
        <v>2976</v>
      </c>
      <c r="S183" s="491">
        <v>22491516</v>
      </c>
      <c r="T183" s="491">
        <v>22828132</v>
      </c>
      <c r="U183" s="494" t="s">
        <v>2935</v>
      </c>
      <c r="V183" s="494"/>
    </row>
    <row r="184" spans="1:22" x14ac:dyDescent="0.3">
      <c r="A184" s="2" t="s">
        <v>1363</v>
      </c>
      <c r="B184" s="491" t="s">
        <v>4307</v>
      </c>
      <c r="C184" s="491" t="s">
        <v>567</v>
      </c>
      <c r="E184" s="491" t="s">
        <v>302</v>
      </c>
      <c r="F184" s="491" t="s">
        <v>1372</v>
      </c>
      <c r="G184" s="491" t="s">
        <v>101</v>
      </c>
      <c r="H184" s="491" t="s">
        <v>16</v>
      </c>
      <c r="I184" s="491" t="s">
        <v>102</v>
      </c>
      <c r="J184" s="491" t="s">
        <v>16</v>
      </c>
      <c r="K184" s="491" t="s">
        <v>8</v>
      </c>
      <c r="L184" s="493" t="s">
        <v>1294</v>
      </c>
      <c r="M184" s="491" t="s">
        <v>103</v>
      </c>
      <c r="N184" s="491" t="s">
        <v>4116</v>
      </c>
      <c r="O184" s="491" t="s">
        <v>4345</v>
      </c>
      <c r="P184" s="491" t="s">
        <v>3114</v>
      </c>
      <c r="Q184" s="491" t="s">
        <v>3110</v>
      </c>
      <c r="R184" s="491" t="s">
        <v>4448</v>
      </c>
      <c r="S184" s="491">
        <v>27322886</v>
      </c>
      <c r="T184" s="491"/>
      <c r="U184" s="494" t="s">
        <v>2935</v>
      </c>
      <c r="V184" s="494"/>
    </row>
    <row r="185" spans="1:22" x14ac:dyDescent="0.3">
      <c r="A185" s="2" t="s">
        <v>1363</v>
      </c>
      <c r="B185" s="491" t="s">
        <v>1981</v>
      </c>
      <c r="C185" s="491" t="s">
        <v>535</v>
      </c>
      <c r="E185" s="491" t="s">
        <v>747</v>
      </c>
      <c r="F185" s="491" t="s">
        <v>1423</v>
      </c>
      <c r="G185" s="491" t="s">
        <v>136</v>
      </c>
      <c r="H185" s="491" t="s">
        <v>9</v>
      </c>
      <c r="I185" s="491" t="s">
        <v>135</v>
      </c>
      <c r="J185" s="491" t="s">
        <v>7</v>
      </c>
      <c r="K185" s="491" t="s">
        <v>9</v>
      </c>
      <c r="L185" s="493" t="s">
        <v>1145</v>
      </c>
      <c r="M185" s="491" t="s">
        <v>136</v>
      </c>
      <c r="N185" s="491" t="s">
        <v>801</v>
      </c>
      <c r="O185" s="491" t="s">
        <v>672</v>
      </c>
      <c r="P185" s="491" t="s">
        <v>672</v>
      </c>
      <c r="Q185" s="491" t="s">
        <v>3110</v>
      </c>
      <c r="R185" s="491" t="s">
        <v>2509</v>
      </c>
      <c r="S185" s="491">
        <v>21017459</v>
      </c>
      <c r="T185" s="491"/>
      <c r="U185" s="494" t="s">
        <v>2935</v>
      </c>
      <c r="V185" s="494"/>
    </row>
    <row r="186" spans="1:22" x14ac:dyDescent="0.3">
      <c r="A186" s="2" t="s">
        <v>1363</v>
      </c>
      <c r="B186" s="491" t="s">
        <v>1493</v>
      </c>
      <c r="C186" s="491" t="s">
        <v>381</v>
      </c>
      <c r="E186" s="491" t="s">
        <v>748</v>
      </c>
      <c r="F186" s="491" t="s">
        <v>2345</v>
      </c>
      <c r="G186" s="491" t="s">
        <v>136</v>
      </c>
      <c r="H186" s="491" t="s">
        <v>9</v>
      </c>
      <c r="I186" s="491" t="s">
        <v>135</v>
      </c>
      <c r="J186" s="491" t="s">
        <v>7</v>
      </c>
      <c r="K186" s="491" t="s">
        <v>6</v>
      </c>
      <c r="L186" s="493" t="s">
        <v>1142</v>
      </c>
      <c r="M186" s="491" t="s">
        <v>136</v>
      </c>
      <c r="N186" s="491" t="s">
        <v>801</v>
      </c>
      <c r="O186" s="491" t="s">
        <v>801</v>
      </c>
      <c r="P186" s="491" t="s">
        <v>3202</v>
      </c>
      <c r="Q186" s="491" t="s">
        <v>3110</v>
      </c>
      <c r="R186" s="491" t="s">
        <v>4362</v>
      </c>
      <c r="S186" s="491">
        <v>22374454</v>
      </c>
      <c r="T186" s="491"/>
      <c r="U186" s="494" t="s">
        <v>2935</v>
      </c>
      <c r="V186" s="494"/>
    </row>
    <row r="187" spans="1:22" x14ac:dyDescent="0.3">
      <c r="A187" s="2" t="s">
        <v>1363</v>
      </c>
      <c r="B187" s="492" t="s">
        <v>1398</v>
      </c>
      <c r="C187" s="491" t="s">
        <v>1758</v>
      </c>
      <c r="E187" s="491" t="s">
        <v>758</v>
      </c>
      <c r="F187" s="492" t="s">
        <v>1491</v>
      </c>
      <c r="G187" s="491" t="s">
        <v>812</v>
      </c>
      <c r="H187" s="491" t="s">
        <v>7</v>
      </c>
      <c r="I187" s="491" t="s">
        <v>102</v>
      </c>
      <c r="J187" s="491" t="s">
        <v>6</v>
      </c>
      <c r="K187" s="491" t="s">
        <v>20</v>
      </c>
      <c r="L187" s="493" t="s">
        <v>1251</v>
      </c>
      <c r="M187" s="491" t="s">
        <v>103</v>
      </c>
      <c r="N187" s="491" t="s">
        <v>103</v>
      </c>
      <c r="O187" s="491" t="s">
        <v>3171</v>
      </c>
      <c r="P187" s="491" t="s">
        <v>3171</v>
      </c>
      <c r="Q187" s="491" t="s">
        <v>3110</v>
      </c>
      <c r="R187" s="491" t="s">
        <v>4449</v>
      </c>
      <c r="S187" s="491">
        <v>26420289</v>
      </c>
      <c r="T187" s="491">
        <v>87772105</v>
      </c>
      <c r="U187" s="494" t="s">
        <v>2935</v>
      </c>
      <c r="V187" s="494"/>
    </row>
    <row r="188" spans="1:22" x14ac:dyDescent="0.3">
      <c r="A188" s="2" t="s">
        <v>1363</v>
      </c>
      <c r="B188" s="491" t="s">
        <v>1409</v>
      </c>
      <c r="C188" s="491" t="s">
        <v>200</v>
      </c>
      <c r="E188" s="491" t="s">
        <v>759</v>
      </c>
      <c r="F188" s="491" t="s">
        <v>1415</v>
      </c>
      <c r="G188" s="491" t="s">
        <v>2524</v>
      </c>
      <c r="H188" s="491" t="s">
        <v>8</v>
      </c>
      <c r="I188" s="491" t="s">
        <v>54</v>
      </c>
      <c r="J188" s="491" t="s">
        <v>6</v>
      </c>
      <c r="K188" s="491" t="s">
        <v>11</v>
      </c>
      <c r="L188" s="493" t="s">
        <v>858</v>
      </c>
      <c r="M188" s="491" t="s">
        <v>55</v>
      </c>
      <c r="N188" s="491" t="s">
        <v>55</v>
      </c>
      <c r="O188" s="491" t="s">
        <v>4349</v>
      </c>
      <c r="P188" s="491" t="s">
        <v>3133</v>
      </c>
      <c r="Q188" s="491" t="s">
        <v>3110</v>
      </c>
      <c r="R188" s="491" t="s">
        <v>4363</v>
      </c>
      <c r="S188" s="491">
        <v>40364554</v>
      </c>
      <c r="T188" s="491">
        <v>22270211</v>
      </c>
      <c r="U188" s="494" t="s">
        <v>2935</v>
      </c>
      <c r="V188" s="494"/>
    </row>
    <row r="189" spans="1:22" x14ac:dyDescent="0.3">
      <c r="A189" s="2" t="s">
        <v>1363</v>
      </c>
      <c r="B189" s="491" t="s">
        <v>3257</v>
      </c>
      <c r="C189" s="491" t="s">
        <v>504</v>
      </c>
      <c r="E189" s="491" t="s">
        <v>760</v>
      </c>
      <c r="F189" s="491" t="s">
        <v>1459</v>
      </c>
      <c r="G189" s="491" t="s">
        <v>150</v>
      </c>
      <c r="H189" s="491" t="s">
        <v>6</v>
      </c>
      <c r="I189" s="491" t="s">
        <v>70</v>
      </c>
      <c r="J189" s="491" t="s">
        <v>6</v>
      </c>
      <c r="K189" s="491" t="s">
        <v>7</v>
      </c>
      <c r="L189" s="493" t="s">
        <v>1087</v>
      </c>
      <c r="M189" s="491" t="s">
        <v>150</v>
      </c>
      <c r="N189" s="491" t="s">
        <v>150</v>
      </c>
      <c r="O189" s="491" t="s">
        <v>789</v>
      </c>
      <c r="P189" s="491" t="s">
        <v>2654</v>
      </c>
      <c r="Q189" s="491" t="s">
        <v>3110</v>
      </c>
      <c r="R189" s="491" t="s">
        <v>4364</v>
      </c>
      <c r="S189" s="491">
        <v>25520931</v>
      </c>
      <c r="T189" s="491">
        <v>25510456</v>
      </c>
      <c r="U189" s="494" t="s">
        <v>2935</v>
      </c>
      <c r="V189" s="494"/>
    </row>
    <row r="190" spans="1:22" x14ac:dyDescent="0.3">
      <c r="A190" s="2" t="s">
        <v>1363</v>
      </c>
      <c r="B190" s="491" t="s">
        <v>2273</v>
      </c>
      <c r="C190" s="491" t="s">
        <v>697</v>
      </c>
      <c r="E190" s="491" t="s">
        <v>761</v>
      </c>
      <c r="F190" s="491" t="s">
        <v>2358</v>
      </c>
      <c r="G190" s="491" t="s">
        <v>806</v>
      </c>
      <c r="H190" s="491" t="s">
        <v>6</v>
      </c>
      <c r="I190" s="491" t="s">
        <v>148</v>
      </c>
      <c r="J190" s="491" t="s">
        <v>7</v>
      </c>
      <c r="K190" s="491" t="s">
        <v>6</v>
      </c>
      <c r="L190" s="493" t="s">
        <v>1189</v>
      </c>
      <c r="M190" s="491" t="s">
        <v>4109</v>
      </c>
      <c r="N190" s="491" t="s">
        <v>806</v>
      </c>
      <c r="O190" s="491" t="s">
        <v>806</v>
      </c>
      <c r="P190" s="491" t="s">
        <v>3204</v>
      </c>
      <c r="Q190" s="491" t="s">
        <v>3110</v>
      </c>
      <c r="R190" s="491" t="s">
        <v>4450</v>
      </c>
      <c r="S190" s="491">
        <v>26864838</v>
      </c>
      <c r="T190" s="491"/>
      <c r="U190" s="494" t="s">
        <v>2935</v>
      </c>
      <c r="V190" s="494"/>
    </row>
    <row r="191" spans="1:22" x14ac:dyDescent="0.3">
      <c r="A191" s="2" t="s">
        <v>1363</v>
      </c>
      <c r="B191" s="491" t="s">
        <v>4308</v>
      </c>
      <c r="C191" s="491" t="s">
        <v>600</v>
      </c>
      <c r="E191" s="491" t="s">
        <v>762</v>
      </c>
      <c r="F191" s="491" t="s">
        <v>1474</v>
      </c>
      <c r="G191" s="491" t="s">
        <v>136</v>
      </c>
      <c r="H191" s="491" t="s">
        <v>12</v>
      </c>
      <c r="I191" s="491" t="s">
        <v>135</v>
      </c>
      <c r="J191" s="491" t="s">
        <v>12</v>
      </c>
      <c r="K191" s="491" t="s">
        <v>6</v>
      </c>
      <c r="L191" s="493" t="s">
        <v>1171</v>
      </c>
      <c r="M191" s="491" t="s">
        <v>136</v>
      </c>
      <c r="N191" s="491" t="s">
        <v>800</v>
      </c>
      <c r="O191" s="491" t="s">
        <v>152</v>
      </c>
      <c r="P191" s="491" t="s">
        <v>3214</v>
      </c>
      <c r="Q191" s="491" t="s">
        <v>3110</v>
      </c>
      <c r="R191" s="491" t="s">
        <v>4451</v>
      </c>
      <c r="S191" s="491">
        <v>22934863</v>
      </c>
      <c r="T191" s="491">
        <v>22393567</v>
      </c>
      <c r="U191" s="494" t="s">
        <v>2935</v>
      </c>
      <c r="V191" s="494"/>
    </row>
    <row r="192" spans="1:22" x14ac:dyDescent="0.3">
      <c r="A192" s="2" t="s">
        <v>1363</v>
      </c>
      <c r="B192" s="492" t="s">
        <v>4295</v>
      </c>
      <c r="C192" s="491" t="s">
        <v>1395</v>
      </c>
      <c r="E192" s="491" t="s">
        <v>763</v>
      </c>
      <c r="F192" s="491" t="s">
        <v>1470</v>
      </c>
      <c r="G192" s="491" t="s">
        <v>136</v>
      </c>
      <c r="H192" s="491" t="s">
        <v>7</v>
      </c>
      <c r="I192" s="491" t="s">
        <v>135</v>
      </c>
      <c r="J192" s="491" t="s">
        <v>6</v>
      </c>
      <c r="K192" s="491" t="s">
        <v>8</v>
      </c>
      <c r="L192" s="493" t="s">
        <v>1139</v>
      </c>
      <c r="M192" s="491" t="s">
        <v>136</v>
      </c>
      <c r="N192" s="491" t="s">
        <v>136</v>
      </c>
      <c r="O192" s="491" t="s">
        <v>240</v>
      </c>
      <c r="P192" s="491" t="s">
        <v>240</v>
      </c>
      <c r="Q192" s="491" t="s">
        <v>3110</v>
      </c>
      <c r="R192" s="491" t="s">
        <v>2512</v>
      </c>
      <c r="S192" s="491">
        <v>22659026</v>
      </c>
      <c r="T192" s="491">
        <v>22659026</v>
      </c>
      <c r="U192" s="494" t="s">
        <v>2935</v>
      </c>
      <c r="V192" s="494"/>
    </row>
    <row r="193" spans="1:22" x14ac:dyDescent="0.3">
      <c r="A193" s="2" t="s">
        <v>1363</v>
      </c>
      <c r="B193" s="491" t="s">
        <v>1474</v>
      </c>
      <c r="C193" s="491" t="s">
        <v>762</v>
      </c>
      <c r="E193" s="491" t="s">
        <v>265</v>
      </c>
      <c r="F193" s="491" t="s">
        <v>1374</v>
      </c>
      <c r="G193" s="491" t="s">
        <v>103</v>
      </c>
      <c r="H193" s="491" t="s">
        <v>6</v>
      </c>
      <c r="I193" s="491" t="s">
        <v>102</v>
      </c>
      <c r="J193" s="491" t="s">
        <v>6</v>
      </c>
      <c r="K193" s="491" t="s">
        <v>14</v>
      </c>
      <c r="L193" s="493" t="s">
        <v>1250</v>
      </c>
      <c r="M193" s="491" t="s">
        <v>103</v>
      </c>
      <c r="N193" s="491" t="s">
        <v>103</v>
      </c>
      <c r="O193" s="491" t="s">
        <v>4118</v>
      </c>
      <c r="P193" s="491" t="s">
        <v>3116</v>
      </c>
      <c r="Q193" s="491" t="s">
        <v>3110</v>
      </c>
      <c r="R193" s="491" t="s">
        <v>4365</v>
      </c>
      <c r="S193" s="491">
        <v>26633839</v>
      </c>
      <c r="T193" s="491">
        <v>26632505</v>
      </c>
      <c r="U193" s="494" t="s">
        <v>2935</v>
      </c>
      <c r="V193" s="494"/>
    </row>
    <row r="194" spans="1:22" x14ac:dyDescent="0.3">
      <c r="A194" s="2" t="s">
        <v>1363</v>
      </c>
      <c r="B194" s="492" t="s">
        <v>3560</v>
      </c>
      <c r="C194" s="491" t="s">
        <v>361</v>
      </c>
      <c r="E194" s="491" t="s">
        <v>767</v>
      </c>
      <c r="F194" s="492" t="s">
        <v>4313</v>
      </c>
      <c r="G194" s="491" t="s">
        <v>2526</v>
      </c>
      <c r="H194" s="491" t="s">
        <v>9</v>
      </c>
      <c r="I194" s="491" t="s">
        <v>54</v>
      </c>
      <c r="J194" s="491" t="s">
        <v>15</v>
      </c>
      <c r="K194" s="491" t="s">
        <v>7</v>
      </c>
      <c r="L194" s="493" t="s">
        <v>913</v>
      </c>
      <c r="M194" s="491" t="s">
        <v>55</v>
      </c>
      <c r="N194" s="491" t="s">
        <v>191</v>
      </c>
      <c r="O194" s="491" t="s">
        <v>4366</v>
      </c>
      <c r="P194" s="491" t="s">
        <v>110</v>
      </c>
      <c r="Q194" s="491" t="s">
        <v>3110</v>
      </c>
      <c r="R194" s="491" t="s">
        <v>1476</v>
      </c>
      <c r="S194" s="491">
        <v>22038128</v>
      </c>
      <c r="T194" s="491">
        <v>22826512</v>
      </c>
      <c r="U194" s="494" t="s">
        <v>2935</v>
      </c>
      <c r="V194" s="494"/>
    </row>
    <row r="195" spans="1:22" x14ac:dyDescent="0.3">
      <c r="A195" s="2" t="s">
        <v>1363</v>
      </c>
      <c r="B195" s="491" t="s">
        <v>2040</v>
      </c>
      <c r="C195" s="491" t="s">
        <v>578</v>
      </c>
      <c r="E195" s="491" t="s">
        <v>354</v>
      </c>
      <c r="F195" s="491" t="s">
        <v>2367</v>
      </c>
      <c r="G195" s="491" t="s">
        <v>147</v>
      </c>
      <c r="H195" s="491" t="s">
        <v>8</v>
      </c>
      <c r="I195" s="491" t="s">
        <v>148</v>
      </c>
      <c r="J195" s="491" t="s">
        <v>8</v>
      </c>
      <c r="K195" s="491" t="s">
        <v>14</v>
      </c>
      <c r="L195" s="493" t="s">
        <v>1203</v>
      </c>
      <c r="M195" s="491" t="s">
        <v>4109</v>
      </c>
      <c r="N195" s="491" t="s">
        <v>147</v>
      </c>
      <c r="O195" s="491" t="s">
        <v>4359</v>
      </c>
      <c r="P195" s="491" t="s">
        <v>3155</v>
      </c>
      <c r="Q195" s="491" t="s">
        <v>3110</v>
      </c>
      <c r="R195" s="491" t="s">
        <v>4367</v>
      </c>
      <c r="S195" s="491">
        <v>26545042</v>
      </c>
      <c r="T195" s="491">
        <v>26545044</v>
      </c>
      <c r="U195" s="494" t="s">
        <v>2935</v>
      </c>
      <c r="V195" s="494"/>
    </row>
    <row r="196" spans="1:22" x14ac:dyDescent="0.3">
      <c r="A196" s="2" t="s">
        <v>1363</v>
      </c>
      <c r="B196" s="492" t="s">
        <v>1616</v>
      </c>
      <c r="C196" s="491" t="s">
        <v>180</v>
      </c>
      <c r="E196" s="491" t="s">
        <v>345</v>
      </c>
      <c r="F196" s="491" t="s">
        <v>3264</v>
      </c>
      <c r="G196" s="491" t="s">
        <v>784</v>
      </c>
      <c r="H196" s="491" t="s">
        <v>9</v>
      </c>
      <c r="I196" s="491" t="s">
        <v>85</v>
      </c>
      <c r="J196" s="491" t="s">
        <v>11</v>
      </c>
      <c r="K196" s="491" t="s">
        <v>7</v>
      </c>
      <c r="L196" s="493" t="s">
        <v>1323</v>
      </c>
      <c r="M196" s="491" t="s">
        <v>84</v>
      </c>
      <c r="N196" s="491" t="s">
        <v>4153</v>
      </c>
      <c r="O196" s="491" t="s">
        <v>4089</v>
      </c>
      <c r="P196" s="491" t="s">
        <v>2846</v>
      </c>
      <c r="Q196" s="491" t="s">
        <v>3110</v>
      </c>
      <c r="R196" s="491" t="s">
        <v>3573</v>
      </c>
      <c r="S196" s="491">
        <v>40003554</v>
      </c>
      <c r="T196" s="491"/>
      <c r="U196" s="494" t="s">
        <v>2935</v>
      </c>
      <c r="V196" s="494"/>
    </row>
    <row r="197" spans="1:22" x14ac:dyDescent="0.3">
      <c r="A197" s="2" t="s">
        <v>1363</v>
      </c>
      <c r="B197" s="491" t="s">
        <v>1844</v>
      </c>
      <c r="C197" s="491" t="s">
        <v>424</v>
      </c>
      <c r="E197" s="491" t="s">
        <v>768</v>
      </c>
      <c r="F197" s="491" t="s">
        <v>2947</v>
      </c>
      <c r="G197" s="491" t="s">
        <v>2526</v>
      </c>
      <c r="H197" s="491" t="s">
        <v>8</v>
      </c>
      <c r="I197" s="491" t="s">
        <v>54</v>
      </c>
      <c r="J197" s="491" t="s">
        <v>7</v>
      </c>
      <c r="K197" s="491" t="s">
        <v>8</v>
      </c>
      <c r="L197" s="493" t="s">
        <v>866</v>
      </c>
      <c r="M197" s="491" t="s">
        <v>55</v>
      </c>
      <c r="N197" s="491" t="s">
        <v>3199</v>
      </c>
      <c r="O197" s="491" t="s">
        <v>110</v>
      </c>
      <c r="P197" s="491" t="s">
        <v>3118</v>
      </c>
      <c r="Q197" s="491" t="s">
        <v>3110</v>
      </c>
      <c r="R197" s="491" t="s">
        <v>1475</v>
      </c>
      <c r="S197" s="491">
        <v>22886113</v>
      </c>
      <c r="T197" s="491">
        <v>22281178</v>
      </c>
      <c r="U197" s="494" t="s">
        <v>2935</v>
      </c>
      <c r="V197" s="494"/>
    </row>
    <row r="198" spans="1:22" x14ac:dyDescent="0.3">
      <c r="A198" s="2" t="s">
        <v>1363</v>
      </c>
      <c r="B198" s="491" t="s">
        <v>1445</v>
      </c>
      <c r="C198" s="491" t="s">
        <v>67</v>
      </c>
      <c r="E198" s="491" t="s">
        <v>413</v>
      </c>
      <c r="F198" s="492" t="s">
        <v>1461</v>
      </c>
      <c r="G198" s="491" t="s">
        <v>2526</v>
      </c>
      <c r="H198" s="491" t="s">
        <v>8</v>
      </c>
      <c r="I198" s="491" t="s">
        <v>54</v>
      </c>
      <c r="J198" s="491" t="s">
        <v>7</v>
      </c>
      <c r="K198" s="491" t="s">
        <v>8</v>
      </c>
      <c r="L198" s="493" t="s">
        <v>866</v>
      </c>
      <c r="M198" s="491" t="s">
        <v>55</v>
      </c>
      <c r="N198" s="491" t="s">
        <v>3199</v>
      </c>
      <c r="O198" s="491" t="s">
        <v>110</v>
      </c>
      <c r="P198" s="491" t="s">
        <v>3189</v>
      </c>
      <c r="Q198" s="491" t="s">
        <v>3110</v>
      </c>
      <c r="R198" s="491" t="s">
        <v>4452</v>
      </c>
      <c r="S198" s="491">
        <v>22152393</v>
      </c>
      <c r="T198" s="491">
        <v>22152398</v>
      </c>
      <c r="U198" s="494" t="s">
        <v>2935</v>
      </c>
      <c r="V198" s="494"/>
    </row>
    <row r="199" spans="1:22" x14ac:dyDescent="0.3">
      <c r="A199" s="2" t="s">
        <v>1363</v>
      </c>
      <c r="B199" s="491" t="s">
        <v>1452</v>
      </c>
      <c r="C199" s="491" t="s">
        <v>462</v>
      </c>
      <c r="E199" s="491" t="s">
        <v>428</v>
      </c>
      <c r="F199" s="491" t="s">
        <v>3108</v>
      </c>
      <c r="G199" s="491" t="s">
        <v>81</v>
      </c>
      <c r="H199" s="491" t="s">
        <v>9</v>
      </c>
      <c r="I199" s="491" t="s">
        <v>56</v>
      </c>
      <c r="J199" s="491" t="s">
        <v>6</v>
      </c>
      <c r="K199" s="491" t="s">
        <v>7</v>
      </c>
      <c r="L199" s="493" t="s">
        <v>975</v>
      </c>
      <c r="M199" s="491" t="s">
        <v>81</v>
      </c>
      <c r="N199" s="491" t="s">
        <v>81</v>
      </c>
      <c r="O199" s="491" t="s">
        <v>55</v>
      </c>
      <c r="P199" s="491" t="s">
        <v>3230</v>
      </c>
      <c r="Q199" s="491" t="s">
        <v>3110</v>
      </c>
      <c r="R199" s="491" t="s">
        <v>4453</v>
      </c>
      <c r="S199" s="491">
        <v>24334736</v>
      </c>
      <c r="T199" s="491">
        <v>24339892</v>
      </c>
      <c r="U199" s="494" t="s">
        <v>2935</v>
      </c>
      <c r="V199" s="494"/>
    </row>
    <row r="200" spans="1:22" x14ac:dyDescent="0.3">
      <c r="A200" s="2" t="s">
        <v>1363</v>
      </c>
      <c r="B200" s="491" t="s">
        <v>1492</v>
      </c>
      <c r="C200" s="491" t="s">
        <v>283</v>
      </c>
      <c r="E200" s="491" t="s">
        <v>406</v>
      </c>
      <c r="F200" s="491" t="s">
        <v>3265</v>
      </c>
      <c r="G200" s="491" t="s">
        <v>2526</v>
      </c>
      <c r="H200" s="491" t="s">
        <v>8</v>
      </c>
      <c r="I200" s="491" t="s">
        <v>54</v>
      </c>
      <c r="J200" s="491" t="s">
        <v>7</v>
      </c>
      <c r="K200" s="491" t="s">
        <v>8</v>
      </c>
      <c r="L200" s="493" t="s">
        <v>866</v>
      </c>
      <c r="M200" s="491" t="s">
        <v>55</v>
      </c>
      <c r="N200" s="491" t="s">
        <v>3199</v>
      </c>
      <c r="O200" s="491" t="s">
        <v>110</v>
      </c>
      <c r="P200" s="491" t="s">
        <v>3217</v>
      </c>
      <c r="Q200" s="491" t="s">
        <v>3110</v>
      </c>
      <c r="R200" s="491" t="s">
        <v>3574</v>
      </c>
      <c r="S200" s="491">
        <v>22280562</v>
      </c>
      <c r="T200" s="491">
        <v>22280562</v>
      </c>
      <c r="U200" s="494" t="s">
        <v>2935</v>
      </c>
      <c r="V200" s="494"/>
    </row>
    <row r="201" spans="1:22" x14ac:dyDescent="0.3">
      <c r="A201" s="2" t="s">
        <v>1363</v>
      </c>
      <c r="B201" s="491" t="s">
        <v>778</v>
      </c>
      <c r="C201" s="491" t="s">
        <v>463</v>
      </c>
      <c r="E201" s="491" t="s">
        <v>408</v>
      </c>
      <c r="F201" s="491" t="s">
        <v>1465</v>
      </c>
      <c r="G201" s="491" t="s">
        <v>2524</v>
      </c>
      <c r="H201" s="491" t="s">
        <v>8</v>
      </c>
      <c r="I201" s="491" t="s">
        <v>54</v>
      </c>
      <c r="J201" s="491" t="s">
        <v>6</v>
      </c>
      <c r="K201" s="491" t="s">
        <v>11</v>
      </c>
      <c r="L201" s="493" t="s">
        <v>858</v>
      </c>
      <c r="M201" s="491" t="s">
        <v>55</v>
      </c>
      <c r="N201" s="491" t="s">
        <v>55</v>
      </c>
      <c r="O201" s="491" t="s">
        <v>4349</v>
      </c>
      <c r="P201" s="491" t="s">
        <v>3133</v>
      </c>
      <c r="Q201" s="491" t="s">
        <v>3110</v>
      </c>
      <c r="R201" s="491" t="s">
        <v>1479</v>
      </c>
      <c r="S201" s="491">
        <v>22140489</v>
      </c>
      <c r="T201" s="491"/>
      <c r="U201" s="494" t="s">
        <v>2935</v>
      </c>
      <c r="V201" s="494"/>
    </row>
    <row r="202" spans="1:22" x14ac:dyDescent="0.3">
      <c r="A202" s="2" t="s">
        <v>1363</v>
      </c>
      <c r="B202" s="491" t="s">
        <v>522</v>
      </c>
      <c r="C202" s="491" t="s">
        <v>402</v>
      </c>
      <c r="E202" s="491" t="s">
        <v>423</v>
      </c>
      <c r="F202" s="491" t="s">
        <v>2374</v>
      </c>
      <c r="G202" s="491" t="s">
        <v>331</v>
      </c>
      <c r="H202" s="491" t="s">
        <v>9</v>
      </c>
      <c r="I202" s="491" t="s">
        <v>148</v>
      </c>
      <c r="J202" s="491" t="s">
        <v>6</v>
      </c>
      <c r="K202" s="491" t="s">
        <v>6</v>
      </c>
      <c r="L202" s="493" t="s">
        <v>1184</v>
      </c>
      <c r="M202" s="491" t="s">
        <v>4109</v>
      </c>
      <c r="N202" s="491" t="s">
        <v>331</v>
      </c>
      <c r="O202" s="491" t="s">
        <v>331</v>
      </c>
      <c r="P202" s="491" t="s">
        <v>3229</v>
      </c>
      <c r="Q202" s="491" t="s">
        <v>3110</v>
      </c>
      <c r="R202" s="491" t="s">
        <v>4454</v>
      </c>
      <c r="S202" s="491">
        <v>22662134</v>
      </c>
      <c r="T202" s="491"/>
      <c r="U202" s="494" t="s">
        <v>2935</v>
      </c>
      <c r="V202" s="494"/>
    </row>
    <row r="203" spans="1:22" x14ac:dyDescent="0.3">
      <c r="A203" s="2" t="s">
        <v>1363</v>
      </c>
      <c r="B203" s="491" t="s">
        <v>497</v>
      </c>
      <c r="C203" s="491" t="s">
        <v>188</v>
      </c>
      <c r="E203" s="491" t="s">
        <v>411</v>
      </c>
      <c r="F203" s="491" t="s">
        <v>1442</v>
      </c>
      <c r="G203" s="491" t="s">
        <v>2524</v>
      </c>
      <c r="H203" s="491" t="s">
        <v>6</v>
      </c>
      <c r="I203" s="491" t="s">
        <v>54</v>
      </c>
      <c r="J203" s="491" t="s">
        <v>6</v>
      </c>
      <c r="K203" s="491" t="s">
        <v>20</v>
      </c>
      <c r="L203" s="493" t="s">
        <v>863</v>
      </c>
      <c r="M203" s="491" t="s">
        <v>55</v>
      </c>
      <c r="N203" s="491" t="s">
        <v>55</v>
      </c>
      <c r="O203" s="491" t="s">
        <v>4077</v>
      </c>
      <c r="P203" s="491" t="s">
        <v>2628</v>
      </c>
      <c r="Q203" s="491" t="s">
        <v>3110</v>
      </c>
      <c r="R203" s="491" t="s">
        <v>1494</v>
      </c>
      <c r="S203" s="491">
        <v>22266596</v>
      </c>
      <c r="T203" s="491">
        <v>22274907</v>
      </c>
      <c r="U203" s="494" t="s">
        <v>2935</v>
      </c>
      <c r="V203" s="494"/>
    </row>
    <row r="204" spans="1:22" x14ac:dyDescent="0.3">
      <c r="A204" s="2" t="s">
        <v>1363</v>
      </c>
      <c r="B204" s="491" t="s">
        <v>1482</v>
      </c>
      <c r="C204" s="491" t="s">
        <v>322</v>
      </c>
      <c r="E204" s="491" t="s">
        <v>415</v>
      </c>
      <c r="F204" s="491" t="s">
        <v>2375</v>
      </c>
      <c r="G204" s="491" t="s">
        <v>2530</v>
      </c>
      <c r="H204" s="491" t="s">
        <v>10</v>
      </c>
      <c r="I204" s="491" t="s">
        <v>54</v>
      </c>
      <c r="J204" s="491" t="s">
        <v>141</v>
      </c>
      <c r="K204" s="491" t="s">
        <v>6</v>
      </c>
      <c r="L204" s="493" t="s">
        <v>938</v>
      </c>
      <c r="M204" s="491" t="s">
        <v>55</v>
      </c>
      <c r="N204" s="491" t="s">
        <v>4087</v>
      </c>
      <c r="O204" s="491" t="s">
        <v>267</v>
      </c>
      <c r="P204" s="491" t="s">
        <v>267</v>
      </c>
      <c r="Q204" s="491" t="s">
        <v>3110</v>
      </c>
      <c r="R204" s="491" t="s">
        <v>2515</v>
      </c>
      <c r="S204" s="491">
        <v>22978043</v>
      </c>
      <c r="T204" s="491">
        <v>22416185</v>
      </c>
      <c r="U204" s="494" t="s">
        <v>2935</v>
      </c>
      <c r="V204" s="494"/>
    </row>
    <row r="205" spans="1:22" x14ac:dyDescent="0.3">
      <c r="A205" s="2" t="s">
        <v>1363</v>
      </c>
      <c r="B205" s="491" t="s">
        <v>1463</v>
      </c>
      <c r="C205" s="491" t="s">
        <v>543</v>
      </c>
      <c r="E205" s="491" t="s">
        <v>421</v>
      </c>
      <c r="F205" s="491" t="s">
        <v>1434</v>
      </c>
      <c r="G205" s="491" t="s">
        <v>147</v>
      </c>
      <c r="H205" s="491" t="s">
        <v>11</v>
      </c>
      <c r="I205" s="491" t="s">
        <v>148</v>
      </c>
      <c r="J205" s="491" t="s">
        <v>10</v>
      </c>
      <c r="K205" s="491" t="s">
        <v>8</v>
      </c>
      <c r="L205" s="493" t="s">
        <v>1211</v>
      </c>
      <c r="M205" s="491" t="s">
        <v>4109</v>
      </c>
      <c r="N205" s="491" t="s">
        <v>4195</v>
      </c>
      <c r="O205" s="491" t="s">
        <v>4230</v>
      </c>
      <c r="P205" s="491" t="s">
        <v>3163</v>
      </c>
      <c r="Q205" s="491" t="s">
        <v>3110</v>
      </c>
      <c r="R205" s="491" t="s">
        <v>1478</v>
      </c>
      <c r="S205" s="491">
        <v>26701064</v>
      </c>
      <c r="T205" s="491"/>
      <c r="U205" s="494" t="s">
        <v>2935</v>
      </c>
      <c r="V205" s="494"/>
    </row>
    <row r="206" spans="1:22" x14ac:dyDescent="0.3">
      <c r="A206" s="2" t="s">
        <v>1363</v>
      </c>
      <c r="B206" s="491" t="s">
        <v>191</v>
      </c>
      <c r="C206" s="491" t="s">
        <v>233</v>
      </c>
      <c r="E206" s="491" t="s">
        <v>367</v>
      </c>
      <c r="F206" s="491" t="s">
        <v>1425</v>
      </c>
      <c r="G206" s="491" t="s">
        <v>2526</v>
      </c>
      <c r="H206" s="491" t="s">
        <v>9</v>
      </c>
      <c r="I206" s="491" t="s">
        <v>54</v>
      </c>
      <c r="J206" s="491" t="s">
        <v>15</v>
      </c>
      <c r="K206" s="491" t="s">
        <v>10</v>
      </c>
      <c r="L206" s="493" t="s">
        <v>916</v>
      </c>
      <c r="M206" s="491" t="s">
        <v>55</v>
      </c>
      <c r="N206" s="491" t="s">
        <v>191</v>
      </c>
      <c r="O206" s="491" t="s">
        <v>4368</v>
      </c>
      <c r="P206" s="491" t="s">
        <v>3739</v>
      </c>
      <c r="Q206" s="491" t="s">
        <v>3110</v>
      </c>
      <c r="R206" s="491" t="s">
        <v>3319</v>
      </c>
      <c r="S206" s="491">
        <v>22821282</v>
      </c>
      <c r="T206" s="491"/>
      <c r="U206" s="494" t="s">
        <v>2935</v>
      </c>
      <c r="V206" s="494"/>
    </row>
    <row r="207" spans="1:22" x14ac:dyDescent="0.3">
      <c r="A207" s="2" t="s">
        <v>1363</v>
      </c>
      <c r="B207" s="491" t="s">
        <v>2962</v>
      </c>
      <c r="C207" s="491" t="s">
        <v>2961</v>
      </c>
      <c r="E207" s="491" t="s">
        <v>374</v>
      </c>
      <c r="F207" s="491" t="s">
        <v>2386</v>
      </c>
      <c r="G207" s="491" t="s">
        <v>147</v>
      </c>
      <c r="H207" s="491" t="s">
        <v>8</v>
      </c>
      <c r="I207" s="491" t="s">
        <v>148</v>
      </c>
      <c r="J207" s="491" t="s">
        <v>8</v>
      </c>
      <c r="K207" s="491" t="s">
        <v>9</v>
      </c>
      <c r="L207" s="493" t="s">
        <v>1199</v>
      </c>
      <c r="M207" s="491" t="s">
        <v>4109</v>
      </c>
      <c r="N207" s="491" t="s">
        <v>147</v>
      </c>
      <c r="O207" s="491" t="s">
        <v>4369</v>
      </c>
      <c r="P207" s="491" t="s">
        <v>3195</v>
      </c>
      <c r="Q207" s="491" t="s">
        <v>3110</v>
      </c>
      <c r="R207" s="491" t="s">
        <v>2517</v>
      </c>
      <c r="S207" s="491">
        <v>26536181</v>
      </c>
      <c r="T207" s="491">
        <v>26536181</v>
      </c>
      <c r="U207" s="494" t="s">
        <v>2935</v>
      </c>
      <c r="V207" s="494"/>
    </row>
    <row r="208" spans="1:22" x14ac:dyDescent="0.3">
      <c r="A208" s="2" t="s">
        <v>1363</v>
      </c>
      <c r="B208" s="491" t="s">
        <v>3250</v>
      </c>
      <c r="C208" s="491" t="s">
        <v>1762</v>
      </c>
      <c r="E208" s="491" t="s">
        <v>388</v>
      </c>
      <c r="F208" s="491" t="s">
        <v>3266</v>
      </c>
      <c r="G208" s="491" t="s">
        <v>2524</v>
      </c>
      <c r="H208" s="491" t="s">
        <v>8</v>
      </c>
      <c r="I208" s="491" t="s">
        <v>54</v>
      </c>
      <c r="J208" s="491" t="s">
        <v>88</v>
      </c>
      <c r="K208" s="491" t="s">
        <v>7</v>
      </c>
      <c r="L208" s="493" t="s">
        <v>954</v>
      </c>
      <c r="M208" s="491" t="s">
        <v>55</v>
      </c>
      <c r="N208" s="491" t="s">
        <v>3218</v>
      </c>
      <c r="O208" s="491" t="s">
        <v>4091</v>
      </c>
      <c r="P208" s="491" t="s">
        <v>3179</v>
      </c>
      <c r="Q208" s="491" t="s">
        <v>3110</v>
      </c>
      <c r="R208" s="491" t="s">
        <v>4455</v>
      </c>
      <c r="S208" s="491">
        <v>22734271</v>
      </c>
      <c r="T208" s="491">
        <v>22733414</v>
      </c>
      <c r="U208" s="494" t="s">
        <v>2935</v>
      </c>
      <c r="V208" s="494"/>
    </row>
    <row r="209" spans="1:22" x14ac:dyDescent="0.3">
      <c r="A209" s="2" t="s">
        <v>1363</v>
      </c>
      <c r="B209" s="491" t="s">
        <v>1420</v>
      </c>
      <c r="C209" s="491" t="s">
        <v>378</v>
      </c>
      <c r="E209" s="491" t="s">
        <v>740</v>
      </c>
      <c r="F209" s="491" t="s">
        <v>1416</v>
      </c>
      <c r="G209" s="491" t="s">
        <v>134</v>
      </c>
      <c r="H209" s="491" t="s">
        <v>8</v>
      </c>
      <c r="I209" s="491" t="s">
        <v>135</v>
      </c>
      <c r="J209" s="491" t="s">
        <v>16</v>
      </c>
      <c r="K209" s="491" t="s">
        <v>6</v>
      </c>
      <c r="L209" s="493" t="s">
        <v>1179</v>
      </c>
      <c r="M209" s="491" t="s">
        <v>136</v>
      </c>
      <c r="N209" s="491" t="s">
        <v>134</v>
      </c>
      <c r="O209" s="491" t="s">
        <v>785</v>
      </c>
      <c r="P209" s="491" t="s">
        <v>2783</v>
      </c>
      <c r="Q209" s="491" t="s">
        <v>3110</v>
      </c>
      <c r="R209" s="491" t="s">
        <v>4456</v>
      </c>
      <c r="S209" s="491">
        <v>27665737</v>
      </c>
      <c r="T209" s="491">
        <v>27665737</v>
      </c>
      <c r="U209" s="494" t="s">
        <v>2935</v>
      </c>
      <c r="V209" s="494"/>
    </row>
    <row r="210" spans="1:22" x14ac:dyDescent="0.3">
      <c r="A210" s="2" t="s">
        <v>1363</v>
      </c>
      <c r="B210" s="491" t="s">
        <v>2320</v>
      </c>
      <c r="C210" s="491" t="s">
        <v>725</v>
      </c>
      <c r="E210" s="491" t="s">
        <v>2948</v>
      </c>
      <c r="F210" s="492" t="s">
        <v>2949</v>
      </c>
      <c r="G210" s="491" t="s">
        <v>806</v>
      </c>
      <c r="H210" s="491" t="s">
        <v>11</v>
      </c>
      <c r="I210" s="491" t="s">
        <v>148</v>
      </c>
      <c r="J210" s="491" t="s">
        <v>7</v>
      </c>
      <c r="K210" s="491" t="s">
        <v>11</v>
      </c>
      <c r="L210" s="493" t="s">
        <v>1194</v>
      </c>
      <c r="M210" s="491" t="s">
        <v>4109</v>
      </c>
      <c r="N210" s="491" t="s">
        <v>806</v>
      </c>
      <c r="O210" s="491" t="s">
        <v>3160</v>
      </c>
      <c r="P210" s="491" t="s">
        <v>3160</v>
      </c>
      <c r="Q210" s="491" t="s">
        <v>3110</v>
      </c>
      <c r="R210" s="491" t="s">
        <v>3320</v>
      </c>
      <c r="S210" s="491">
        <v>26821213</v>
      </c>
      <c r="T210" s="491">
        <v>26568075</v>
      </c>
      <c r="U210" s="494" t="s">
        <v>2935</v>
      </c>
      <c r="V210" s="494"/>
    </row>
    <row r="211" spans="1:22" x14ac:dyDescent="0.3">
      <c r="A211" s="2" t="s">
        <v>1363</v>
      </c>
      <c r="B211" s="491" t="s">
        <v>4316</v>
      </c>
      <c r="C211" s="491" t="s">
        <v>4315</v>
      </c>
      <c r="E211" s="491" t="s">
        <v>2950</v>
      </c>
      <c r="F211" s="491" t="s">
        <v>2951</v>
      </c>
      <c r="G211" s="491" t="s">
        <v>147</v>
      </c>
      <c r="H211" s="491" t="s">
        <v>8</v>
      </c>
      <c r="I211" s="491" t="s">
        <v>148</v>
      </c>
      <c r="J211" s="491" t="s">
        <v>8</v>
      </c>
      <c r="K211" s="491" t="s">
        <v>15</v>
      </c>
      <c r="L211" s="493" t="s">
        <v>1204</v>
      </c>
      <c r="M211" s="491" t="s">
        <v>4109</v>
      </c>
      <c r="N211" s="491" t="s">
        <v>147</v>
      </c>
      <c r="O211" s="491" t="s">
        <v>4159</v>
      </c>
      <c r="P211" s="491" t="s">
        <v>3575</v>
      </c>
      <c r="Q211" s="491" t="s">
        <v>3110</v>
      </c>
      <c r="R211" s="491" t="s">
        <v>4370</v>
      </c>
      <c r="S211" s="491">
        <v>84499944</v>
      </c>
      <c r="T211" s="491">
        <v>85889952</v>
      </c>
      <c r="U211" s="494" t="s">
        <v>2935</v>
      </c>
      <c r="V211" s="494"/>
    </row>
    <row r="212" spans="1:22" x14ac:dyDescent="0.3">
      <c r="A212" s="2" t="s">
        <v>1363</v>
      </c>
      <c r="B212" s="491" t="s">
        <v>669</v>
      </c>
      <c r="C212" s="491" t="s">
        <v>633</v>
      </c>
      <c r="E212" s="491" t="s">
        <v>2952</v>
      </c>
      <c r="F212" s="491" t="s">
        <v>2953</v>
      </c>
      <c r="G212" s="491" t="s">
        <v>806</v>
      </c>
      <c r="H212" s="491" t="s">
        <v>6</v>
      </c>
      <c r="I212" s="491" t="s">
        <v>148</v>
      </c>
      <c r="J212" s="491" t="s">
        <v>7</v>
      </c>
      <c r="K212" s="491" t="s">
        <v>6</v>
      </c>
      <c r="L212" s="493" t="s">
        <v>1189</v>
      </c>
      <c r="M212" s="491" t="s">
        <v>4109</v>
      </c>
      <c r="N212" s="491" t="s">
        <v>806</v>
      </c>
      <c r="O212" s="491" t="s">
        <v>806</v>
      </c>
      <c r="P212" s="491" t="s">
        <v>806</v>
      </c>
      <c r="Q212" s="491" t="s">
        <v>4416</v>
      </c>
      <c r="R212" s="491" t="s">
        <v>2977</v>
      </c>
      <c r="S212" s="491">
        <v>25626238</v>
      </c>
      <c r="T212" s="491"/>
      <c r="U212" s="494" t="s">
        <v>2935</v>
      </c>
      <c r="V212" s="494"/>
    </row>
    <row r="213" spans="1:22" x14ac:dyDescent="0.3">
      <c r="A213" s="2" t="s">
        <v>1363</v>
      </c>
      <c r="B213" s="491" t="s">
        <v>4303</v>
      </c>
      <c r="C213" s="491" t="s">
        <v>439</v>
      </c>
      <c r="E213" s="491" t="s">
        <v>2954</v>
      </c>
      <c r="F213" s="492" t="s">
        <v>733</v>
      </c>
      <c r="G213" s="491" t="s">
        <v>2526</v>
      </c>
      <c r="H213" s="491" t="s">
        <v>8</v>
      </c>
      <c r="I213" s="491" t="s">
        <v>54</v>
      </c>
      <c r="J213" s="491" t="s">
        <v>7</v>
      </c>
      <c r="K213" s="491" t="s">
        <v>8</v>
      </c>
      <c r="L213" s="493" t="s">
        <v>866</v>
      </c>
      <c r="M213" s="491" t="s">
        <v>55</v>
      </c>
      <c r="N213" s="491" t="s">
        <v>3199</v>
      </c>
      <c r="O213" s="491" t="s">
        <v>110</v>
      </c>
      <c r="P213" s="491" t="s">
        <v>3189</v>
      </c>
      <c r="Q213" s="491" t="s">
        <v>3110</v>
      </c>
      <c r="R213" s="491" t="s">
        <v>3307</v>
      </c>
      <c r="S213" s="491">
        <v>22152204</v>
      </c>
      <c r="T213" s="491"/>
      <c r="U213" s="494" t="s">
        <v>2935</v>
      </c>
      <c r="V213" s="494"/>
    </row>
    <row r="214" spans="1:22" x14ac:dyDescent="0.3">
      <c r="A214" s="2" t="s">
        <v>1363</v>
      </c>
      <c r="B214" s="492" t="s">
        <v>1366</v>
      </c>
      <c r="C214" s="491" t="s">
        <v>1387</v>
      </c>
      <c r="E214" s="491" t="s">
        <v>2955</v>
      </c>
      <c r="F214" s="491" t="s">
        <v>2956</v>
      </c>
      <c r="G214" s="491" t="s">
        <v>432</v>
      </c>
      <c r="H214" s="491" t="s">
        <v>8</v>
      </c>
      <c r="I214" s="491" t="s">
        <v>54</v>
      </c>
      <c r="J214" s="491" t="s">
        <v>433</v>
      </c>
      <c r="K214" s="491" t="s">
        <v>8</v>
      </c>
      <c r="L214" s="493" t="s">
        <v>959</v>
      </c>
      <c r="M214" s="491" t="s">
        <v>55</v>
      </c>
      <c r="N214" s="491" t="s">
        <v>432</v>
      </c>
      <c r="O214" s="491" t="s">
        <v>3120</v>
      </c>
      <c r="P214" s="491" t="s">
        <v>3120</v>
      </c>
      <c r="Q214" s="491" t="s">
        <v>3110</v>
      </c>
      <c r="R214" s="491" t="s">
        <v>2978</v>
      </c>
      <c r="S214" s="491">
        <v>27723034</v>
      </c>
      <c r="T214" s="491">
        <v>27723033</v>
      </c>
      <c r="U214" s="494" t="s">
        <v>2935</v>
      </c>
      <c r="V214" s="494"/>
    </row>
    <row r="215" spans="1:22" x14ac:dyDescent="0.3">
      <c r="A215" s="2" t="s">
        <v>1363</v>
      </c>
      <c r="B215" s="491" t="s">
        <v>1459</v>
      </c>
      <c r="C215" s="491" t="s">
        <v>760</v>
      </c>
      <c r="E215" s="491" t="s">
        <v>2957</v>
      </c>
      <c r="F215" s="491" t="s">
        <v>2958</v>
      </c>
      <c r="G215" s="491" t="s">
        <v>134</v>
      </c>
      <c r="H215" s="491" t="s">
        <v>7</v>
      </c>
      <c r="I215" s="491" t="s">
        <v>135</v>
      </c>
      <c r="J215" s="491" t="s">
        <v>16</v>
      </c>
      <c r="K215" s="491" t="s">
        <v>8</v>
      </c>
      <c r="L215" s="493" t="s">
        <v>1181</v>
      </c>
      <c r="M215" s="491" t="s">
        <v>136</v>
      </c>
      <c r="N215" s="491" t="s">
        <v>134</v>
      </c>
      <c r="O215" s="491" t="s">
        <v>4218</v>
      </c>
      <c r="P215" s="491" t="s">
        <v>3177</v>
      </c>
      <c r="Q215" s="491" t="s">
        <v>4416</v>
      </c>
      <c r="R215" s="491" t="s">
        <v>3178</v>
      </c>
      <c r="S215" s="491">
        <v>25626073</v>
      </c>
      <c r="T215" s="491">
        <v>27644600</v>
      </c>
      <c r="U215" s="494" t="s">
        <v>2935</v>
      </c>
      <c r="V215" s="494"/>
    </row>
    <row r="216" spans="1:22" x14ac:dyDescent="0.3">
      <c r="A216" s="2" t="s">
        <v>1363</v>
      </c>
      <c r="B216" s="491" t="s">
        <v>1517</v>
      </c>
      <c r="C216" s="491" t="s">
        <v>63</v>
      </c>
      <c r="E216" s="491" t="s">
        <v>2959</v>
      </c>
      <c r="F216" s="491" t="s">
        <v>2960</v>
      </c>
      <c r="G216" s="491" t="s">
        <v>136</v>
      </c>
      <c r="H216" s="491" t="s">
        <v>9</v>
      </c>
      <c r="I216" s="491" t="s">
        <v>135</v>
      </c>
      <c r="J216" s="491" t="s">
        <v>7</v>
      </c>
      <c r="K216" s="491" t="s">
        <v>10</v>
      </c>
      <c r="L216" s="493" t="s">
        <v>1146</v>
      </c>
      <c r="M216" s="491" t="s">
        <v>136</v>
      </c>
      <c r="N216" s="491" t="s">
        <v>801</v>
      </c>
      <c r="O216" s="491" t="s">
        <v>3196</v>
      </c>
      <c r="P216" s="491" t="s">
        <v>3196</v>
      </c>
      <c r="Q216" s="491" t="s">
        <v>3110</v>
      </c>
      <c r="R216" s="491" t="s">
        <v>4371</v>
      </c>
      <c r="S216" s="491">
        <v>22607305</v>
      </c>
      <c r="T216" s="491">
        <v>22623263</v>
      </c>
      <c r="U216" s="494" t="s">
        <v>2935</v>
      </c>
      <c r="V216" s="494"/>
    </row>
    <row r="217" spans="1:22" x14ac:dyDescent="0.3">
      <c r="A217" s="2" t="s">
        <v>1363</v>
      </c>
      <c r="B217" s="491" t="s">
        <v>4300</v>
      </c>
      <c r="C217" s="491" t="s">
        <v>306</v>
      </c>
      <c r="E217" s="491" t="s">
        <v>2961</v>
      </c>
      <c r="F217" s="491" t="s">
        <v>2962</v>
      </c>
      <c r="G217" s="491" t="s">
        <v>2526</v>
      </c>
      <c r="H217" s="491" t="s">
        <v>7</v>
      </c>
      <c r="I217" s="491" t="s">
        <v>54</v>
      </c>
      <c r="J217" s="491" t="s">
        <v>6</v>
      </c>
      <c r="K217" s="491" t="s">
        <v>15</v>
      </c>
      <c r="L217" s="493" t="s">
        <v>861</v>
      </c>
      <c r="M217" s="491" t="s">
        <v>55</v>
      </c>
      <c r="N217" s="491" t="s">
        <v>55</v>
      </c>
      <c r="O217" s="491" t="s">
        <v>139</v>
      </c>
      <c r="P217" s="491" t="s">
        <v>3126</v>
      </c>
      <c r="Q217" s="491" t="s">
        <v>3110</v>
      </c>
      <c r="R217" s="491" t="s">
        <v>2979</v>
      </c>
      <c r="S217" s="491">
        <v>22312070</v>
      </c>
      <c r="T217" s="491"/>
      <c r="U217" s="494" t="s">
        <v>2935</v>
      </c>
      <c r="V217" s="494"/>
    </row>
    <row r="218" spans="1:22" x14ac:dyDescent="0.3">
      <c r="A218" s="2" t="s">
        <v>1363</v>
      </c>
      <c r="B218" s="491" t="s">
        <v>4320</v>
      </c>
      <c r="C218" s="491" t="s">
        <v>4319</v>
      </c>
      <c r="E218" s="491" t="s">
        <v>3100</v>
      </c>
      <c r="F218" s="491" t="s">
        <v>3104</v>
      </c>
      <c r="G218" s="491" t="s">
        <v>140</v>
      </c>
      <c r="H218" s="491" t="s">
        <v>141</v>
      </c>
      <c r="I218" s="491" t="s">
        <v>56</v>
      </c>
      <c r="J218" s="491" t="s">
        <v>16</v>
      </c>
      <c r="K218" s="491" t="s">
        <v>6</v>
      </c>
      <c r="L218" s="493" t="s">
        <v>1045</v>
      </c>
      <c r="M218" s="491" t="s">
        <v>81</v>
      </c>
      <c r="N218" s="491" t="s">
        <v>140</v>
      </c>
      <c r="O218" s="491" t="s">
        <v>3153</v>
      </c>
      <c r="P218" s="491" t="s">
        <v>2797</v>
      </c>
      <c r="Q218" s="491" t="s">
        <v>3110</v>
      </c>
      <c r="R218" s="491" t="s">
        <v>3576</v>
      </c>
      <c r="S218" s="491">
        <v>24602979</v>
      </c>
      <c r="T218" s="491">
        <v>24604629</v>
      </c>
      <c r="U218" s="494" t="s">
        <v>2935</v>
      </c>
      <c r="V218" s="494"/>
    </row>
    <row r="219" spans="1:22" x14ac:dyDescent="0.3">
      <c r="A219" s="2" t="s">
        <v>1363</v>
      </c>
      <c r="B219" s="491" t="s">
        <v>2374</v>
      </c>
      <c r="C219" s="491" t="s">
        <v>423</v>
      </c>
      <c r="E219" s="491" t="s">
        <v>3101</v>
      </c>
      <c r="F219" s="491" t="s">
        <v>3106</v>
      </c>
      <c r="G219" s="491" t="s">
        <v>812</v>
      </c>
      <c r="H219" s="491" t="s">
        <v>7</v>
      </c>
      <c r="I219" s="491" t="s">
        <v>102</v>
      </c>
      <c r="J219" s="491" t="s">
        <v>6</v>
      </c>
      <c r="K219" s="491" t="s">
        <v>20</v>
      </c>
      <c r="L219" s="493" t="s">
        <v>1251</v>
      </c>
      <c r="M219" s="491" t="s">
        <v>103</v>
      </c>
      <c r="N219" s="491" t="s">
        <v>103</v>
      </c>
      <c r="O219" s="491" t="s">
        <v>3171</v>
      </c>
      <c r="P219" s="491" t="s">
        <v>3143</v>
      </c>
      <c r="Q219" s="491" t="s">
        <v>3110</v>
      </c>
      <c r="R219" s="491" t="s">
        <v>3144</v>
      </c>
      <c r="S219" s="491">
        <v>26400249</v>
      </c>
      <c r="T219" s="491"/>
      <c r="U219" s="494" t="s">
        <v>2935</v>
      </c>
      <c r="V219" s="494"/>
    </row>
    <row r="220" spans="1:22" x14ac:dyDescent="0.3">
      <c r="A220" s="2" t="s">
        <v>1363</v>
      </c>
      <c r="B220" s="491" t="s">
        <v>3260</v>
      </c>
      <c r="C220" s="491" t="s">
        <v>712</v>
      </c>
      <c r="E220" s="491" t="s">
        <v>3102</v>
      </c>
      <c r="F220" s="491" t="s">
        <v>3107</v>
      </c>
      <c r="G220" s="491" t="s">
        <v>81</v>
      </c>
      <c r="H220" s="491" t="s">
        <v>9</v>
      </c>
      <c r="I220" s="491" t="s">
        <v>56</v>
      </c>
      <c r="J220" s="491" t="s">
        <v>6</v>
      </c>
      <c r="K220" s="491" t="s">
        <v>10</v>
      </c>
      <c r="L220" s="493" t="s">
        <v>978</v>
      </c>
      <c r="M220" s="491" t="s">
        <v>81</v>
      </c>
      <c r="N220" s="491" t="s">
        <v>81</v>
      </c>
      <c r="O220" s="491" t="s">
        <v>4204</v>
      </c>
      <c r="P220" s="491" t="s">
        <v>3174</v>
      </c>
      <c r="Q220" s="491" t="s">
        <v>3110</v>
      </c>
      <c r="R220" s="491" t="s">
        <v>4372</v>
      </c>
      <c r="S220" s="491">
        <v>22019467</v>
      </c>
      <c r="T220" s="491"/>
      <c r="U220" s="494" t="s">
        <v>2935</v>
      </c>
      <c r="V220" s="494"/>
    </row>
    <row r="221" spans="1:22" x14ac:dyDescent="0.3">
      <c r="A221" s="2" t="s">
        <v>1363</v>
      </c>
      <c r="B221" s="491" t="s">
        <v>3108</v>
      </c>
      <c r="C221" s="491" t="s">
        <v>428</v>
      </c>
      <c r="E221" s="491" t="s">
        <v>3103</v>
      </c>
      <c r="F221" s="491" t="s">
        <v>3109</v>
      </c>
      <c r="G221" s="491" t="s">
        <v>2526</v>
      </c>
      <c r="H221" s="491" t="s">
        <v>9</v>
      </c>
      <c r="I221" s="491" t="s">
        <v>54</v>
      </c>
      <c r="J221" s="491" t="s">
        <v>15</v>
      </c>
      <c r="K221" s="491" t="s">
        <v>8</v>
      </c>
      <c r="L221" s="493" t="s">
        <v>914</v>
      </c>
      <c r="M221" s="491" t="s">
        <v>55</v>
      </c>
      <c r="N221" s="491" t="s">
        <v>191</v>
      </c>
      <c r="O221" s="491" t="s">
        <v>4325</v>
      </c>
      <c r="P221" s="491" t="s">
        <v>3231</v>
      </c>
      <c r="Q221" s="491" t="s">
        <v>3110</v>
      </c>
      <c r="R221" s="491" t="s">
        <v>4457</v>
      </c>
      <c r="S221" s="491">
        <v>22035867</v>
      </c>
      <c r="T221" s="491">
        <v>22035912</v>
      </c>
      <c r="U221" s="494" t="s">
        <v>2935</v>
      </c>
      <c r="V221" s="494"/>
    </row>
    <row r="222" spans="1:22" x14ac:dyDescent="0.3">
      <c r="A222" s="2" t="s">
        <v>1363</v>
      </c>
      <c r="B222" s="491" t="s">
        <v>3258</v>
      </c>
      <c r="C222" s="491" t="s">
        <v>257</v>
      </c>
      <c r="E222" s="491" t="s">
        <v>3267</v>
      </c>
      <c r="F222" s="491" t="s">
        <v>3268</v>
      </c>
      <c r="G222" s="491" t="s">
        <v>196</v>
      </c>
      <c r="H222" s="491" t="s">
        <v>10</v>
      </c>
      <c r="I222" s="491" t="s">
        <v>54</v>
      </c>
      <c r="J222" s="491" t="s">
        <v>12</v>
      </c>
      <c r="K222" s="491" t="s">
        <v>6</v>
      </c>
      <c r="L222" s="493" t="s">
        <v>899</v>
      </c>
      <c r="M222" s="491" t="s">
        <v>55</v>
      </c>
      <c r="N222" s="491" t="s">
        <v>4081</v>
      </c>
      <c r="O222" s="491" t="s">
        <v>372</v>
      </c>
      <c r="P222" s="491" t="s">
        <v>3321</v>
      </c>
      <c r="Q222" s="491" t="s">
        <v>3110</v>
      </c>
      <c r="R222" s="491" t="s">
        <v>4458</v>
      </c>
      <c r="S222" s="491">
        <v>26548787</v>
      </c>
      <c r="T222" s="491"/>
      <c r="U222" s="494" t="s">
        <v>2935</v>
      </c>
      <c r="V222" s="494"/>
    </row>
    <row r="223" spans="1:22" x14ac:dyDescent="0.3">
      <c r="A223" s="2" t="s">
        <v>1363</v>
      </c>
      <c r="B223" s="491" t="s">
        <v>2344</v>
      </c>
      <c r="C223" s="491" t="s">
        <v>746</v>
      </c>
      <c r="E223" s="491" t="s">
        <v>3269</v>
      </c>
      <c r="F223" s="491" t="s">
        <v>3270</v>
      </c>
      <c r="G223" s="491" t="s">
        <v>147</v>
      </c>
      <c r="H223" s="491" t="s">
        <v>8</v>
      </c>
      <c r="I223" s="491" t="s">
        <v>148</v>
      </c>
      <c r="J223" s="491" t="s">
        <v>8</v>
      </c>
      <c r="K223" s="491" t="s">
        <v>14</v>
      </c>
      <c r="L223" s="493" t="s">
        <v>1203</v>
      </c>
      <c r="M223" s="491" t="s">
        <v>4109</v>
      </c>
      <c r="N223" s="491" t="s">
        <v>147</v>
      </c>
      <c r="O223" s="491" t="s">
        <v>4359</v>
      </c>
      <c r="P223" s="491" t="s">
        <v>2801</v>
      </c>
      <c r="Q223" s="491" t="s">
        <v>3110</v>
      </c>
      <c r="R223" s="491" t="s">
        <v>3740</v>
      </c>
      <c r="S223" s="491">
        <v>45002323</v>
      </c>
      <c r="T223" s="491">
        <v>62193160</v>
      </c>
      <c r="U223" s="494" t="s">
        <v>2935</v>
      </c>
      <c r="V223" s="494"/>
    </row>
    <row r="224" spans="1:22" x14ac:dyDescent="0.3">
      <c r="A224" s="2" t="s">
        <v>1363</v>
      </c>
      <c r="B224" s="491" t="s">
        <v>1485</v>
      </c>
      <c r="C224" s="491" t="s">
        <v>380</v>
      </c>
      <c r="E224" s="491" t="s">
        <v>3561</v>
      </c>
      <c r="F224" s="491" t="s">
        <v>3562</v>
      </c>
      <c r="G224" s="491" t="s">
        <v>101</v>
      </c>
      <c r="H224" s="491" t="s">
        <v>10</v>
      </c>
      <c r="I224" s="491" t="s">
        <v>102</v>
      </c>
      <c r="J224" s="491" t="s">
        <v>14</v>
      </c>
      <c r="K224" s="491" t="s">
        <v>6</v>
      </c>
      <c r="L224" s="493" t="s">
        <v>1286</v>
      </c>
      <c r="M224" s="491" t="s">
        <v>103</v>
      </c>
      <c r="N224" s="491" t="s">
        <v>4140</v>
      </c>
      <c r="O224" s="491" t="s">
        <v>781</v>
      </c>
      <c r="P224" s="491" t="s">
        <v>2651</v>
      </c>
      <c r="Q224" s="491" t="s">
        <v>4416</v>
      </c>
      <c r="R224" s="491" t="s">
        <v>3577</v>
      </c>
      <c r="S224" s="491">
        <v>21006222</v>
      </c>
      <c r="T224" s="491"/>
      <c r="U224" s="494" t="s">
        <v>2935</v>
      </c>
      <c r="V224" s="494"/>
    </row>
    <row r="225" spans="1:22" x14ac:dyDescent="0.3">
      <c r="A225" s="2" t="s">
        <v>1363</v>
      </c>
      <c r="B225" s="491" t="s">
        <v>1446</v>
      </c>
      <c r="C225" s="491" t="s">
        <v>544</v>
      </c>
      <c r="E225" s="491" t="s">
        <v>2908</v>
      </c>
      <c r="F225" s="491" t="s">
        <v>3563</v>
      </c>
      <c r="G225" s="491" t="s">
        <v>136</v>
      </c>
      <c r="H225" s="491" t="s">
        <v>9</v>
      </c>
      <c r="I225" s="491" t="s">
        <v>135</v>
      </c>
      <c r="J225" s="491" t="s">
        <v>7</v>
      </c>
      <c r="K225" s="491" t="s">
        <v>8</v>
      </c>
      <c r="L225" s="493" t="s">
        <v>1144</v>
      </c>
      <c r="M225" s="491" t="s">
        <v>136</v>
      </c>
      <c r="N225" s="491" t="s">
        <v>801</v>
      </c>
      <c r="O225" s="491" t="s">
        <v>397</v>
      </c>
      <c r="P225" s="491" t="s">
        <v>397</v>
      </c>
      <c r="Q225" s="491" t="s">
        <v>3110</v>
      </c>
      <c r="R225" s="491" t="s">
        <v>3578</v>
      </c>
      <c r="S225" s="491">
        <v>22618021</v>
      </c>
      <c r="T225" s="491"/>
      <c r="U225" s="494" t="s">
        <v>2935</v>
      </c>
      <c r="V225" s="494"/>
    </row>
    <row r="226" spans="1:22" x14ac:dyDescent="0.3">
      <c r="A226" s="2" t="s">
        <v>1363</v>
      </c>
      <c r="B226" s="491" t="s">
        <v>3109</v>
      </c>
      <c r="C226" s="491" t="s">
        <v>3103</v>
      </c>
      <c r="E226" s="491" t="s">
        <v>4459</v>
      </c>
      <c r="F226" s="491" t="s">
        <v>4460</v>
      </c>
      <c r="G226" s="491" t="s">
        <v>2530</v>
      </c>
      <c r="H226" s="491" t="s">
        <v>7</v>
      </c>
      <c r="I226" s="491" t="s">
        <v>54</v>
      </c>
      <c r="J226" s="491" t="s">
        <v>14</v>
      </c>
      <c r="K226" s="491" t="s">
        <v>12</v>
      </c>
      <c r="L226" s="493" t="s">
        <v>911</v>
      </c>
      <c r="M226" s="491" t="s">
        <v>55</v>
      </c>
      <c r="N226" s="491" t="s">
        <v>4082</v>
      </c>
      <c r="O226" s="491" t="s">
        <v>4461</v>
      </c>
      <c r="P226" s="491" t="s">
        <v>4461</v>
      </c>
      <c r="Q226" s="491" t="s">
        <v>3110</v>
      </c>
      <c r="R226" s="491" t="s">
        <v>4462</v>
      </c>
      <c r="S226" s="491">
        <v>40308241</v>
      </c>
      <c r="T226" s="491"/>
      <c r="U226" s="494" t="s">
        <v>2935</v>
      </c>
      <c r="V226" s="494"/>
    </row>
    <row r="227" spans="1:22" x14ac:dyDescent="0.3">
      <c r="A227" s="2" t="s">
        <v>1363</v>
      </c>
      <c r="B227" s="491" t="s">
        <v>1462</v>
      </c>
      <c r="C227" s="491" t="s">
        <v>583</v>
      </c>
      <c r="E227" s="491" t="s">
        <v>3725</v>
      </c>
      <c r="F227" s="491" t="s">
        <v>3726</v>
      </c>
      <c r="G227" s="491" t="s">
        <v>136</v>
      </c>
      <c r="H227" s="491" t="s">
        <v>12</v>
      </c>
      <c r="I227" s="491" t="s">
        <v>135</v>
      </c>
      <c r="J227" s="491" t="s">
        <v>12</v>
      </c>
      <c r="K227" s="491" t="s">
        <v>8</v>
      </c>
      <c r="L227" s="493" t="s">
        <v>1173</v>
      </c>
      <c r="M227" s="491" t="s">
        <v>136</v>
      </c>
      <c r="N227" s="491" t="s">
        <v>800</v>
      </c>
      <c r="O227" s="491" t="s">
        <v>4418</v>
      </c>
      <c r="P227" s="491" t="s">
        <v>3741</v>
      </c>
      <c r="Q227" s="491" t="s">
        <v>3110</v>
      </c>
      <c r="R227" s="491" t="s">
        <v>3742</v>
      </c>
      <c r="S227" s="491">
        <v>60578608</v>
      </c>
      <c r="T227" s="491">
        <v>83506486</v>
      </c>
      <c r="U227" s="494" t="s">
        <v>2935</v>
      </c>
      <c r="V227" s="494"/>
    </row>
    <row r="228" spans="1:22" x14ac:dyDescent="0.3">
      <c r="A228" s="2" t="s">
        <v>1363</v>
      </c>
      <c r="B228" s="492" t="s">
        <v>733</v>
      </c>
      <c r="C228" s="491" t="s">
        <v>2954</v>
      </c>
      <c r="E228" s="491" t="s">
        <v>3727</v>
      </c>
      <c r="F228" s="491" t="s">
        <v>4314</v>
      </c>
      <c r="G228" s="491" t="s">
        <v>80</v>
      </c>
      <c r="H228" s="491" t="s">
        <v>10</v>
      </c>
      <c r="I228" s="491" t="s">
        <v>56</v>
      </c>
      <c r="J228" s="491" t="s">
        <v>11</v>
      </c>
      <c r="K228" s="491" t="s">
        <v>6</v>
      </c>
      <c r="L228" s="493" t="s">
        <v>1020</v>
      </c>
      <c r="M228" s="491" t="s">
        <v>81</v>
      </c>
      <c r="N228" s="491" t="s">
        <v>4095</v>
      </c>
      <c r="O228" s="491" t="s">
        <v>4095</v>
      </c>
      <c r="P228" s="491" t="s">
        <v>260</v>
      </c>
      <c r="Q228" s="491" t="s">
        <v>3110</v>
      </c>
      <c r="R228" s="491" t="s">
        <v>4463</v>
      </c>
      <c r="S228" s="491">
        <v>24500316</v>
      </c>
      <c r="T228" s="491"/>
      <c r="U228" s="494" t="s">
        <v>2935</v>
      </c>
      <c r="V228" s="494"/>
    </row>
    <row r="229" spans="1:22" x14ac:dyDescent="0.3">
      <c r="A229" s="2" t="s">
        <v>1363</v>
      </c>
      <c r="B229" s="492" t="s">
        <v>2939</v>
      </c>
      <c r="C229" s="491" t="s">
        <v>313</v>
      </c>
      <c r="E229" s="491" t="s">
        <v>3728</v>
      </c>
      <c r="F229" s="491" t="s">
        <v>4464</v>
      </c>
      <c r="G229" s="491" t="s">
        <v>136</v>
      </c>
      <c r="H229" s="491" t="s">
        <v>12</v>
      </c>
      <c r="I229" s="491" t="s">
        <v>135</v>
      </c>
      <c r="J229" s="491" t="s">
        <v>14</v>
      </c>
      <c r="K229" s="491" t="s">
        <v>7</v>
      </c>
      <c r="L229" s="493" t="s">
        <v>1175</v>
      </c>
      <c r="M229" s="491" t="s">
        <v>136</v>
      </c>
      <c r="N229" s="491" t="s">
        <v>4108</v>
      </c>
      <c r="O229" s="491" t="s">
        <v>3743</v>
      </c>
      <c r="P229" s="491" t="s">
        <v>4465</v>
      </c>
      <c r="Q229" s="491" t="s">
        <v>3110</v>
      </c>
      <c r="R229" s="491" t="s">
        <v>3744</v>
      </c>
      <c r="S229" s="491">
        <v>22657391</v>
      </c>
      <c r="T229" s="491"/>
      <c r="U229" s="494" t="s">
        <v>2935</v>
      </c>
      <c r="V229" s="494"/>
    </row>
    <row r="230" spans="1:22" x14ac:dyDescent="0.3">
      <c r="A230" s="2" t="s">
        <v>1363</v>
      </c>
      <c r="B230" s="491" t="s">
        <v>1464</v>
      </c>
      <c r="C230" s="491" t="s">
        <v>279</v>
      </c>
      <c r="E230" s="491" t="s">
        <v>4315</v>
      </c>
      <c r="F230" s="491" t="s">
        <v>4316</v>
      </c>
      <c r="G230" s="491" t="s">
        <v>2530</v>
      </c>
      <c r="H230" s="491" t="s">
        <v>6</v>
      </c>
      <c r="I230" s="491" t="s">
        <v>54</v>
      </c>
      <c r="J230" s="491" t="s">
        <v>14</v>
      </c>
      <c r="K230" s="491" t="s">
        <v>8</v>
      </c>
      <c r="L230" s="493" t="s">
        <v>907</v>
      </c>
      <c r="M230" s="491" t="s">
        <v>55</v>
      </c>
      <c r="N230" s="491" t="s">
        <v>4082</v>
      </c>
      <c r="O230" s="491" t="s">
        <v>4373</v>
      </c>
      <c r="P230" s="491" t="s">
        <v>4374</v>
      </c>
      <c r="Q230" s="491" t="s">
        <v>3110</v>
      </c>
      <c r="R230" s="491" t="s">
        <v>4466</v>
      </c>
      <c r="S230" s="491">
        <v>88139459</v>
      </c>
      <c r="T230" s="491"/>
      <c r="U230" s="494" t="s">
        <v>2935</v>
      </c>
      <c r="V230" s="494"/>
    </row>
    <row r="231" spans="1:22" x14ac:dyDescent="0.3">
      <c r="A231" s="2" t="s">
        <v>1363</v>
      </c>
      <c r="B231" s="491" t="s">
        <v>2302</v>
      </c>
      <c r="C231" s="491" t="s">
        <v>711</v>
      </c>
      <c r="E231" s="491" t="s">
        <v>4317</v>
      </c>
      <c r="F231" s="491" t="s">
        <v>4318</v>
      </c>
      <c r="G231" s="491" t="s">
        <v>2536</v>
      </c>
      <c r="H231" s="491" t="s">
        <v>11</v>
      </c>
      <c r="I231" s="491" t="s">
        <v>102</v>
      </c>
      <c r="J231" s="491" t="s">
        <v>10</v>
      </c>
      <c r="K231" s="491" t="s">
        <v>9</v>
      </c>
      <c r="L231" s="493" t="s">
        <v>1277</v>
      </c>
      <c r="M231" s="491" t="s">
        <v>103</v>
      </c>
      <c r="N231" s="491" t="s">
        <v>4137</v>
      </c>
      <c r="O231" s="491" t="s">
        <v>4174</v>
      </c>
      <c r="P231" s="491" t="s">
        <v>4375</v>
      </c>
      <c r="Q231" s="491" t="s">
        <v>3110</v>
      </c>
      <c r="R231" s="491" t="s">
        <v>4376</v>
      </c>
      <c r="S231" s="491">
        <v>87035396</v>
      </c>
      <c r="T231" s="491"/>
      <c r="U231" s="494" t="s">
        <v>2935</v>
      </c>
      <c r="V231" s="494"/>
    </row>
    <row r="232" spans="1:22" x14ac:dyDescent="0.3">
      <c r="A232" s="2" t="s">
        <v>1363</v>
      </c>
      <c r="B232" s="491" t="s">
        <v>2375</v>
      </c>
      <c r="C232" s="491" t="s">
        <v>415</v>
      </c>
      <c r="E232" s="491" t="s">
        <v>4319</v>
      </c>
      <c r="F232" s="491" t="s">
        <v>4320</v>
      </c>
      <c r="G232" s="491" t="s">
        <v>2526</v>
      </c>
      <c r="H232" s="491" t="s">
        <v>8</v>
      </c>
      <c r="I232" s="491" t="s">
        <v>54</v>
      </c>
      <c r="J232" s="491" t="s">
        <v>15</v>
      </c>
      <c r="K232" s="491" t="s">
        <v>6</v>
      </c>
      <c r="L232" s="493" t="s">
        <v>912</v>
      </c>
      <c r="M232" s="491" t="s">
        <v>55</v>
      </c>
      <c r="N232" s="491" t="s">
        <v>191</v>
      </c>
      <c r="O232" s="491" t="s">
        <v>191</v>
      </c>
      <c r="P232" s="491" t="s">
        <v>3199</v>
      </c>
      <c r="Q232" s="491" t="s">
        <v>3110</v>
      </c>
      <c r="R232" s="491" t="s">
        <v>4377</v>
      </c>
      <c r="S232" s="491">
        <v>85481245</v>
      </c>
      <c r="T232" s="491">
        <v>22885824</v>
      </c>
      <c r="U232" s="494" t="s">
        <v>2935</v>
      </c>
      <c r="V232" s="494"/>
    </row>
    <row r="233" spans="1:22" x14ac:dyDescent="0.3">
      <c r="A233" s="2" t="s">
        <v>1363</v>
      </c>
      <c r="B233" s="491" t="s">
        <v>1801</v>
      </c>
      <c r="C233" s="491" t="s">
        <v>373</v>
      </c>
      <c r="E233" s="491" t="s">
        <v>4321</v>
      </c>
      <c r="F233" s="491" t="s">
        <v>4322</v>
      </c>
      <c r="G233" s="491" t="s">
        <v>196</v>
      </c>
      <c r="H233" s="491" t="s">
        <v>6</v>
      </c>
      <c r="I233" s="491" t="s">
        <v>54</v>
      </c>
      <c r="J233" s="491" t="s">
        <v>6</v>
      </c>
      <c r="K233" s="491" t="s">
        <v>6</v>
      </c>
      <c r="L233" s="493" t="s">
        <v>853</v>
      </c>
      <c r="M233" s="491" t="s">
        <v>55</v>
      </c>
      <c r="N233" s="491" t="s">
        <v>55</v>
      </c>
      <c r="O233" s="491" t="s">
        <v>4066</v>
      </c>
      <c r="P233" s="491" t="s">
        <v>4378</v>
      </c>
      <c r="Q233" s="491" t="s">
        <v>3110</v>
      </c>
      <c r="R233" s="491" t="s">
        <v>4379</v>
      </c>
      <c r="S233" s="491">
        <v>84954832</v>
      </c>
      <c r="T233" s="491">
        <v>24164832</v>
      </c>
      <c r="U233" s="494" t="s">
        <v>2935</v>
      </c>
      <c r="V233" s="494"/>
    </row>
    <row r="234" spans="1:22" x14ac:dyDescent="0.3">
      <c r="A234" s="2" t="s">
        <v>1363</v>
      </c>
      <c r="B234" s="491" t="s">
        <v>1442</v>
      </c>
      <c r="C234" s="491" t="s">
        <v>411</v>
      </c>
      <c r="E234" s="491" t="s">
        <v>4323</v>
      </c>
      <c r="F234" s="491" t="s">
        <v>4324</v>
      </c>
      <c r="G234" s="491" t="s">
        <v>136</v>
      </c>
      <c r="H234" s="491" t="s">
        <v>11</v>
      </c>
      <c r="I234" s="491" t="s">
        <v>135</v>
      </c>
      <c r="J234" s="491" t="s">
        <v>11</v>
      </c>
      <c r="K234" s="491" t="s">
        <v>9</v>
      </c>
      <c r="L234" s="493" t="s">
        <v>1170</v>
      </c>
      <c r="M234" s="491" t="s">
        <v>136</v>
      </c>
      <c r="N234" s="491" t="s">
        <v>159</v>
      </c>
      <c r="O234" s="491" t="s">
        <v>240</v>
      </c>
      <c r="P234" s="491" t="s">
        <v>3233</v>
      </c>
      <c r="Q234" s="491" t="s">
        <v>3110</v>
      </c>
      <c r="R234" s="491" t="s">
        <v>2505</v>
      </c>
      <c r="S234" s="491">
        <v>40520560</v>
      </c>
      <c r="T234" s="491">
        <v>73007405</v>
      </c>
      <c r="U234" s="494" t="s">
        <v>2935</v>
      </c>
      <c r="V234" s="494"/>
    </row>
    <row r="235" spans="1:22" x14ac:dyDescent="0.3">
      <c r="A235" s="2" t="s">
        <v>1363</v>
      </c>
      <c r="B235" s="491" t="s">
        <v>2068</v>
      </c>
      <c r="C235" s="491" t="s">
        <v>598</v>
      </c>
      <c r="E235" s="491" t="s">
        <v>4467</v>
      </c>
      <c r="F235" s="491" t="s">
        <v>4468</v>
      </c>
      <c r="G235" s="491" t="s">
        <v>59</v>
      </c>
      <c r="H235" s="491" t="s">
        <v>7</v>
      </c>
      <c r="I235" s="491" t="s">
        <v>54</v>
      </c>
      <c r="J235" s="491" t="s">
        <v>8</v>
      </c>
      <c r="K235" s="491" t="s">
        <v>8</v>
      </c>
      <c r="L235" s="493" t="s">
        <v>869</v>
      </c>
      <c r="M235" s="491" t="s">
        <v>55</v>
      </c>
      <c r="N235" s="491" t="s">
        <v>59</v>
      </c>
      <c r="O235" s="491" t="s">
        <v>185</v>
      </c>
      <c r="P235" s="491" t="s">
        <v>185</v>
      </c>
      <c r="Q235" s="491" t="s">
        <v>3110</v>
      </c>
      <c r="R235" s="491" t="s">
        <v>4469</v>
      </c>
      <c r="S235" s="491">
        <v>22504858</v>
      </c>
      <c r="T235" s="491"/>
      <c r="U235" s="494" t="s">
        <v>2935</v>
      </c>
      <c r="V235" s="494"/>
    </row>
    <row r="236" spans="1:22" x14ac:dyDescent="0.3">
      <c r="A236" s="2" t="s">
        <v>1363</v>
      </c>
      <c r="B236" s="491" t="s">
        <v>1489</v>
      </c>
      <c r="C236" s="491" t="s">
        <v>325</v>
      </c>
      <c r="E236" s="491" t="s">
        <v>4470</v>
      </c>
      <c r="F236" s="491" t="s">
        <v>4471</v>
      </c>
      <c r="G236" s="491" t="s">
        <v>81</v>
      </c>
      <c r="H236" s="491" t="s">
        <v>7</v>
      </c>
      <c r="I236" s="491" t="s">
        <v>56</v>
      </c>
      <c r="J236" s="491" t="s">
        <v>6</v>
      </c>
      <c r="K236" s="491" t="s">
        <v>16</v>
      </c>
      <c r="L236" s="493" t="s">
        <v>983</v>
      </c>
      <c r="M236" s="491" t="s">
        <v>81</v>
      </c>
      <c r="N236" s="491" t="s">
        <v>81</v>
      </c>
      <c r="O236" s="491" t="s">
        <v>59</v>
      </c>
      <c r="P236" s="491" t="s">
        <v>3220</v>
      </c>
      <c r="Q236" s="491" t="s">
        <v>3110</v>
      </c>
      <c r="R236" s="491" t="s">
        <v>4472</v>
      </c>
      <c r="S236" s="491">
        <v>24314887</v>
      </c>
      <c r="T236" s="491">
        <v>24410200</v>
      </c>
      <c r="U236" s="494" t="s">
        <v>2935</v>
      </c>
      <c r="V236" s="494"/>
    </row>
    <row r="237" spans="1:22" x14ac:dyDescent="0.3">
      <c r="A237" s="2" t="s">
        <v>1363</v>
      </c>
      <c r="B237" s="491" t="s">
        <v>1430</v>
      </c>
      <c r="C237" s="491" t="s">
        <v>266</v>
      </c>
      <c r="E237" s="491" t="s">
        <v>4473</v>
      </c>
      <c r="F237" s="491" t="s">
        <v>4474</v>
      </c>
      <c r="G237" s="491" t="s">
        <v>147</v>
      </c>
      <c r="H237" s="491" t="s">
        <v>8</v>
      </c>
      <c r="I237" s="491" t="s">
        <v>148</v>
      </c>
      <c r="J237" s="491" t="s">
        <v>8</v>
      </c>
      <c r="K237" s="491" t="s">
        <v>15</v>
      </c>
      <c r="L237" s="493" t="s">
        <v>1204</v>
      </c>
      <c r="M237" s="491" t="s">
        <v>4109</v>
      </c>
      <c r="N237" s="491" t="s">
        <v>147</v>
      </c>
      <c r="O237" s="491" t="s">
        <v>4159</v>
      </c>
      <c r="P237" s="491" t="s">
        <v>4475</v>
      </c>
      <c r="Q237" s="491" t="s">
        <v>3110</v>
      </c>
      <c r="R237" s="491" t="s">
        <v>4476</v>
      </c>
      <c r="S237" s="491">
        <v>87282178</v>
      </c>
      <c r="T237" s="491"/>
      <c r="U237" s="494" t="s">
        <v>2935</v>
      </c>
      <c r="V237" s="494"/>
    </row>
    <row r="238" spans="1:22" x14ac:dyDescent="0.3">
      <c r="A238" s="2" t="s">
        <v>1363</v>
      </c>
      <c r="B238" s="491" t="s">
        <v>1470</v>
      </c>
      <c r="C238" s="491" t="s">
        <v>763</v>
      </c>
      <c r="E238" s="491" t="s">
        <v>4477</v>
      </c>
      <c r="F238" s="491" t="s">
        <v>4478</v>
      </c>
      <c r="G238" s="491" t="s">
        <v>2526</v>
      </c>
      <c r="H238" s="491" t="s">
        <v>9</v>
      </c>
      <c r="I238" s="491" t="s">
        <v>54</v>
      </c>
      <c r="J238" s="491" t="s">
        <v>15</v>
      </c>
      <c r="K238" s="491" t="s">
        <v>6</v>
      </c>
      <c r="L238" s="493" t="s">
        <v>912</v>
      </c>
      <c r="M238" s="491" t="s">
        <v>55</v>
      </c>
      <c r="N238" s="491" t="s">
        <v>191</v>
      </c>
      <c r="O238" s="491" t="s">
        <v>191</v>
      </c>
      <c r="P238" s="491" t="s">
        <v>191</v>
      </c>
      <c r="Q238" s="491" t="s">
        <v>3110</v>
      </c>
      <c r="R238" s="491" t="s">
        <v>4479</v>
      </c>
      <c r="S238" s="491">
        <v>22827546</v>
      </c>
      <c r="T238" s="491">
        <v>22827546</v>
      </c>
      <c r="U238" s="494" t="s">
        <v>2935</v>
      </c>
      <c r="V238" s="494"/>
    </row>
    <row r="239" spans="1:22" x14ac:dyDescent="0.3">
      <c r="A239" s="2" t="s">
        <v>1363</v>
      </c>
      <c r="B239" s="492" t="s">
        <v>820</v>
      </c>
      <c r="C239" s="491" t="s">
        <v>1531</v>
      </c>
      <c r="E239" s="497" t="s">
        <v>4480</v>
      </c>
      <c r="F239" s="498" t="s">
        <v>4481</v>
      </c>
      <c r="G239" s="498" t="s">
        <v>103</v>
      </c>
      <c r="H239" s="497" t="s">
        <v>11</v>
      </c>
      <c r="I239" s="497" t="s">
        <v>102</v>
      </c>
      <c r="J239" s="497" t="s">
        <v>21</v>
      </c>
      <c r="K239" s="497" t="s">
        <v>6</v>
      </c>
      <c r="L239" s="493" t="s">
        <v>4391</v>
      </c>
      <c r="M239" s="498" t="s">
        <v>103</v>
      </c>
      <c r="N239" s="498" t="s">
        <v>3117</v>
      </c>
      <c r="O239" s="498" t="s">
        <v>3117</v>
      </c>
      <c r="P239" s="498" t="s">
        <v>3117</v>
      </c>
      <c r="Q239" s="498" t="s">
        <v>3110</v>
      </c>
      <c r="R239" s="491" t="s">
        <v>4482</v>
      </c>
      <c r="S239" s="498">
        <v>26455467</v>
      </c>
      <c r="T239" s="498">
        <v>62857770</v>
      </c>
      <c r="U239" s="499" t="s">
        <v>2935</v>
      </c>
      <c r="V239" s="499" t="s">
        <v>4483</v>
      </c>
    </row>
  </sheetData>
  <sheetProtection algorithmName="SHA-512" hashValue="o9r1LpGYdZgyRRyXU8xiKoKS9RE3RF8Z/Ji5+1D+EdK4SJtWR0SmrxmWQKBhHdQQtQ6FlU/8tnFCfTFE+u05zA==" saltValue="lfZ0vIXMK0Nrz7uMADbA/A==" spinCount="100000" sheet="1" objects="1" scenarios="1"/>
  <autoFilter ref="A2:V239" xr:uid="{00000000-0009-0000-0000-000001000000}"/>
  <sortState xmlns:xlrd2="http://schemas.microsoft.com/office/spreadsheetml/2017/richdata2" ref="A3:C239">
    <sortCondition ref="B3:B239"/>
  </sortState>
  <phoneticPr fontId="92" type="noConversion"/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B1:W20"/>
  <sheetViews>
    <sheetView showGridLines="0" zoomScale="95" zoomScaleNormal="95" workbookViewId="0"/>
  </sheetViews>
  <sheetFormatPr baseColWidth="10" defaultRowHeight="13.8" x14ac:dyDescent="0.3"/>
  <cols>
    <col min="1" max="1" width="4.77734375" style="13" customWidth="1"/>
    <col min="2" max="2" width="34" style="13" customWidth="1"/>
    <col min="3" max="23" width="7" style="13" customWidth="1"/>
    <col min="24" max="259" width="11.44140625" style="13"/>
    <col min="260" max="260" width="32.21875" style="13" customWidth="1"/>
    <col min="261" max="272" width="8.5546875" style="13" customWidth="1"/>
    <col min="273" max="515" width="11.44140625" style="13"/>
    <col min="516" max="516" width="32.21875" style="13" customWidth="1"/>
    <col min="517" max="528" width="8.5546875" style="13" customWidth="1"/>
    <col min="529" max="771" width="11.44140625" style="13"/>
    <col min="772" max="772" width="32.21875" style="13" customWidth="1"/>
    <col min="773" max="784" width="8.5546875" style="13" customWidth="1"/>
    <col min="785" max="1027" width="11.44140625" style="13"/>
    <col min="1028" max="1028" width="32.21875" style="13" customWidth="1"/>
    <col min="1029" max="1040" width="8.5546875" style="13" customWidth="1"/>
    <col min="1041" max="1283" width="11.44140625" style="13"/>
    <col min="1284" max="1284" width="32.21875" style="13" customWidth="1"/>
    <col min="1285" max="1296" width="8.5546875" style="13" customWidth="1"/>
    <col min="1297" max="1539" width="11.44140625" style="13"/>
    <col min="1540" max="1540" width="32.21875" style="13" customWidth="1"/>
    <col min="1541" max="1552" width="8.5546875" style="13" customWidth="1"/>
    <col min="1553" max="1795" width="11.44140625" style="13"/>
    <col min="1796" max="1796" width="32.21875" style="13" customWidth="1"/>
    <col min="1797" max="1808" width="8.5546875" style="13" customWidth="1"/>
    <col min="1809" max="2051" width="11.44140625" style="13"/>
    <col min="2052" max="2052" width="32.21875" style="13" customWidth="1"/>
    <col min="2053" max="2064" width="8.5546875" style="13" customWidth="1"/>
    <col min="2065" max="2307" width="11.44140625" style="13"/>
    <col min="2308" max="2308" width="32.21875" style="13" customWidth="1"/>
    <col min="2309" max="2320" width="8.5546875" style="13" customWidth="1"/>
    <col min="2321" max="2563" width="11.44140625" style="13"/>
    <col min="2564" max="2564" width="32.21875" style="13" customWidth="1"/>
    <col min="2565" max="2576" width="8.5546875" style="13" customWidth="1"/>
    <col min="2577" max="2819" width="11.44140625" style="13"/>
    <col min="2820" max="2820" width="32.21875" style="13" customWidth="1"/>
    <col min="2821" max="2832" width="8.5546875" style="13" customWidth="1"/>
    <col min="2833" max="3075" width="11.44140625" style="13"/>
    <col min="3076" max="3076" width="32.21875" style="13" customWidth="1"/>
    <col min="3077" max="3088" width="8.5546875" style="13" customWidth="1"/>
    <col min="3089" max="3331" width="11.44140625" style="13"/>
    <col min="3332" max="3332" width="32.21875" style="13" customWidth="1"/>
    <col min="3333" max="3344" width="8.5546875" style="13" customWidth="1"/>
    <col min="3345" max="3587" width="11.44140625" style="13"/>
    <col min="3588" max="3588" width="32.21875" style="13" customWidth="1"/>
    <col min="3589" max="3600" width="8.5546875" style="13" customWidth="1"/>
    <col min="3601" max="3843" width="11.44140625" style="13"/>
    <col min="3844" max="3844" width="32.21875" style="13" customWidth="1"/>
    <col min="3845" max="3856" width="8.5546875" style="13" customWidth="1"/>
    <col min="3857" max="4099" width="11.44140625" style="13"/>
    <col min="4100" max="4100" width="32.21875" style="13" customWidth="1"/>
    <col min="4101" max="4112" width="8.5546875" style="13" customWidth="1"/>
    <col min="4113" max="4355" width="11.44140625" style="13"/>
    <col min="4356" max="4356" width="32.21875" style="13" customWidth="1"/>
    <col min="4357" max="4368" width="8.5546875" style="13" customWidth="1"/>
    <col min="4369" max="4611" width="11.44140625" style="13"/>
    <col min="4612" max="4612" width="32.21875" style="13" customWidth="1"/>
    <col min="4613" max="4624" width="8.5546875" style="13" customWidth="1"/>
    <col min="4625" max="4867" width="11.44140625" style="13"/>
    <col min="4868" max="4868" width="32.21875" style="13" customWidth="1"/>
    <col min="4869" max="4880" width="8.5546875" style="13" customWidth="1"/>
    <col min="4881" max="5123" width="11.44140625" style="13"/>
    <col min="5124" max="5124" width="32.21875" style="13" customWidth="1"/>
    <col min="5125" max="5136" width="8.5546875" style="13" customWidth="1"/>
    <col min="5137" max="5379" width="11.44140625" style="13"/>
    <col min="5380" max="5380" width="32.21875" style="13" customWidth="1"/>
    <col min="5381" max="5392" width="8.5546875" style="13" customWidth="1"/>
    <col min="5393" max="5635" width="11.44140625" style="13"/>
    <col min="5636" max="5636" width="32.21875" style="13" customWidth="1"/>
    <col min="5637" max="5648" width="8.5546875" style="13" customWidth="1"/>
    <col min="5649" max="5891" width="11.44140625" style="13"/>
    <col min="5892" max="5892" width="32.21875" style="13" customWidth="1"/>
    <col min="5893" max="5904" width="8.5546875" style="13" customWidth="1"/>
    <col min="5905" max="6147" width="11.44140625" style="13"/>
    <col min="6148" max="6148" width="32.21875" style="13" customWidth="1"/>
    <col min="6149" max="6160" width="8.5546875" style="13" customWidth="1"/>
    <col min="6161" max="6403" width="11.44140625" style="13"/>
    <col min="6404" max="6404" width="32.21875" style="13" customWidth="1"/>
    <col min="6405" max="6416" width="8.5546875" style="13" customWidth="1"/>
    <col min="6417" max="6659" width="11.44140625" style="13"/>
    <col min="6660" max="6660" width="32.21875" style="13" customWidth="1"/>
    <col min="6661" max="6672" width="8.5546875" style="13" customWidth="1"/>
    <col min="6673" max="6915" width="11.44140625" style="13"/>
    <col min="6916" max="6916" width="32.21875" style="13" customWidth="1"/>
    <col min="6917" max="6928" width="8.5546875" style="13" customWidth="1"/>
    <col min="6929" max="7171" width="11.44140625" style="13"/>
    <col min="7172" max="7172" width="32.21875" style="13" customWidth="1"/>
    <col min="7173" max="7184" width="8.5546875" style="13" customWidth="1"/>
    <col min="7185" max="7427" width="11.44140625" style="13"/>
    <col min="7428" max="7428" width="32.21875" style="13" customWidth="1"/>
    <col min="7429" max="7440" width="8.5546875" style="13" customWidth="1"/>
    <col min="7441" max="7683" width="11.44140625" style="13"/>
    <col min="7684" max="7684" width="32.21875" style="13" customWidth="1"/>
    <col min="7685" max="7696" width="8.5546875" style="13" customWidth="1"/>
    <col min="7697" max="7939" width="11.44140625" style="13"/>
    <col min="7940" max="7940" width="32.21875" style="13" customWidth="1"/>
    <col min="7941" max="7952" width="8.5546875" style="13" customWidth="1"/>
    <col min="7953" max="8195" width="11.44140625" style="13"/>
    <col min="8196" max="8196" width="32.21875" style="13" customWidth="1"/>
    <col min="8197" max="8208" width="8.5546875" style="13" customWidth="1"/>
    <col min="8209" max="8451" width="11.44140625" style="13"/>
    <col min="8452" max="8452" width="32.21875" style="13" customWidth="1"/>
    <col min="8453" max="8464" width="8.5546875" style="13" customWidth="1"/>
    <col min="8465" max="8707" width="11.44140625" style="13"/>
    <col min="8708" max="8708" width="32.21875" style="13" customWidth="1"/>
    <col min="8709" max="8720" width="8.5546875" style="13" customWidth="1"/>
    <col min="8721" max="8963" width="11.44140625" style="13"/>
    <col min="8964" max="8964" width="32.21875" style="13" customWidth="1"/>
    <col min="8965" max="8976" width="8.5546875" style="13" customWidth="1"/>
    <col min="8977" max="9219" width="11.44140625" style="13"/>
    <col min="9220" max="9220" width="32.21875" style="13" customWidth="1"/>
    <col min="9221" max="9232" width="8.5546875" style="13" customWidth="1"/>
    <col min="9233" max="9475" width="11.44140625" style="13"/>
    <col min="9476" max="9476" width="32.21875" style="13" customWidth="1"/>
    <col min="9477" max="9488" width="8.5546875" style="13" customWidth="1"/>
    <col min="9489" max="9731" width="11.44140625" style="13"/>
    <col min="9732" max="9732" width="32.21875" style="13" customWidth="1"/>
    <col min="9733" max="9744" width="8.5546875" style="13" customWidth="1"/>
    <col min="9745" max="9987" width="11.44140625" style="13"/>
    <col min="9988" max="9988" width="32.21875" style="13" customWidth="1"/>
    <col min="9989" max="10000" width="8.5546875" style="13" customWidth="1"/>
    <col min="10001" max="10243" width="11.44140625" style="13"/>
    <col min="10244" max="10244" width="32.21875" style="13" customWidth="1"/>
    <col min="10245" max="10256" width="8.5546875" style="13" customWidth="1"/>
    <col min="10257" max="10499" width="11.44140625" style="13"/>
    <col min="10500" max="10500" width="32.21875" style="13" customWidth="1"/>
    <col min="10501" max="10512" width="8.5546875" style="13" customWidth="1"/>
    <col min="10513" max="10755" width="11.44140625" style="13"/>
    <col min="10756" max="10756" width="32.21875" style="13" customWidth="1"/>
    <col min="10757" max="10768" width="8.5546875" style="13" customWidth="1"/>
    <col min="10769" max="11011" width="11.44140625" style="13"/>
    <col min="11012" max="11012" width="32.21875" style="13" customWidth="1"/>
    <col min="11013" max="11024" width="8.5546875" style="13" customWidth="1"/>
    <col min="11025" max="11267" width="11.44140625" style="13"/>
    <col min="11268" max="11268" width="32.21875" style="13" customWidth="1"/>
    <col min="11269" max="11280" width="8.5546875" style="13" customWidth="1"/>
    <col min="11281" max="11523" width="11.44140625" style="13"/>
    <col min="11524" max="11524" width="32.21875" style="13" customWidth="1"/>
    <col min="11525" max="11536" width="8.5546875" style="13" customWidth="1"/>
    <col min="11537" max="11779" width="11.44140625" style="13"/>
    <col min="11780" max="11780" width="32.21875" style="13" customWidth="1"/>
    <col min="11781" max="11792" width="8.5546875" style="13" customWidth="1"/>
    <col min="11793" max="12035" width="11.44140625" style="13"/>
    <col min="12036" max="12036" width="32.21875" style="13" customWidth="1"/>
    <col min="12037" max="12048" width="8.5546875" style="13" customWidth="1"/>
    <col min="12049" max="12291" width="11.44140625" style="13"/>
    <col min="12292" max="12292" width="32.21875" style="13" customWidth="1"/>
    <col min="12293" max="12304" width="8.5546875" style="13" customWidth="1"/>
    <col min="12305" max="12547" width="11.44140625" style="13"/>
    <col min="12548" max="12548" width="32.21875" style="13" customWidth="1"/>
    <col min="12549" max="12560" width="8.5546875" style="13" customWidth="1"/>
    <col min="12561" max="12803" width="11.44140625" style="13"/>
    <col min="12804" max="12804" width="32.21875" style="13" customWidth="1"/>
    <col min="12805" max="12816" width="8.5546875" style="13" customWidth="1"/>
    <col min="12817" max="13059" width="11.44140625" style="13"/>
    <col min="13060" max="13060" width="32.21875" style="13" customWidth="1"/>
    <col min="13061" max="13072" width="8.5546875" style="13" customWidth="1"/>
    <col min="13073" max="13315" width="11.44140625" style="13"/>
    <col min="13316" max="13316" width="32.21875" style="13" customWidth="1"/>
    <col min="13317" max="13328" width="8.5546875" style="13" customWidth="1"/>
    <col min="13329" max="13571" width="11.44140625" style="13"/>
    <col min="13572" max="13572" width="32.21875" style="13" customWidth="1"/>
    <col min="13573" max="13584" width="8.5546875" style="13" customWidth="1"/>
    <col min="13585" max="13827" width="11.44140625" style="13"/>
    <col min="13828" max="13828" width="32.21875" style="13" customWidth="1"/>
    <col min="13829" max="13840" width="8.5546875" style="13" customWidth="1"/>
    <col min="13841" max="14083" width="11.44140625" style="13"/>
    <col min="14084" max="14084" width="32.21875" style="13" customWidth="1"/>
    <col min="14085" max="14096" width="8.5546875" style="13" customWidth="1"/>
    <col min="14097" max="14339" width="11.44140625" style="13"/>
    <col min="14340" max="14340" width="32.21875" style="13" customWidth="1"/>
    <col min="14341" max="14352" width="8.5546875" style="13" customWidth="1"/>
    <col min="14353" max="14595" width="11.44140625" style="13"/>
    <col min="14596" max="14596" width="32.21875" style="13" customWidth="1"/>
    <col min="14597" max="14608" width="8.5546875" style="13" customWidth="1"/>
    <col min="14609" max="14851" width="11.44140625" style="13"/>
    <col min="14852" max="14852" width="32.21875" style="13" customWidth="1"/>
    <col min="14853" max="14864" width="8.5546875" style="13" customWidth="1"/>
    <col min="14865" max="15107" width="11.44140625" style="13"/>
    <col min="15108" max="15108" width="32.21875" style="13" customWidth="1"/>
    <col min="15109" max="15120" width="8.5546875" style="13" customWidth="1"/>
    <col min="15121" max="15363" width="11.44140625" style="13"/>
    <col min="15364" max="15364" width="32.21875" style="13" customWidth="1"/>
    <col min="15365" max="15376" width="8.5546875" style="13" customWidth="1"/>
    <col min="15377" max="15619" width="11.44140625" style="13"/>
    <col min="15620" max="15620" width="32.21875" style="13" customWidth="1"/>
    <col min="15621" max="15632" width="8.5546875" style="13" customWidth="1"/>
    <col min="15633" max="15875" width="11.44140625" style="13"/>
    <col min="15876" max="15876" width="32.21875" style="13" customWidth="1"/>
    <col min="15877" max="15888" width="8.5546875" style="13" customWidth="1"/>
    <col min="15889" max="16131" width="11.44140625" style="13"/>
    <col min="16132" max="16132" width="32.21875" style="13" customWidth="1"/>
    <col min="16133" max="16144" width="8.5546875" style="13" customWidth="1"/>
    <col min="16145" max="16377" width="11.44140625" style="13"/>
    <col min="16378" max="16384" width="11.44140625" style="13" customWidth="1"/>
  </cols>
  <sheetData>
    <row r="1" spans="2:23" ht="17.399999999999999" x14ac:dyDescent="0.3">
      <c r="B1" s="438" t="s">
        <v>3758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1"/>
    </row>
    <row r="2" spans="2:23" ht="26.25" customHeight="1" thickBot="1" x14ac:dyDescent="0.35">
      <c r="B2" s="438" t="s">
        <v>3665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2"/>
      <c r="Q2" s="382"/>
      <c r="R2" s="382"/>
      <c r="S2" s="382"/>
      <c r="T2" s="382"/>
      <c r="U2" s="382"/>
      <c r="V2" s="382"/>
      <c r="W2" s="382"/>
    </row>
    <row r="3" spans="2:23" ht="28.5" customHeight="1" thickTop="1" x14ac:dyDescent="0.3">
      <c r="B3" s="751" t="s">
        <v>3658</v>
      </c>
      <c r="C3" s="610" t="s">
        <v>0</v>
      </c>
      <c r="D3" s="610"/>
      <c r="E3" s="610"/>
      <c r="F3" s="609" t="s">
        <v>2518</v>
      </c>
      <c r="G3" s="610"/>
      <c r="H3" s="611"/>
      <c r="I3" s="609" t="s">
        <v>2519</v>
      </c>
      <c r="J3" s="610"/>
      <c r="K3" s="611"/>
      <c r="L3" s="609" t="s">
        <v>2520</v>
      </c>
      <c r="M3" s="610"/>
      <c r="N3" s="611"/>
      <c r="O3" s="610" t="s">
        <v>2521</v>
      </c>
      <c r="P3" s="610"/>
      <c r="Q3" s="610"/>
      <c r="R3" s="609" t="s">
        <v>2522</v>
      </c>
      <c r="S3" s="610"/>
      <c r="T3" s="611"/>
      <c r="U3" s="609" t="s">
        <v>2523</v>
      </c>
      <c r="V3" s="610"/>
      <c r="W3" s="610"/>
    </row>
    <row r="4" spans="2:23" ht="27.75" customHeight="1" thickBot="1" x14ac:dyDescent="0.3">
      <c r="B4" s="752"/>
      <c r="C4" s="167" t="s">
        <v>0</v>
      </c>
      <c r="D4" s="40" t="s">
        <v>36</v>
      </c>
      <c r="E4" s="167" t="s">
        <v>3659</v>
      </c>
      <c r="F4" s="451" t="s">
        <v>0</v>
      </c>
      <c r="G4" s="40" t="s">
        <v>36</v>
      </c>
      <c r="H4" s="452" t="s">
        <v>3659</v>
      </c>
      <c r="I4" s="451" t="s">
        <v>0</v>
      </c>
      <c r="J4" s="40" t="s">
        <v>36</v>
      </c>
      <c r="K4" s="452" t="s">
        <v>3659</v>
      </c>
      <c r="L4" s="167" t="s">
        <v>0</v>
      </c>
      <c r="M4" s="40" t="s">
        <v>36</v>
      </c>
      <c r="N4" s="167" t="s">
        <v>3659</v>
      </c>
      <c r="O4" s="451" t="s">
        <v>0</v>
      </c>
      <c r="P4" s="40" t="s">
        <v>36</v>
      </c>
      <c r="Q4" s="452" t="s">
        <v>3659</v>
      </c>
      <c r="R4" s="451" t="s">
        <v>0</v>
      </c>
      <c r="S4" s="40" t="s">
        <v>36</v>
      </c>
      <c r="T4" s="452" t="s">
        <v>3659</v>
      </c>
      <c r="U4" s="167" t="s">
        <v>0</v>
      </c>
      <c r="V4" s="40" t="s">
        <v>36</v>
      </c>
      <c r="W4" s="167" t="s">
        <v>3659</v>
      </c>
    </row>
    <row r="5" spans="2:23" ht="30" customHeight="1" thickTop="1" thickBot="1" x14ac:dyDescent="0.35">
      <c r="B5" s="383" t="s">
        <v>3660</v>
      </c>
      <c r="C5" s="384">
        <f>+D5+E5</f>
        <v>0</v>
      </c>
      <c r="D5" s="385">
        <f>SUM(D6:D8)</f>
        <v>0</v>
      </c>
      <c r="E5" s="386">
        <f>SUM(E6:E8)</f>
        <v>0</v>
      </c>
      <c r="F5" s="387">
        <f>+G5+H5</f>
        <v>0</v>
      </c>
      <c r="G5" s="385">
        <f>SUM(G6:G8)</f>
        <v>0</v>
      </c>
      <c r="H5" s="388">
        <f>SUM(H6:H8)</f>
        <v>0</v>
      </c>
      <c r="I5" s="387">
        <f>+J5+K5</f>
        <v>0</v>
      </c>
      <c r="J5" s="385">
        <f>SUM(J6:J8)</f>
        <v>0</v>
      </c>
      <c r="K5" s="388">
        <f>SUM(K6:K8)</f>
        <v>0</v>
      </c>
      <c r="L5" s="387">
        <f>+M5+N5</f>
        <v>0</v>
      </c>
      <c r="M5" s="385">
        <f>SUM(M6:M8)</f>
        <v>0</v>
      </c>
      <c r="N5" s="388">
        <f>SUM(N6:N8)</f>
        <v>0</v>
      </c>
      <c r="O5" s="387">
        <f>+P5+Q5</f>
        <v>0</v>
      </c>
      <c r="P5" s="385">
        <f>SUM(P6:P8)</f>
        <v>0</v>
      </c>
      <c r="Q5" s="388">
        <f>SUM(Q6:Q8)</f>
        <v>0</v>
      </c>
      <c r="R5" s="387">
        <f>+S5+T5</f>
        <v>0</v>
      </c>
      <c r="S5" s="385">
        <f>SUM(S6:S8)</f>
        <v>0</v>
      </c>
      <c r="T5" s="388">
        <f>SUM(T6:T8)</f>
        <v>0</v>
      </c>
      <c r="U5" s="386">
        <f>+V5+W5</f>
        <v>0</v>
      </c>
      <c r="V5" s="385">
        <f>SUM(V6:V8)</f>
        <v>0</v>
      </c>
      <c r="W5" s="386">
        <f>SUM(W6:W8)</f>
        <v>0</v>
      </c>
    </row>
    <row r="6" spans="2:23" ht="30" customHeight="1" x14ac:dyDescent="0.3">
      <c r="B6" s="389" t="s">
        <v>3661</v>
      </c>
      <c r="C6" s="390">
        <f>+D6+E6</f>
        <v>0</v>
      </c>
      <c r="D6" s="391">
        <f>+G6+J6+M6+P6+S6+V6</f>
        <v>0</v>
      </c>
      <c r="E6" s="392">
        <f>+H6+K6+N6+Q6+T6+W6</f>
        <v>0</v>
      </c>
      <c r="F6" s="393">
        <f>+G6+H6</f>
        <v>0</v>
      </c>
      <c r="G6" s="443"/>
      <c r="H6" s="444"/>
      <c r="I6" s="393">
        <f>+J6+K6</f>
        <v>0</v>
      </c>
      <c r="J6" s="443"/>
      <c r="K6" s="444"/>
      <c r="L6" s="748"/>
      <c r="M6" s="749"/>
      <c r="N6" s="750"/>
      <c r="O6" s="748"/>
      <c r="P6" s="749"/>
      <c r="Q6" s="750"/>
      <c r="R6" s="748"/>
      <c r="S6" s="749"/>
      <c r="T6" s="750"/>
      <c r="U6" s="748"/>
      <c r="V6" s="749"/>
      <c r="W6" s="749"/>
    </row>
    <row r="7" spans="2:23" ht="30" customHeight="1" x14ac:dyDescent="0.3">
      <c r="B7" s="389" t="s">
        <v>3662</v>
      </c>
      <c r="C7" s="394">
        <f t="shared" ref="C7:C8" si="0">+D7+E7</f>
        <v>0</v>
      </c>
      <c r="D7" s="395">
        <f>+G7+J7+M7+P7+S7+V7</f>
        <v>0</v>
      </c>
      <c r="E7" s="396">
        <f t="shared" ref="E7:E8" si="1">+H7+K7+N7+Q7+T7+W7</f>
        <v>0</v>
      </c>
      <c r="F7" s="397">
        <f t="shared" ref="F7:F8" si="2">+G7+H7</f>
        <v>0</v>
      </c>
      <c r="G7" s="445"/>
      <c r="H7" s="446"/>
      <c r="I7" s="397">
        <f t="shared" ref="I7:I8" si="3">+J7+K7</f>
        <v>0</v>
      </c>
      <c r="J7" s="445"/>
      <c r="K7" s="446"/>
      <c r="L7" s="397">
        <f t="shared" ref="L7:L8" si="4">+M7+N7</f>
        <v>0</v>
      </c>
      <c r="M7" s="445"/>
      <c r="N7" s="446"/>
      <c r="O7" s="397">
        <f t="shared" ref="O7:O8" si="5">+P7+Q7</f>
        <v>0</v>
      </c>
      <c r="P7" s="445"/>
      <c r="Q7" s="446"/>
      <c r="R7" s="397">
        <f t="shared" ref="R7:R8" si="6">+S7+T7</f>
        <v>0</v>
      </c>
      <c r="S7" s="445"/>
      <c r="T7" s="446"/>
      <c r="U7" s="397">
        <f t="shared" ref="U7:U8" si="7">+V7+W7</f>
        <v>0</v>
      </c>
      <c r="V7" s="445"/>
      <c r="W7" s="449"/>
    </row>
    <row r="8" spans="2:23" ht="30" customHeight="1" thickBot="1" x14ac:dyDescent="0.35">
      <c r="B8" s="398" t="s">
        <v>3663</v>
      </c>
      <c r="C8" s="399">
        <f t="shared" si="0"/>
        <v>0</v>
      </c>
      <c r="D8" s="400">
        <f>+G8+J8+M8+P8+S8+V8</f>
        <v>0</v>
      </c>
      <c r="E8" s="401">
        <f t="shared" si="1"/>
        <v>0</v>
      </c>
      <c r="F8" s="402">
        <f t="shared" si="2"/>
        <v>0</v>
      </c>
      <c r="G8" s="447"/>
      <c r="H8" s="448"/>
      <c r="I8" s="402">
        <f t="shared" si="3"/>
        <v>0</v>
      </c>
      <c r="J8" s="447"/>
      <c r="K8" s="448"/>
      <c r="L8" s="402">
        <f t="shared" si="4"/>
        <v>0</v>
      </c>
      <c r="M8" s="447"/>
      <c r="N8" s="448"/>
      <c r="O8" s="402">
        <f t="shared" si="5"/>
        <v>0</v>
      </c>
      <c r="P8" s="447"/>
      <c r="Q8" s="448"/>
      <c r="R8" s="402">
        <f t="shared" si="6"/>
        <v>0</v>
      </c>
      <c r="S8" s="447"/>
      <c r="T8" s="448"/>
      <c r="U8" s="402">
        <f t="shared" si="7"/>
        <v>0</v>
      </c>
      <c r="V8" s="447"/>
      <c r="W8" s="450"/>
    </row>
    <row r="9" spans="2:23" ht="16.5" customHeight="1" thickTop="1" x14ac:dyDescent="0.3">
      <c r="B9" s="211" t="s">
        <v>836</v>
      </c>
      <c r="C9" s="392"/>
      <c r="D9" s="392"/>
      <c r="E9" s="392"/>
      <c r="G9" s="403" t="str">
        <f>IF(G5&gt;'CUADRO 1'!G17,"**","")</f>
        <v/>
      </c>
      <c r="H9" s="403" t="str">
        <f>IF(H5&gt;'CUADRO 1'!H17,"**","")</f>
        <v/>
      </c>
      <c r="I9" s="404"/>
      <c r="J9" s="403" t="str">
        <f>IF(J5&gt;'CUADRO 1'!J17,"**","")</f>
        <v/>
      </c>
      <c r="K9" s="403" t="str">
        <f>IF(K5&gt;'CUADRO 1'!K17,"**","")</f>
        <v/>
      </c>
      <c r="L9" s="404"/>
      <c r="M9" s="403" t="str">
        <f>IF(M5&gt;'CUADRO 1'!M17,"**","")</f>
        <v/>
      </c>
      <c r="N9" s="403" t="str">
        <f>IF(N5&gt;'CUADRO 1'!N17,"**","")</f>
        <v/>
      </c>
      <c r="O9" s="404"/>
      <c r="P9" s="403" t="str">
        <f>IF(P5&gt;'CUADRO 1'!P17,"**","")</f>
        <v/>
      </c>
      <c r="Q9" s="403" t="str">
        <f>IF(Q5&gt;'CUADRO 1'!Q17,"**","")</f>
        <v/>
      </c>
      <c r="R9" s="404"/>
      <c r="S9" s="403" t="str">
        <f>IF(S5&gt;'CUADRO 1'!S17,"**","")</f>
        <v/>
      </c>
      <c r="T9" s="403" t="str">
        <f>IF(T5&gt;'CUADRO 1'!T17,"**","")</f>
        <v/>
      </c>
      <c r="U9" s="404"/>
      <c r="V9" s="403" t="str">
        <f>IF(V5&gt;'CUADRO 1'!V17,"**","")</f>
        <v/>
      </c>
      <c r="W9" s="403" t="str">
        <f>IF(W5&gt;'CUADRO 1'!W17,"**","")</f>
        <v/>
      </c>
    </row>
    <row r="10" spans="2:23" ht="15.75" customHeight="1" x14ac:dyDescent="0.25">
      <c r="B10" s="737" t="s">
        <v>3756</v>
      </c>
      <c r="C10" s="737"/>
      <c r="D10" s="737"/>
      <c r="E10" s="737"/>
      <c r="F10" s="454"/>
      <c r="G10" s="1"/>
      <c r="H10" s="1"/>
      <c r="I10" s="1"/>
      <c r="J10" s="738" t="str">
        <f>IF(OR(G9="**",H9="**",J9="**",K9="**",M9="**",N9="**",P9="**",Q9="**",S9="**",T9="**",V9="**",W9="**"),"** = El total de estudiantes indicado, no puede ser mayor al total de la línea Matrícula Final del Cuadro 1.","")</f>
        <v/>
      </c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1"/>
      <c r="V10" s="1"/>
      <c r="W10" s="1"/>
    </row>
    <row r="11" spans="2:23" ht="15.75" customHeight="1" x14ac:dyDescent="0.3">
      <c r="B11" s="737"/>
      <c r="C11" s="737"/>
      <c r="D11" s="737"/>
      <c r="E11" s="737"/>
      <c r="F11" s="453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</row>
    <row r="12" spans="2:23" ht="15.75" customHeight="1" x14ac:dyDescent="0.3">
      <c r="B12" s="737"/>
      <c r="C12" s="737"/>
      <c r="D12" s="737"/>
      <c r="E12" s="737"/>
      <c r="F12" s="453"/>
      <c r="R12" s="405"/>
      <c r="S12" s="405"/>
      <c r="T12" s="405"/>
      <c r="U12" s="405"/>
      <c r="V12" s="405"/>
      <c r="W12" s="405"/>
    </row>
    <row r="13" spans="2:23" ht="11.25" customHeight="1" x14ac:dyDescent="0.25"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</row>
    <row r="14" spans="2:23" ht="21.75" customHeight="1" x14ac:dyDescent="0.25">
      <c r="B14" s="407" t="s">
        <v>3664</v>
      </c>
      <c r="C14" s="11"/>
      <c r="D14" s="408"/>
      <c r="E14" s="40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23.25" customHeight="1" x14ac:dyDescent="0.3">
      <c r="B15" s="739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1"/>
    </row>
    <row r="16" spans="2:23" s="1" customFormat="1" ht="23.25" customHeight="1" x14ac:dyDescent="0.25">
      <c r="B16" s="742"/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4"/>
    </row>
    <row r="17" spans="2:23" s="1" customFormat="1" ht="23.25" customHeight="1" x14ac:dyDescent="0.25">
      <c r="B17" s="742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4"/>
    </row>
    <row r="18" spans="2:23" s="1" customFormat="1" ht="23.25" customHeight="1" x14ac:dyDescent="0.25">
      <c r="B18" s="745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7"/>
    </row>
    <row r="19" spans="2:23" s="1" customFormat="1" ht="18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2:23" s="1" customFormat="1" ht="18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</sheetData>
  <sheetProtection algorithmName="SHA-512" hashValue="1JoPDs0NszVosoFAghLiXt/QxVPyIVY1GYOjYU6K6XxOjtLWXaKKnuzgT2I7buje5ZHOWvlHzWPLOgTHLBWLnQ==" saltValue="tcGh/b2xHwzCqZT2jYmV2Q==" spinCount="100000" sheet="1" objects="1" scenarios="1"/>
  <protectedRanges>
    <protectedRange sqref="G6:H8 J6:K8 M6:N8 P6:Q8 S6:T8 V6:W8" name="Rango1_3"/>
  </protectedRanges>
  <mergeCells count="15">
    <mergeCell ref="B10:E12"/>
    <mergeCell ref="J10:T11"/>
    <mergeCell ref="B15:W18"/>
    <mergeCell ref="R3:T3"/>
    <mergeCell ref="U3:W3"/>
    <mergeCell ref="L6:N6"/>
    <mergeCell ref="O6:Q6"/>
    <mergeCell ref="R6:T6"/>
    <mergeCell ref="U6:W6"/>
    <mergeCell ref="B3:B4"/>
    <mergeCell ref="C3:E3"/>
    <mergeCell ref="F3:H3"/>
    <mergeCell ref="I3:K3"/>
    <mergeCell ref="L3:N3"/>
    <mergeCell ref="O3:Q3"/>
  </mergeCells>
  <conditionalFormatting sqref="C5:E9">
    <cfRule type="cellIs" dxfId="14" priority="20" operator="equal">
      <formula>0</formula>
    </cfRule>
  </conditionalFormatting>
  <conditionalFormatting sqref="F6:F8">
    <cfRule type="cellIs" dxfId="13" priority="9" operator="equal">
      <formula>0</formula>
    </cfRule>
  </conditionalFormatting>
  <conditionalFormatting sqref="F5:W5">
    <cfRule type="cellIs" dxfId="12" priority="11" operator="equal">
      <formula>0</formula>
    </cfRule>
  </conditionalFormatting>
  <conditionalFormatting sqref="I6:I8">
    <cfRule type="cellIs" dxfId="11" priority="13" operator="equal">
      <formula>0</formula>
    </cfRule>
  </conditionalFormatting>
  <conditionalFormatting sqref="J10:T11">
    <cfRule type="notContainsBlanks" dxfId="10" priority="22">
      <formula>LEN(TRIM(J10))&gt;0</formula>
    </cfRule>
  </conditionalFormatting>
  <conditionalFormatting sqref="L6:L8">
    <cfRule type="cellIs" dxfId="9" priority="7" operator="equal">
      <formula>0</formula>
    </cfRule>
  </conditionalFormatting>
  <conditionalFormatting sqref="O6:O8">
    <cfRule type="cellIs" dxfId="8" priority="5" operator="equal">
      <formula>0</formula>
    </cfRule>
  </conditionalFormatting>
  <conditionalFormatting sqref="R6:R8">
    <cfRule type="cellIs" dxfId="7" priority="3" operator="equal">
      <formula>0</formula>
    </cfRule>
  </conditionalFormatting>
  <conditionalFormatting sqref="U6:U8">
    <cfRule type="cellIs" dxfId="6" priority="1" operator="equal">
      <formula>0</formula>
    </cfRule>
  </conditionalFormatting>
  <dataValidations count="3">
    <dataValidation allowBlank="1" showErrorMessage="1" prompt="Sólo para Instituciones PRIVADAS." sqref="F5:W8" xr:uid="{00000000-0002-0000-1300-000000000000}"/>
    <dataValidation allowBlank="1" showErrorMessage="1" sqref="B1:O1" xr:uid="{00000000-0002-0000-1300-000001000000}"/>
    <dataValidation allowBlank="1" showInputMessage="1" showErrorMessage="1" prompt="Sólo para Instituciones PRIVADAS." sqref="JE6:JF9 TA6:TB9 ACW6:ACX9 AMS6:AMT9 AWO6:AWP9 BGK6:BGL9 BQG6:BQH9 CAC6:CAD9 CJY6:CJZ9 CTU6:CTV9 DDQ6:DDR9 DNM6:DNN9 DXI6:DXJ9 EHE6:EHF9 ERA6:ERB9 FAW6:FAX9 FKS6:FKT9 FUO6:FUP9 GEK6:GEL9 GOG6:GOH9 GYC6:GYD9 HHY6:HHZ9 HRU6:HRV9 IBQ6:IBR9 ILM6:ILN9 IVI6:IVJ9 JFE6:JFF9 JPA6:JPB9 JYW6:JYX9 KIS6:KIT9 KSO6:KSP9 LCK6:LCL9 LMG6:LMH9 LWC6:LWD9 MFY6:MFZ9 MPU6:MPV9 MZQ6:MZR9 NJM6:NJN9 NTI6:NTJ9 ODE6:ODF9 ONA6:ONB9 OWW6:OWX9 PGS6:PGT9 PQO6:PQP9 QAK6:QAL9 QKG6:QKH9 QUC6:QUD9 RDY6:RDZ9 RNU6:RNV9 RXQ6:RXR9 SHM6:SHN9 SRI6:SRJ9 TBE6:TBF9 TLA6:TLB9 TUW6:TUX9 UES6:UET9 UOO6:UOP9 UYK6:UYL9 VIG6:VIH9 VSC6:VSD9 WBY6:WBZ9 WLU6:WLV9 WVQ6:WVR9 JE65533:JF65534 TA65533:TB65534 ACW65533:ACX65534 AMS65533:AMT65534 AWO65533:AWP65534 BGK65533:BGL65534 BQG65533:BQH65534 CAC65533:CAD65534 CJY65533:CJZ65534 CTU65533:CTV65534 DDQ65533:DDR65534 DNM65533:DNN65534 DXI65533:DXJ65534 EHE65533:EHF65534 ERA65533:ERB65534 FAW65533:FAX65534 FKS65533:FKT65534 FUO65533:FUP65534 GEK65533:GEL65534 GOG65533:GOH65534 GYC65533:GYD65534 HHY65533:HHZ65534 HRU65533:HRV65534 IBQ65533:IBR65534 ILM65533:ILN65534 IVI65533:IVJ65534 JFE65533:JFF65534 JPA65533:JPB65534 JYW65533:JYX65534 KIS65533:KIT65534 KSO65533:KSP65534 LCK65533:LCL65534 LMG65533:LMH65534 LWC65533:LWD65534 MFY65533:MFZ65534 MPU65533:MPV65534 MZQ65533:MZR65534 NJM65533:NJN65534 NTI65533:NTJ65534 ODE65533:ODF65534 ONA65533:ONB65534 OWW65533:OWX65534 PGS65533:PGT65534 PQO65533:PQP65534 QAK65533:QAL65534 QKG65533:QKH65534 QUC65533:QUD65534 RDY65533:RDZ65534 RNU65533:RNV65534 RXQ65533:RXR65534 SHM65533:SHN65534 SRI65533:SRJ65534 TBE65533:TBF65534 TLA65533:TLB65534 TUW65533:TUX65534 UES65533:UET65534 UOO65533:UOP65534 UYK65533:UYL65534 VIG65533:VIH65534 VSC65533:VSD65534 WBY65533:WBZ65534 WLU65533:WLV65534 WVQ65533:WVR65534 JE131069:JF131070 TA131069:TB131070 ACW131069:ACX131070 AMS131069:AMT131070 AWO131069:AWP131070 BGK131069:BGL131070 BQG131069:BQH131070 CAC131069:CAD131070 CJY131069:CJZ131070 CTU131069:CTV131070 DDQ131069:DDR131070 DNM131069:DNN131070 DXI131069:DXJ131070 EHE131069:EHF131070 ERA131069:ERB131070 FAW131069:FAX131070 FKS131069:FKT131070 FUO131069:FUP131070 GEK131069:GEL131070 GOG131069:GOH131070 GYC131069:GYD131070 HHY131069:HHZ131070 HRU131069:HRV131070 IBQ131069:IBR131070 ILM131069:ILN131070 IVI131069:IVJ131070 JFE131069:JFF131070 JPA131069:JPB131070 JYW131069:JYX131070 KIS131069:KIT131070 KSO131069:KSP131070 LCK131069:LCL131070 LMG131069:LMH131070 LWC131069:LWD131070 MFY131069:MFZ131070 MPU131069:MPV131070 MZQ131069:MZR131070 NJM131069:NJN131070 NTI131069:NTJ131070 ODE131069:ODF131070 ONA131069:ONB131070 OWW131069:OWX131070 PGS131069:PGT131070 PQO131069:PQP131070 QAK131069:QAL131070 QKG131069:QKH131070 QUC131069:QUD131070 RDY131069:RDZ131070 RNU131069:RNV131070 RXQ131069:RXR131070 SHM131069:SHN131070 SRI131069:SRJ131070 TBE131069:TBF131070 TLA131069:TLB131070 TUW131069:TUX131070 UES131069:UET131070 UOO131069:UOP131070 UYK131069:UYL131070 VIG131069:VIH131070 VSC131069:VSD131070 WBY131069:WBZ131070 WLU131069:WLV131070 WVQ131069:WVR131070 JE196605:JF196606 TA196605:TB196606 ACW196605:ACX196606 AMS196605:AMT196606 AWO196605:AWP196606 BGK196605:BGL196606 BQG196605:BQH196606 CAC196605:CAD196606 CJY196605:CJZ196606 CTU196605:CTV196606 DDQ196605:DDR196606 DNM196605:DNN196606 DXI196605:DXJ196606 EHE196605:EHF196606 ERA196605:ERB196606 FAW196605:FAX196606 FKS196605:FKT196606 FUO196605:FUP196606 GEK196605:GEL196606 GOG196605:GOH196606 GYC196605:GYD196606 HHY196605:HHZ196606 HRU196605:HRV196606 IBQ196605:IBR196606 ILM196605:ILN196606 IVI196605:IVJ196606 JFE196605:JFF196606 JPA196605:JPB196606 JYW196605:JYX196606 KIS196605:KIT196606 KSO196605:KSP196606 LCK196605:LCL196606 LMG196605:LMH196606 LWC196605:LWD196606 MFY196605:MFZ196606 MPU196605:MPV196606 MZQ196605:MZR196606 NJM196605:NJN196606 NTI196605:NTJ196606 ODE196605:ODF196606 ONA196605:ONB196606 OWW196605:OWX196606 PGS196605:PGT196606 PQO196605:PQP196606 QAK196605:QAL196606 QKG196605:QKH196606 QUC196605:QUD196606 RDY196605:RDZ196606 RNU196605:RNV196606 RXQ196605:RXR196606 SHM196605:SHN196606 SRI196605:SRJ196606 TBE196605:TBF196606 TLA196605:TLB196606 TUW196605:TUX196606 UES196605:UET196606 UOO196605:UOP196606 UYK196605:UYL196606 VIG196605:VIH196606 VSC196605:VSD196606 WBY196605:WBZ196606 WLU196605:WLV196606 WVQ196605:WVR196606 JE262141:JF262142 TA262141:TB262142 ACW262141:ACX262142 AMS262141:AMT262142 AWO262141:AWP262142 BGK262141:BGL262142 BQG262141:BQH262142 CAC262141:CAD262142 CJY262141:CJZ262142 CTU262141:CTV262142 DDQ262141:DDR262142 DNM262141:DNN262142 DXI262141:DXJ262142 EHE262141:EHF262142 ERA262141:ERB262142 FAW262141:FAX262142 FKS262141:FKT262142 FUO262141:FUP262142 GEK262141:GEL262142 GOG262141:GOH262142 GYC262141:GYD262142 HHY262141:HHZ262142 HRU262141:HRV262142 IBQ262141:IBR262142 ILM262141:ILN262142 IVI262141:IVJ262142 JFE262141:JFF262142 JPA262141:JPB262142 JYW262141:JYX262142 KIS262141:KIT262142 KSO262141:KSP262142 LCK262141:LCL262142 LMG262141:LMH262142 LWC262141:LWD262142 MFY262141:MFZ262142 MPU262141:MPV262142 MZQ262141:MZR262142 NJM262141:NJN262142 NTI262141:NTJ262142 ODE262141:ODF262142 ONA262141:ONB262142 OWW262141:OWX262142 PGS262141:PGT262142 PQO262141:PQP262142 QAK262141:QAL262142 QKG262141:QKH262142 QUC262141:QUD262142 RDY262141:RDZ262142 RNU262141:RNV262142 RXQ262141:RXR262142 SHM262141:SHN262142 SRI262141:SRJ262142 TBE262141:TBF262142 TLA262141:TLB262142 TUW262141:TUX262142 UES262141:UET262142 UOO262141:UOP262142 UYK262141:UYL262142 VIG262141:VIH262142 VSC262141:VSD262142 WBY262141:WBZ262142 WLU262141:WLV262142 WVQ262141:WVR262142 JE327677:JF327678 TA327677:TB327678 ACW327677:ACX327678 AMS327677:AMT327678 AWO327677:AWP327678 BGK327677:BGL327678 BQG327677:BQH327678 CAC327677:CAD327678 CJY327677:CJZ327678 CTU327677:CTV327678 DDQ327677:DDR327678 DNM327677:DNN327678 DXI327677:DXJ327678 EHE327677:EHF327678 ERA327677:ERB327678 FAW327677:FAX327678 FKS327677:FKT327678 FUO327677:FUP327678 GEK327677:GEL327678 GOG327677:GOH327678 GYC327677:GYD327678 HHY327677:HHZ327678 HRU327677:HRV327678 IBQ327677:IBR327678 ILM327677:ILN327678 IVI327677:IVJ327678 JFE327677:JFF327678 JPA327677:JPB327678 JYW327677:JYX327678 KIS327677:KIT327678 KSO327677:KSP327678 LCK327677:LCL327678 LMG327677:LMH327678 LWC327677:LWD327678 MFY327677:MFZ327678 MPU327677:MPV327678 MZQ327677:MZR327678 NJM327677:NJN327678 NTI327677:NTJ327678 ODE327677:ODF327678 ONA327677:ONB327678 OWW327677:OWX327678 PGS327677:PGT327678 PQO327677:PQP327678 QAK327677:QAL327678 QKG327677:QKH327678 QUC327677:QUD327678 RDY327677:RDZ327678 RNU327677:RNV327678 RXQ327677:RXR327678 SHM327677:SHN327678 SRI327677:SRJ327678 TBE327677:TBF327678 TLA327677:TLB327678 TUW327677:TUX327678 UES327677:UET327678 UOO327677:UOP327678 UYK327677:UYL327678 VIG327677:VIH327678 VSC327677:VSD327678 WBY327677:WBZ327678 WLU327677:WLV327678 WVQ327677:WVR327678 JE393213:JF393214 TA393213:TB393214 ACW393213:ACX393214 AMS393213:AMT393214 AWO393213:AWP393214 BGK393213:BGL393214 BQG393213:BQH393214 CAC393213:CAD393214 CJY393213:CJZ393214 CTU393213:CTV393214 DDQ393213:DDR393214 DNM393213:DNN393214 DXI393213:DXJ393214 EHE393213:EHF393214 ERA393213:ERB393214 FAW393213:FAX393214 FKS393213:FKT393214 FUO393213:FUP393214 GEK393213:GEL393214 GOG393213:GOH393214 GYC393213:GYD393214 HHY393213:HHZ393214 HRU393213:HRV393214 IBQ393213:IBR393214 ILM393213:ILN393214 IVI393213:IVJ393214 JFE393213:JFF393214 JPA393213:JPB393214 JYW393213:JYX393214 KIS393213:KIT393214 KSO393213:KSP393214 LCK393213:LCL393214 LMG393213:LMH393214 LWC393213:LWD393214 MFY393213:MFZ393214 MPU393213:MPV393214 MZQ393213:MZR393214 NJM393213:NJN393214 NTI393213:NTJ393214 ODE393213:ODF393214 ONA393213:ONB393214 OWW393213:OWX393214 PGS393213:PGT393214 PQO393213:PQP393214 QAK393213:QAL393214 QKG393213:QKH393214 QUC393213:QUD393214 RDY393213:RDZ393214 RNU393213:RNV393214 RXQ393213:RXR393214 SHM393213:SHN393214 SRI393213:SRJ393214 TBE393213:TBF393214 TLA393213:TLB393214 TUW393213:TUX393214 UES393213:UET393214 UOO393213:UOP393214 UYK393213:UYL393214 VIG393213:VIH393214 VSC393213:VSD393214 WBY393213:WBZ393214 WLU393213:WLV393214 WVQ393213:WVR393214 JE458749:JF458750 TA458749:TB458750 ACW458749:ACX458750 AMS458749:AMT458750 AWO458749:AWP458750 BGK458749:BGL458750 BQG458749:BQH458750 CAC458749:CAD458750 CJY458749:CJZ458750 CTU458749:CTV458750 DDQ458749:DDR458750 DNM458749:DNN458750 DXI458749:DXJ458750 EHE458749:EHF458750 ERA458749:ERB458750 FAW458749:FAX458750 FKS458749:FKT458750 FUO458749:FUP458750 GEK458749:GEL458750 GOG458749:GOH458750 GYC458749:GYD458750 HHY458749:HHZ458750 HRU458749:HRV458750 IBQ458749:IBR458750 ILM458749:ILN458750 IVI458749:IVJ458750 JFE458749:JFF458750 JPA458749:JPB458750 JYW458749:JYX458750 KIS458749:KIT458750 KSO458749:KSP458750 LCK458749:LCL458750 LMG458749:LMH458750 LWC458749:LWD458750 MFY458749:MFZ458750 MPU458749:MPV458750 MZQ458749:MZR458750 NJM458749:NJN458750 NTI458749:NTJ458750 ODE458749:ODF458750 ONA458749:ONB458750 OWW458749:OWX458750 PGS458749:PGT458750 PQO458749:PQP458750 QAK458749:QAL458750 QKG458749:QKH458750 QUC458749:QUD458750 RDY458749:RDZ458750 RNU458749:RNV458750 RXQ458749:RXR458750 SHM458749:SHN458750 SRI458749:SRJ458750 TBE458749:TBF458750 TLA458749:TLB458750 TUW458749:TUX458750 UES458749:UET458750 UOO458749:UOP458750 UYK458749:UYL458750 VIG458749:VIH458750 VSC458749:VSD458750 WBY458749:WBZ458750 WLU458749:WLV458750 WVQ458749:WVR458750 JE524285:JF524286 TA524285:TB524286 ACW524285:ACX524286 AMS524285:AMT524286 AWO524285:AWP524286 BGK524285:BGL524286 BQG524285:BQH524286 CAC524285:CAD524286 CJY524285:CJZ524286 CTU524285:CTV524286 DDQ524285:DDR524286 DNM524285:DNN524286 DXI524285:DXJ524286 EHE524285:EHF524286 ERA524285:ERB524286 FAW524285:FAX524286 FKS524285:FKT524286 FUO524285:FUP524286 GEK524285:GEL524286 GOG524285:GOH524286 GYC524285:GYD524286 HHY524285:HHZ524286 HRU524285:HRV524286 IBQ524285:IBR524286 ILM524285:ILN524286 IVI524285:IVJ524286 JFE524285:JFF524286 JPA524285:JPB524286 JYW524285:JYX524286 KIS524285:KIT524286 KSO524285:KSP524286 LCK524285:LCL524286 LMG524285:LMH524286 LWC524285:LWD524286 MFY524285:MFZ524286 MPU524285:MPV524286 MZQ524285:MZR524286 NJM524285:NJN524286 NTI524285:NTJ524286 ODE524285:ODF524286 ONA524285:ONB524286 OWW524285:OWX524286 PGS524285:PGT524286 PQO524285:PQP524286 QAK524285:QAL524286 QKG524285:QKH524286 QUC524285:QUD524286 RDY524285:RDZ524286 RNU524285:RNV524286 RXQ524285:RXR524286 SHM524285:SHN524286 SRI524285:SRJ524286 TBE524285:TBF524286 TLA524285:TLB524286 TUW524285:TUX524286 UES524285:UET524286 UOO524285:UOP524286 UYK524285:UYL524286 VIG524285:VIH524286 VSC524285:VSD524286 WBY524285:WBZ524286 WLU524285:WLV524286 WVQ524285:WVR524286 JE589821:JF589822 TA589821:TB589822 ACW589821:ACX589822 AMS589821:AMT589822 AWO589821:AWP589822 BGK589821:BGL589822 BQG589821:BQH589822 CAC589821:CAD589822 CJY589821:CJZ589822 CTU589821:CTV589822 DDQ589821:DDR589822 DNM589821:DNN589822 DXI589821:DXJ589822 EHE589821:EHF589822 ERA589821:ERB589822 FAW589821:FAX589822 FKS589821:FKT589822 FUO589821:FUP589822 GEK589821:GEL589822 GOG589821:GOH589822 GYC589821:GYD589822 HHY589821:HHZ589822 HRU589821:HRV589822 IBQ589821:IBR589822 ILM589821:ILN589822 IVI589821:IVJ589822 JFE589821:JFF589822 JPA589821:JPB589822 JYW589821:JYX589822 KIS589821:KIT589822 KSO589821:KSP589822 LCK589821:LCL589822 LMG589821:LMH589822 LWC589821:LWD589822 MFY589821:MFZ589822 MPU589821:MPV589822 MZQ589821:MZR589822 NJM589821:NJN589822 NTI589821:NTJ589822 ODE589821:ODF589822 ONA589821:ONB589822 OWW589821:OWX589822 PGS589821:PGT589822 PQO589821:PQP589822 QAK589821:QAL589822 QKG589821:QKH589822 QUC589821:QUD589822 RDY589821:RDZ589822 RNU589821:RNV589822 RXQ589821:RXR589822 SHM589821:SHN589822 SRI589821:SRJ589822 TBE589821:TBF589822 TLA589821:TLB589822 TUW589821:TUX589822 UES589821:UET589822 UOO589821:UOP589822 UYK589821:UYL589822 VIG589821:VIH589822 VSC589821:VSD589822 WBY589821:WBZ589822 WLU589821:WLV589822 WVQ589821:WVR589822 JE655357:JF655358 TA655357:TB655358 ACW655357:ACX655358 AMS655357:AMT655358 AWO655357:AWP655358 BGK655357:BGL655358 BQG655357:BQH655358 CAC655357:CAD655358 CJY655357:CJZ655358 CTU655357:CTV655358 DDQ655357:DDR655358 DNM655357:DNN655358 DXI655357:DXJ655358 EHE655357:EHF655358 ERA655357:ERB655358 FAW655357:FAX655358 FKS655357:FKT655358 FUO655357:FUP655358 GEK655357:GEL655358 GOG655357:GOH655358 GYC655357:GYD655358 HHY655357:HHZ655358 HRU655357:HRV655358 IBQ655357:IBR655358 ILM655357:ILN655358 IVI655357:IVJ655358 JFE655357:JFF655358 JPA655357:JPB655358 JYW655357:JYX655358 KIS655357:KIT655358 KSO655357:KSP655358 LCK655357:LCL655358 LMG655357:LMH655358 LWC655357:LWD655358 MFY655357:MFZ655358 MPU655357:MPV655358 MZQ655357:MZR655358 NJM655357:NJN655358 NTI655357:NTJ655358 ODE655357:ODF655358 ONA655357:ONB655358 OWW655357:OWX655358 PGS655357:PGT655358 PQO655357:PQP655358 QAK655357:QAL655358 QKG655357:QKH655358 QUC655357:QUD655358 RDY655357:RDZ655358 RNU655357:RNV655358 RXQ655357:RXR655358 SHM655357:SHN655358 SRI655357:SRJ655358 TBE655357:TBF655358 TLA655357:TLB655358 TUW655357:TUX655358 UES655357:UET655358 UOO655357:UOP655358 UYK655357:UYL655358 VIG655357:VIH655358 VSC655357:VSD655358 WBY655357:WBZ655358 WLU655357:WLV655358 WVQ655357:WVR655358 JE720893:JF720894 TA720893:TB720894 ACW720893:ACX720894 AMS720893:AMT720894 AWO720893:AWP720894 BGK720893:BGL720894 BQG720893:BQH720894 CAC720893:CAD720894 CJY720893:CJZ720894 CTU720893:CTV720894 DDQ720893:DDR720894 DNM720893:DNN720894 DXI720893:DXJ720894 EHE720893:EHF720894 ERA720893:ERB720894 FAW720893:FAX720894 FKS720893:FKT720894 FUO720893:FUP720894 GEK720893:GEL720894 GOG720893:GOH720894 GYC720893:GYD720894 HHY720893:HHZ720894 HRU720893:HRV720894 IBQ720893:IBR720894 ILM720893:ILN720894 IVI720893:IVJ720894 JFE720893:JFF720894 JPA720893:JPB720894 JYW720893:JYX720894 KIS720893:KIT720894 KSO720893:KSP720894 LCK720893:LCL720894 LMG720893:LMH720894 LWC720893:LWD720894 MFY720893:MFZ720894 MPU720893:MPV720894 MZQ720893:MZR720894 NJM720893:NJN720894 NTI720893:NTJ720894 ODE720893:ODF720894 ONA720893:ONB720894 OWW720893:OWX720894 PGS720893:PGT720894 PQO720893:PQP720894 QAK720893:QAL720894 QKG720893:QKH720894 QUC720893:QUD720894 RDY720893:RDZ720894 RNU720893:RNV720894 RXQ720893:RXR720894 SHM720893:SHN720894 SRI720893:SRJ720894 TBE720893:TBF720894 TLA720893:TLB720894 TUW720893:TUX720894 UES720893:UET720894 UOO720893:UOP720894 UYK720893:UYL720894 VIG720893:VIH720894 VSC720893:VSD720894 WBY720893:WBZ720894 WLU720893:WLV720894 WVQ720893:WVR720894 JE786429:JF786430 TA786429:TB786430 ACW786429:ACX786430 AMS786429:AMT786430 AWO786429:AWP786430 BGK786429:BGL786430 BQG786429:BQH786430 CAC786429:CAD786430 CJY786429:CJZ786430 CTU786429:CTV786430 DDQ786429:DDR786430 DNM786429:DNN786430 DXI786429:DXJ786430 EHE786429:EHF786430 ERA786429:ERB786430 FAW786429:FAX786430 FKS786429:FKT786430 FUO786429:FUP786430 GEK786429:GEL786430 GOG786429:GOH786430 GYC786429:GYD786430 HHY786429:HHZ786430 HRU786429:HRV786430 IBQ786429:IBR786430 ILM786429:ILN786430 IVI786429:IVJ786430 JFE786429:JFF786430 JPA786429:JPB786430 JYW786429:JYX786430 KIS786429:KIT786430 KSO786429:KSP786430 LCK786429:LCL786430 LMG786429:LMH786430 LWC786429:LWD786430 MFY786429:MFZ786430 MPU786429:MPV786430 MZQ786429:MZR786430 NJM786429:NJN786430 NTI786429:NTJ786430 ODE786429:ODF786430 ONA786429:ONB786430 OWW786429:OWX786430 PGS786429:PGT786430 PQO786429:PQP786430 QAK786429:QAL786430 QKG786429:QKH786430 QUC786429:QUD786430 RDY786429:RDZ786430 RNU786429:RNV786430 RXQ786429:RXR786430 SHM786429:SHN786430 SRI786429:SRJ786430 TBE786429:TBF786430 TLA786429:TLB786430 TUW786429:TUX786430 UES786429:UET786430 UOO786429:UOP786430 UYK786429:UYL786430 VIG786429:VIH786430 VSC786429:VSD786430 WBY786429:WBZ786430 WLU786429:WLV786430 WVQ786429:WVR786430 JE851965:JF851966 TA851965:TB851966 ACW851965:ACX851966 AMS851965:AMT851966 AWO851965:AWP851966 BGK851965:BGL851966 BQG851965:BQH851966 CAC851965:CAD851966 CJY851965:CJZ851966 CTU851965:CTV851966 DDQ851965:DDR851966 DNM851965:DNN851966 DXI851965:DXJ851966 EHE851965:EHF851966 ERA851965:ERB851966 FAW851965:FAX851966 FKS851965:FKT851966 FUO851965:FUP851966 GEK851965:GEL851966 GOG851965:GOH851966 GYC851965:GYD851966 HHY851965:HHZ851966 HRU851965:HRV851966 IBQ851965:IBR851966 ILM851965:ILN851966 IVI851965:IVJ851966 JFE851965:JFF851966 JPA851965:JPB851966 JYW851965:JYX851966 KIS851965:KIT851966 KSO851965:KSP851966 LCK851965:LCL851966 LMG851965:LMH851966 LWC851965:LWD851966 MFY851965:MFZ851966 MPU851965:MPV851966 MZQ851965:MZR851966 NJM851965:NJN851966 NTI851965:NTJ851966 ODE851965:ODF851966 ONA851965:ONB851966 OWW851965:OWX851966 PGS851965:PGT851966 PQO851965:PQP851966 QAK851965:QAL851966 QKG851965:QKH851966 QUC851965:QUD851966 RDY851965:RDZ851966 RNU851965:RNV851966 RXQ851965:RXR851966 SHM851965:SHN851966 SRI851965:SRJ851966 TBE851965:TBF851966 TLA851965:TLB851966 TUW851965:TUX851966 UES851965:UET851966 UOO851965:UOP851966 UYK851965:UYL851966 VIG851965:VIH851966 VSC851965:VSD851966 WBY851965:WBZ851966 WLU851965:WLV851966 WVQ851965:WVR851966 JE917501:JF917502 TA917501:TB917502 ACW917501:ACX917502 AMS917501:AMT917502 AWO917501:AWP917502 BGK917501:BGL917502 BQG917501:BQH917502 CAC917501:CAD917502 CJY917501:CJZ917502 CTU917501:CTV917502 DDQ917501:DDR917502 DNM917501:DNN917502 DXI917501:DXJ917502 EHE917501:EHF917502 ERA917501:ERB917502 FAW917501:FAX917502 FKS917501:FKT917502 FUO917501:FUP917502 GEK917501:GEL917502 GOG917501:GOH917502 GYC917501:GYD917502 HHY917501:HHZ917502 HRU917501:HRV917502 IBQ917501:IBR917502 ILM917501:ILN917502 IVI917501:IVJ917502 JFE917501:JFF917502 JPA917501:JPB917502 JYW917501:JYX917502 KIS917501:KIT917502 KSO917501:KSP917502 LCK917501:LCL917502 LMG917501:LMH917502 LWC917501:LWD917502 MFY917501:MFZ917502 MPU917501:MPV917502 MZQ917501:MZR917502 NJM917501:NJN917502 NTI917501:NTJ917502 ODE917501:ODF917502 ONA917501:ONB917502 OWW917501:OWX917502 PGS917501:PGT917502 PQO917501:PQP917502 QAK917501:QAL917502 QKG917501:QKH917502 QUC917501:QUD917502 RDY917501:RDZ917502 RNU917501:RNV917502 RXQ917501:RXR917502 SHM917501:SHN917502 SRI917501:SRJ917502 TBE917501:TBF917502 TLA917501:TLB917502 TUW917501:TUX917502 UES917501:UET917502 UOO917501:UOP917502 UYK917501:UYL917502 VIG917501:VIH917502 VSC917501:VSD917502 WBY917501:WBZ917502 WLU917501:WLV917502 WVQ917501:WVR917502 JE983037:JF983038 TA983037:TB983038 ACW983037:ACX983038 AMS983037:AMT983038 AWO983037:AWP983038 BGK983037:BGL983038 BQG983037:BQH983038 CAC983037:CAD983038 CJY983037:CJZ983038 CTU983037:CTV983038 DDQ983037:DDR983038 DNM983037:DNN983038 DXI983037:DXJ983038 EHE983037:EHF983038 ERA983037:ERB983038 FAW983037:FAX983038 FKS983037:FKT983038 FUO983037:FUP983038 GEK983037:GEL983038 GOG983037:GOH983038 GYC983037:GYD983038 HHY983037:HHZ983038 HRU983037:HRV983038 IBQ983037:IBR983038 ILM983037:ILN983038 IVI983037:IVJ983038 JFE983037:JFF983038 JPA983037:JPB983038 JYW983037:JYX983038 KIS983037:KIT983038 KSO983037:KSP983038 LCK983037:LCL983038 LMG983037:LMH983038 LWC983037:LWD983038 MFY983037:MFZ983038 MPU983037:MPV983038 MZQ983037:MZR983038 NJM983037:NJN983038 NTI983037:NTJ983038 ODE983037:ODF983038 ONA983037:ONB983038 OWW983037:OWX983038 PGS983037:PGT983038 PQO983037:PQP983038 QAK983037:QAL983038 QKG983037:QKH983038 QUC983037:QUD983038 RDY983037:RDZ983038 RNU983037:RNV983038 RXQ983037:RXR983038 SHM983037:SHN983038 SRI983037:SRJ983038 TBE983037:TBF983038 TLA983037:TLB983038 TUW983037:TUX983038 UES983037:UET983038 UOO983037:UOP983038 UYK983037:UYL983038 VIG983037:VIH983038 VSC983037:VSD983038 WBY983037:WBZ983038 WLU983037:WLV983038 WVQ983037:WVR983038 WCB983043:WCC983044 JK65539:JL65540 TG65539:TH65540 ADC65539:ADD65540 AMY65539:AMZ65540 AWU65539:AWV65540 BGQ65539:BGR65540 BQM65539:BQN65540 CAI65539:CAJ65540 CKE65539:CKF65540 CUA65539:CUB65540 DDW65539:DDX65540 DNS65539:DNT65540 DXO65539:DXP65540 EHK65539:EHL65540 ERG65539:ERH65540 FBC65539:FBD65540 FKY65539:FKZ65540 FUU65539:FUV65540 GEQ65539:GER65540 GOM65539:GON65540 GYI65539:GYJ65540 HIE65539:HIF65540 HSA65539:HSB65540 IBW65539:IBX65540 ILS65539:ILT65540 IVO65539:IVP65540 JFK65539:JFL65540 JPG65539:JPH65540 JZC65539:JZD65540 KIY65539:KIZ65540 KSU65539:KSV65540 LCQ65539:LCR65540 LMM65539:LMN65540 LWI65539:LWJ65540 MGE65539:MGF65540 MQA65539:MQB65540 MZW65539:MZX65540 NJS65539:NJT65540 NTO65539:NTP65540 ODK65539:ODL65540 ONG65539:ONH65540 OXC65539:OXD65540 PGY65539:PGZ65540 PQU65539:PQV65540 QAQ65539:QAR65540 QKM65539:QKN65540 QUI65539:QUJ65540 REE65539:REF65540 ROA65539:ROB65540 RXW65539:RXX65540 SHS65539:SHT65540 SRO65539:SRP65540 TBK65539:TBL65540 TLG65539:TLH65540 TVC65539:TVD65540 UEY65539:UEZ65540 UOU65539:UOV65540 UYQ65539:UYR65540 VIM65539:VIN65540 VSI65539:VSJ65540 WCE65539:WCF65540 WMA65539:WMB65540 WVW65539:WVX65540 JK131075:JL131076 TG131075:TH131076 ADC131075:ADD131076 AMY131075:AMZ131076 AWU131075:AWV131076 BGQ131075:BGR131076 BQM131075:BQN131076 CAI131075:CAJ131076 CKE131075:CKF131076 CUA131075:CUB131076 DDW131075:DDX131076 DNS131075:DNT131076 DXO131075:DXP131076 EHK131075:EHL131076 ERG131075:ERH131076 FBC131075:FBD131076 FKY131075:FKZ131076 FUU131075:FUV131076 GEQ131075:GER131076 GOM131075:GON131076 GYI131075:GYJ131076 HIE131075:HIF131076 HSA131075:HSB131076 IBW131075:IBX131076 ILS131075:ILT131076 IVO131075:IVP131076 JFK131075:JFL131076 JPG131075:JPH131076 JZC131075:JZD131076 KIY131075:KIZ131076 KSU131075:KSV131076 LCQ131075:LCR131076 LMM131075:LMN131076 LWI131075:LWJ131076 MGE131075:MGF131076 MQA131075:MQB131076 MZW131075:MZX131076 NJS131075:NJT131076 NTO131075:NTP131076 ODK131075:ODL131076 ONG131075:ONH131076 OXC131075:OXD131076 PGY131075:PGZ131076 PQU131075:PQV131076 QAQ131075:QAR131076 QKM131075:QKN131076 QUI131075:QUJ131076 REE131075:REF131076 ROA131075:ROB131076 RXW131075:RXX131076 SHS131075:SHT131076 SRO131075:SRP131076 TBK131075:TBL131076 TLG131075:TLH131076 TVC131075:TVD131076 UEY131075:UEZ131076 UOU131075:UOV131076 UYQ131075:UYR131076 VIM131075:VIN131076 VSI131075:VSJ131076 WCE131075:WCF131076 WMA131075:WMB131076 WVW131075:WVX131076 JK196611:JL196612 TG196611:TH196612 ADC196611:ADD196612 AMY196611:AMZ196612 AWU196611:AWV196612 BGQ196611:BGR196612 BQM196611:BQN196612 CAI196611:CAJ196612 CKE196611:CKF196612 CUA196611:CUB196612 DDW196611:DDX196612 DNS196611:DNT196612 DXO196611:DXP196612 EHK196611:EHL196612 ERG196611:ERH196612 FBC196611:FBD196612 FKY196611:FKZ196612 FUU196611:FUV196612 GEQ196611:GER196612 GOM196611:GON196612 GYI196611:GYJ196612 HIE196611:HIF196612 HSA196611:HSB196612 IBW196611:IBX196612 ILS196611:ILT196612 IVO196611:IVP196612 JFK196611:JFL196612 JPG196611:JPH196612 JZC196611:JZD196612 KIY196611:KIZ196612 KSU196611:KSV196612 LCQ196611:LCR196612 LMM196611:LMN196612 LWI196611:LWJ196612 MGE196611:MGF196612 MQA196611:MQB196612 MZW196611:MZX196612 NJS196611:NJT196612 NTO196611:NTP196612 ODK196611:ODL196612 ONG196611:ONH196612 OXC196611:OXD196612 PGY196611:PGZ196612 PQU196611:PQV196612 QAQ196611:QAR196612 QKM196611:QKN196612 QUI196611:QUJ196612 REE196611:REF196612 ROA196611:ROB196612 RXW196611:RXX196612 SHS196611:SHT196612 SRO196611:SRP196612 TBK196611:TBL196612 TLG196611:TLH196612 TVC196611:TVD196612 UEY196611:UEZ196612 UOU196611:UOV196612 UYQ196611:UYR196612 VIM196611:VIN196612 VSI196611:VSJ196612 WCE196611:WCF196612 WMA196611:WMB196612 WVW196611:WVX196612 JK262147:JL262148 TG262147:TH262148 ADC262147:ADD262148 AMY262147:AMZ262148 AWU262147:AWV262148 BGQ262147:BGR262148 BQM262147:BQN262148 CAI262147:CAJ262148 CKE262147:CKF262148 CUA262147:CUB262148 DDW262147:DDX262148 DNS262147:DNT262148 DXO262147:DXP262148 EHK262147:EHL262148 ERG262147:ERH262148 FBC262147:FBD262148 FKY262147:FKZ262148 FUU262147:FUV262148 GEQ262147:GER262148 GOM262147:GON262148 GYI262147:GYJ262148 HIE262147:HIF262148 HSA262147:HSB262148 IBW262147:IBX262148 ILS262147:ILT262148 IVO262147:IVP262148 JFK262147:JFL262148 JPG262147:JPH262148 JZC262147:JZD262148 KIY262147:KIZ262148 KSU262147:KSV262148 LCQ262147:LCR262148 LMM262147:LMN262148 LWI262147:LWJ262148 MGE262147:MGF262148 MQA262147:MQB262148 MZW262147:MZX262148 NJS262147:NJT262148 NTO262147:NTP262148 ODK262147:ODL262148 ONG262147:ONH262148 OXC262147:OXD262148 PGY262147:PGZ262148 PQU262147:PQV262148 QAQ262147:QAR262148 QKM262147:QKN262148 QUI262147:QUJ262148 REE262147:REF262148 ROA262147:ROB262148 RXW262147:RXX262148 SHS262147:SHT262148 SRO262147:SRP262148 TBK262147:TBL262148 TLG262147:TLH262148 TVC262147:TVD262148 UEY262147:UEZ262148 UOU262147:UOV262148 UYQ262147:UYR262148 VIM262147:VIN262148 VSI262147:VSJ262148 WCE262147:WCF262148 WMA262147:WMB262148 WVW262147:WVX262148 JK327683:JL327684 TG327683:TH327684 ADC327683:ADD327684 AMY327683:AMZ327684 AWU327683:AWV327684 BGQ327683:BGR327684 BQM327683:BQN327684 CAI327683:CAJ327684 CKE327683:CKF327684 CUA327683:CUB327684 DDW327683:DDX327684 DNS327683:DNT327684 DXO327683:DXP327684 EHK327683:EHL327684 ERG327683:ERH327684 FBC327683:FBD327684 FKY327683:FKZ327684 FUU327683:FUV327684 GEQ327683:GER327684 GOM327683:GON327684 GYI327683:GYJ327684 HIE327683:HIF327684 HSA327683:HSB327684 IBW327683:IBX327684 ILS327683:ILT327684 IVO327683:IVP327684 JFK327683:JFL327684 JPG327683:JPH327684 JZC327683:JZD327684 KIY327683:KIZ327684 KSU327683:KSV327684 LCQ327683:LCR327684 LMM327683:LMN327684 LWI327683:LWJ327684 MGE327683:MGF327684 MQA327683:MQB327684 MZW327683:MZX327684 NJS327683:NJT327684 NTO327683:NTP327684 ODK327683:ODL327684 ONG327683:ONH327684 OXC327683:OXD327684 PGY327683:PGZ327684 PQU327683:PQV327684 QAQ327683:QAR327684 QKM327683:QKN327684 QUI327683:QUJ327684 REE327683:REF327684 ROA327683:ROB327684 RXW327683:RXX327684 SHS327683:SHT327684 SRO327683:SRP327684 TBK327683:TBL327684 TLG327683:TLH327684 TVC327683:TVD327684 UEY327683:UEZ327684 UOU327683:UOV327684 UYQ327683:UYR327684 VIM327683:VIN327684 VSI327683:VSJ327684 WCE327683:WCF327684 WMA327683:WMB327684 WVW327683:WVX327684 JK393219:JL393220 TG393219:TH393220 ADC393219:ADD393220 AMY393219:AMZ393220 AWU393219:AWV393220 BGQ393219:BGR393220 BQM393219:BQN393220 CAI393219:CAJ393220 CKE393219:CKF393220 CUA393219:CUB393220 DDW393219:DDX393220 DNS393219:DNT393220 DXO393219:DXP393220 EHK393219:EHL393220 ERG393219:ERH393220 FBC393219:FBD393220 FKY393219:FKZ393220 FUU393219:FUV393220 GEQ393219:GER393220 GOM393219:GON393220 GYI393219:GYJ393220 HIE393219:HIF393220 HSA393219:HSB393220 IBW393219:IBX393220 ILS393219:ILT393220 IVO393219:IVP393220 JFK393219:JFL393220 JPG393219:JPH393220 JZC393219:JZD393220 KIY393219:KIZ393220 KSU393219:KSV393220 LCQ393219:LCR393220 LMM393219:LMN393220 LWI393219:LWJ393220 MGE393219:MGF393220 MQA393219:MQB393220 MZW393219:MZX393220 NJS393219:NJT393220 NTO393219:NTP393220 ODK393219:ODL393220 ONG393219:ONH393220 OXC393219:OXD393220 PGY393219:PGZ393220 PQU393219:PQV393220 QAQ393219:QAR393220 QKM393219:QKN393220 QUI393219:QUJ393220 REE393219:REF393220 ROA393219:ROB393220 RXW393219:RXX393220 SHS393219:SHT393220 SRO393219:SRP393220 TBK393219:TBL393220 TLG393219:TLH393220 TVC393219:TVD393220 UEY393219:UEZ393220 UOU393219:UOV393220 UYQ393219:UYR393220 VIM393219:VIN393220 VSI393219:VSJ393220 WCE393219:WCF393220 WMA393219:WMB393220 WVW393219:WVX393220 JK458755:JL458756 TG458755:TH458756 ADC458755:ADD458756 AMY458755:AMZ458756 AWU458755:AWV458756 BGQ458755:BGR458756 BQM458755:BQN458756 CAI458755:CAJ458756 CKE458755:CKF458756 CUA458755:CUB458756 DDW458755:DDX458756 DNS458755:DNT458756 DXO458755:DXP458756 EHK458755:EHL458756 ERG458755:ERH458756 FBC458755:FBD458756 FKY458755:FKZ458756 FUU458755:FUV458756 GEQ458755:GER458756 GOM458755:GON458756 GYI458755:GYJ458756 HIE458755:HIF458756 HSA458755:HSB458756 IBW458755:IBX458756 ILS458755:ILT458756 IVO458755:IVP458756 JFK458755:JFL458756 JPG458755:JPH458756 JZC458755:JZD458756 KIY458755:KIZ458756 KSU458755:KSV458756 LCQ458755:LCR458756 LMM458755:LMN458756 LWI458755:LWJ458756 MGE458755:MGF458756 MQA458755:MQB458756 MZW458755:MZX458756 NJS458755:NJT458756 NTO458755:NTP458756 ODK458755:ODL458756 ONG458755:ONH458756 OXC458755:OXD458756 PGY458755:PGZ458756 PQU458755:PQV458756 QAQ458755:QAR458756 QKM458755:QKN458756 QUI458755:QUJ458756 REE458755:REF458756 ROA458755:ROB458756 RXW458755:RXX458756 SHS458755:SHT458756 SRO458755:SRP458756 TBK458755:TBL458756 TLG458755:TLH458756 TVC458755:TVD458756 UEY458755:UEZ458756 UOU458755:UOV458756 UYQ458755:UYR458756 VIM458755:VIN458756 VSI458755:VSJ458756 WCE458755:WCF458756 WMA458755:WMB458756 WVW458755:WVX458756 JK524291:JL524292 TG524291:TH524292 ADC524291:ADD524292 AMY524291:AMZ524292 AWU524291:AWV524292 BGQ524291:BGR524292 BQM524291:BQN524292 CAI524291:CAJ524292 CKE524291:CKF524292 CUA524291:CUB524292 DDW524291:DDX524292 DNS524291:DNT524292 DXO524291:DXP524292 EHK524291:EHL524292 ERG524291:ERH524292 FBC524291:FBD524292 FKY524291:FKZ524292 FUU524291:FUV524292 GEQ524291:GER524292 GOM524291:GON524292 GYI524291:GYJ524292 HIE524291:HIF524292 HSA524291:HSB524292 IBW524291:IBX524292 ILS524291:ILT524292 IVO524291:IVP524292 JFK524291:JFL524292 JPG524291:JPH524292 JZC524291:JZD524292 KIY524291:KIZ524292 KSU524291:KSV524292 LCQ524291:LCR524292 LMM524291:LMN524292 LWI524291:LWJ524292 MGE524291:MGF524292 MQA524291:MQB524292 MZW524291:MZX524292 NJS524291:NJT524292 NTO524291:NTP524292 ODK524291:ODL524292 ONG524291:ONH524292 OXC524291:OXD524292 PGY524291:PGZ524292 PQU524291:PQV524292 QAQ524291:QAR524292 QKM524291:QKN524292 QUI524291:QUJ524292 REE524291:REF524292 ROA524291:ROB524292 RXW524291:RXX524292 SHS524291:SHT524292 SRO524291:SRP524292 TBK524291:TBL524292 TLG524291:TLH524292 TVC524291:TVD524292 UEY524291:UEZ524292 UOU524291:UOV524292 UYQ524291:UYR524292 VIM524291:VIN524292 VSI524291:VSJ524292 WCE524291:WCF524292 WMA524291:WMB524292 WVW524291:WVX524292 JK589827:JL589828 TG589827:TH589828 ADC589827:ADD589828 AMY589827:AMZ589828 AWU589827:AWV589828 BGQ589827:BGR589828 BQM589827:BQN589828 CAI589827:CAJ589828 CKE589827:CKF589828 CUA589827:CUB589828 DDW589827:DDX589828 DNS589827:DNT589828 DXO589827:DXP589828 EHK589827:EHL589828 ERG589827:ERH589828 FBC589827:FBD589828 FKY589827:FKZ589828 FUU589827:FUV589828 GEQ589827:GER589828 GOM589827:GON589828 GYI589827:GYJ589828 HIE589827:HIF589828 HSA589827:HSB589828 IBW589827:IBX589828 ILS589827:ILT589828 IVO589827:IVP589828 JFK589827:JFL589828 JPG589827:JPH589828 JZC589827:JZD589828 KIY589827:KIZ589828 KSU589827:KSV589828 LCQ589827:LCR589828 LMM589827:LMN589828 LWI589827:LWJ589828 MGE589827:MGF589828 MQA589827:MQB589828 MZW589827:MZX589828 NJS589827:NJT589828 NTO589827:NTP589828 ODK589827:ODL589828 ONG589827:ONH589828 OXC589827:OXD589828 PGY589827:PGZ589828 PQU589827:PQV589828 QAQ589827:QAR589828 QKM589827:QKN589828 QUI589827:QUJ589828 REE589827:REF589828 ROA589827:ROB589828 RXW589827:RXX589828 SHS589827:SHT589828 SRO589827:SRP589828 TBK589827:TBL589828 TLG589827:TLH589828 TVC589827:TVD589828 UEY589827:UEZ589828 UOU589827:UOV589828 UYQ589827:UYR589828 VIM589827:VIN589828 VSI589827:VSJ589828 WCE589827:WCF589828 WMA589827:WMB589828 WVW589827:WVX589828 JK655363:JL655364 TG655363:TH655364 ADC655363:ADD655364 AMY655363:AMZ655364 AWU655363:AWV655364 BGQ655363:BGR655364 BQM655363:BQN655364 CAI655363:CAJ655364 CKE655363:CKF655364 CUA655363:CUB655364 DDW655363:DDX655364 DNS655363:DNT655364 DXO655363:DXP655364 EHK655363:EHL655364 ERG655363:ERH655364 FBC655363:FBD655364 FKY655363:FKZ655364 FUU655363:FUV655364 GEQ655363:GER655364 GOM655363:GON655364 GYI655363:GYJ655364 HIE655363:HIF655364 HSA655363:HSB655364 IBW655363:IBX655364 ILS655363:ILT655364 IVO655363:IVP655364 JFK655363:JFL655364 JPG655363:JPH655364 JZC655363:JZD655364 KIY655363:KIZ655364 KSU655363:KSV655364 LCQ655363:LCR655364 LMM655363:LMN655364 LWI655363:LWJ655364 MGE655363:MGF655364 MQA655363:MQB655364 MZW655363:MZX655364 NJS655363:NJT655364 NTO655363:NTP655364 ODK655363:ODL655364 ONG655363:ONH655364 OXC655363:OXD655364 PGY655363:PGZ655364 PQU655363:PQV655364 QAQ655363:QAR655364 QKM655363:QKN655364 QUI655363:QUJ655364 REE655363:REF655364 ROA655363:ROB655364 RXW655363:RXX655364 SHS655363:SHT655364 SRO655363:SRP655364 TBK655363:TBL655364 TLG655363:TLH655364 TVC655363:TVD655364 UEY655363:UEZ655364 UOU655363:UOV655364 UYQ655363:UYR655364 VIM655363:VIN655364 VSI655363:VSJ655364 WCE655363:WCF655364 WMA655363:WMB655364 WVW655363:WVX655364 JK720899:JL720900 TG720899:TH720900 ADC720899:ADD720900 AMY720899:AMZ720900 AWU720899:AWV720900 BGQ720899:BGR720900 BQM720899:BQN720900 CAI720899:CAJ720900 CKE720899:CKF720900 CUA720899:CUB720900 DDW720899:DDX720900 DNS720899:DNT720900 DXO720899:DXP720900 EHK720899:EHL720900 ERG720899:ERH720900 FBC720899:FBD720900 FKY720899:FKZ720900 FUU720899:FUV720900 GEQ720899:GER720900 GOM720899:GON720900 GYI720899:GYJ720900 HIE720899:HIF720900 HSA720899:HSB720900 IBW720899:IBX720900 ILS720899:ILT720900 IVO720899:IVP720900 JFK720899:JFL720900 JPG720899:JPH720900 JZC720899:JZD720900 KIY720899:KIZ720900 KSU720899:KSV720900 LCQ720899:LCR720900 LMM720899:LMN720900 LWI720899:LWJ720900 MGE720899:MGF720900 MQA720899:MQB720900 MZW720899:MZX720900 NJS720899:NJT720900 NTO720899:NTP720900 ODK720899:ODL720900 ONG720899:ONH720900 OXC720899:OXD720900 PGY720899:PGZ720900 PQU720899:PQV720900 QAQ720899:QAR720900 QKM720899:QKN720900 QUI720899:QUJ720900 REE720899:REF720900 ROA720899:ROB720900 RXW720899:RXX720900 SHS720899:SHT720900 SRO720899:SRP720900 TBK720899:TBL720900 TLG720899:TLH720900 TVC720899:TVD720900 UEY720899:UEZ720900 UOU720899:UOV720900 UYQ720899:UYR720900 VIM720899:VIN720900 VSI720899:VSJ720900 WCE720899:WCF720900 WMA720899:WMB720900 WVW720899:WVX720900 JK786435:JL786436 TG786435:TH786436 ADC786435:ADD786436 AMY786435:AMZ786436 AWU786435:AWV786436 BGQ786435:BGR786436 BQM786435:BQN786436 CAI786435:CAJ786436 CKE786435:CKF786436 CUA786435:CUB786436 DDW786435:DDX786436 DNS786435:DNT786436 DXO786435:DXP786436 EHK786435:EHL786436 ERG786435:ERH786436 FBC786435:FBD786436 FKY786435:FKZ786436 FUU786435:FUV786436 GEQ786435:GER786436 GOM786435:GON786436 GYI786435:GYJ786436 HIE786435:HIF786436 HSA786435:HSB786436 IBW786435:IBX786436 ILS786435:ILT786436 IVO786435:IVP786436 JFK786435:JFL786436 JPG786435:JPH786436 JZC786435:JZD786436 KIY786435:KIZ786436 KSU786435:KSV786436 LCQ786435:LCR786436 LMM786435:LMN786436 LWI786435:LWJ786436 MGE786435:MGF786436 MQA786435:MQB786436 MZW786435:MZX786436 NJS786435:NJT786436 NTO786435:NTP786436 ODK786435:ODL786436 ONG786435:ONH786436 OXC786435:OXD786436 PGY786435:PGZ786436 PQU786435:PQV786436 QAQ786435:QAR786436 QKM786435:QKN786436 QUI786435:QUJ786436 REE786435:REF786436 ROA786435:ROB786436 RXW786435:RXX786436 SHS786435:SHT786436 SRO786435:SRP786436 TBK786435:TBL786436 TLG786435:TLH786436 TVC786435:TVD786436 UEY786435:UEZ786436 UOU786435:UOV786436 UYQ786435:UYR786436 VIM786435:VIN786436 VSI786435:VSJ786436 WCE786435:WCF786436 WMA786435:WMB786436 WVW786435:WVX786436 JK851971:JL851972 TG851971:TH851972 ADC851971:ADD851972 AMY851971:AMZ851972 AWU851971:AWV851972 BGQ851971:BGR851972 BQM851971:BQN851972 CAI851971:CAJ851972 CKE851971:CKF851972 CUA851971:CUB851972 DDW851971:DDX851972 DNS851971:DNT851972 DXO851971:DXP851972 EHK851971:EHL851972 ERG851971:ERH851972 FBC851971:FBD851972 FKY851971:FKZ851972 FUU851971:FUV851972 GEQ851971:GER851972 GOM851971:GON851972 GYI851971:GYJ851972 HIE851971:HIF851972 HSA851971:HSB851972 IBW851971:IBX851972 ILS851971:ILT851972 IVO851971:IVP851972 JFK851971:JFL851972 JPG851971:JPH851972 JZC851971:JZD851972 KIY851971:KIZ851972 KSU851971:KSV851972 LCQ851971:LCR851972 LMM851971:LMN851972 LWI851971:LWJ851972 MGE851971:MGF851972 MQA851971:MQB851972 MZW851971:MZX851972 NJS851971:NJT851972 NTO851971:NTP851972 ODK851971:ODL851972 ONG851971:ONH851972 OXC851971:OXD851972 PGY851971:PGZ851972 PQU851971:PQV851972 QAQ851971:QAR851972 QKM851971:QKN851972 QUI851971:QUJ851972 REE851971:REF851972 ROA851971:ROB851972 RXW851971:RXX851972 SHS851971:SHT851972 SRO851971:SRP851972 TBK851971:TBL851972 TLG851971:TLH851972 TVC851971:TVD851972 UEY851971:UEZ851972 UOU851971:UOV851972 UYQ851971:UYR851972 VIM851971:VIN851972 VSI851971:VSJ851972 WCE851971:WCF851972 WMA851971:WMB851972 WVW851971:WVX851972 JK917507:JL917508 TG917507:TH917508 ADC917507:ADD917508 AMY917507:AMZ917508 AWU917507:AWV917508 BGQ917507:BGR917508 BQM917507:BQN917508 CAI917507:CAJ917508 CKE917507:CKF917508 CUA917507:CUB917508 DDW917507:DDX917508 DNS917507:DNT917508 DXO917507:DXP917508 EHK917507:EHL917508 ERG917507:ERH917508 FBC917507:FBD917508 FKY917507:FKZ917508 FUU917507:FUV917508 GEQ917507:GER917508 GOM917507:GON917508 GYI917507:GYJ917508 HIE917507:HIF917508 HSA917507:HSB917508 IBW917507:IBX917508 ILS917507:ILT917508 IVO917507:IVP917508 JFK917507:JFL917508 JPG917507:JPH917508 JZC917507:JZD917508 KIY917507:KIZ917508 KSU917507:KSV917508 LCQ917507:LCR917508 LMM917507:LMN917508 LWI917507:LWJ917508 MGE917507:MGF917508 MQA917507:MQB917508 MZW917507:MZX917508 NJS917507:NJT917508 NTO917507:NTP917508 ODK917507:ODL917508 ONG917507:ONH917508 OXC917507:OXD917508 PGY917507:PGZ917508 PQU917507:PQV917508 QAQ917507:QAR917508 QKM917507:QKN917508 QUI917507:QUJ917508 REE917507:REF917508 ROA917507:ROB917508 RXW917507:RXX917508 SHS917507:SHT917508 SRO917507:SRP917508 TBK917507:TBL917508 TLG917507:TLH917508 TVC917507:TVD917508 UEY917507:UEZ917508 UOU917507:UOV917508 UYQ917507:UYR917508 VIM917507:VIN917508 VSI917507:VSJ917508 WCE917507:WCF917508 WMA917507:WMB917508 WVW917507:WVX917508 JK983043:JL983044 TG983043:TH983044 ADC983043:ADD983044 AMY983043:AMZ983044 AWU983043:AWV983044 BGQ983043:BGR983044 BQM983043:BQN983044 CAI983043:CAJ983044 CKE983043:CKF983044 CUA983043:CUB983044 DDW983043:DDX983044 DNS983043:DNT983044 DXO983043:DXP983044 EHK983043:EHL983044 ERG983043:ERH983044 FBC983043:FBD983044 FKY983043:FKZ983044 FUU983043:FUV983044 GEQ983043:GER983044 GOM983043:GON983044 GYI983043:GYJ983044 HIE983043:HIF983044 HSA983043:HSB983044 IBW983043:IBX983044 ILS983043:ILT983044 IVO983043:IVP983044 JFK983043:JFL983044 JPG983043:JPH983044 JZC983043:JZD983044 KIY983043:KIZ983044 KSU983043:KSV983044 LCQ983043:LCR983044 LMM983043:LMN983044 LWI983043:LWJ983044 MGE983043:MGF983044 MQA983043:MQB983044 MZW983043:MZX983044 NJS983043:NJT983044 NTO983043:NTP983044 ODK983043:ODL983044 ONG983043:ONH983044 OXC983043:OXD983044 PGY983043:PGZ983044 PQU983043:PQV983044 QAQ983043:QAR983044 QKM983043:QKN983044 QUI983043:QUJ983044 REE983043:REF983044 ROA983043:ROB983044 RXW983043:RXX983044 SHS983043:SHT983044 SRO983043:SRP983044 TBK983043:TBL983044 TLG983043:TLH983044 TVC983043:TVD983044 UEY983043:UEZ983044 UOU983043:UOV983044 UYQ983043:UYR983044 VIM983043:VIN983044 VSI983043:VSJ983044 WCE983043:WCF983044 WMA983043:WMB983044 WVW983043:WVX983044 WVT983043:WVU983044 JH6:JI9 TD6:TE9 ACZ6:ADA9 AMV6:AMW9 AWR6:AWS9 BGN6:BGO9 BQJ6:BQK9 CAF6:CAG9 CKB6:CKC9 CTX6:CTY9 DDT6:DDU9 DNP6:DNQ9 DXL6:DXM9 EHH6:EHI9 ERD6:ERE9 FAZ6:FBA9 FKV6:FKW9 FUR6:FUS9 GEN6:GEO9 GOJ6:GOK9 GYF6:GYG9 HIB6:HIC9 HRX6:HRY9 IBT6:IBU9 ILP6:ILQ9 IVL6:IVM9 JFH6:JFI9 JPD6:JPE9 JYZ6:JZA9 KIV6:KIW9 KSR6:KSS9 LCN6:LCO9 LMJ6:LMK9 LWF6:LWG9 MGB6:MGC9 MPX6:MPY9 MZT6:MZU9 NJP6:NJQ9 NTL6:NTM9 ODH6:ODI9 OND6:ONE9 OWZ6:OXA9 PGV6:PGW9 PQR6:PQS9 QAN6:QAO9 QKJ6:QKK9 QUF6:QUG9 REB6:REC9 RNX6:RNY9 RXT6:RXU9 SHP6:SHQ9 SRL6:SRM9 TBH6:TBI9 TLD6:TLE9 TUZ6:TVA9 UEV6:UEW9 UOR6:UOS9 UYN6:UYO9 VIJ6:VIK9 VSF6:VSG9 WCB6:WCC9 WLX6:WLY9 WVT6:WVU9 JH65533:JI65534 TD65533:TE65534 ACZ65533:ADA65534 AMV65533:AMW65534 AWR65533:AWS65534 BGN65533:BGO65534 BQJ65533:BQK65534 CAF65533:CAG65534 CKB65533:CKC65534 CTX65533:CTY65534 DDT65533:DDU65534 DNP65533:DNQ65534 DXL65533:DXM65534 EHH65533:EHI65534 ERD65533:ERE65534 FAZ65533:FBA65534 FKV65533:FKW65534 FUR65533:FUS65534 GEN65533:GEO65534 GOJ65533:GOK65534 GYF65533:GYG65534 HIB65533:HIC65534 HRX65533:HRY65534 IBT65533:IBU65534 ILP65533:ILQ65534 IVL65533:IVM65534 JFH65533:JFI65534 JPD65533:JPE65534 JYZ65533:JZA65534 KIV65533:KIW65534 KSR65533:KSS65534 LCN65533:LCO65534 LMJ65533:LMK65534 LWF65533:LWG65534 MGB65533:MGC65534 MPX65533:MPY65534 MZT65533:MZU65534 NJP65533:NJQ65534 NTL65533:NTM65534 ODH65533:ODI65534 OND65533:ONE65534 OWZ65533:OXA65534 PGV65533:PGW65534 PQR65533:PQS65534 QAN65533:QAO65534 QKJ65533:QKK65534 QUF65533:QUG65534 REB65533:REC65534 RNX65533:RNY65534 RXT65533:RXU65534 SHP65533:SHQ65534 SRL65533:SRM65534 TBH65533:TBI65534 TLD65533:TLE65534 TUZ65533:TVA65534 UEV65533:UEW65534 UOR65533:UOS65534 UYN65533:UYO65534 VIJ65533:VIK65534 VSF65533:VSG65534 WCB65533:WCC65534 WLX65533:WLY65534 WVT65533:WVU65534 JH131069:JI131070 TD131069:TE131070 ACZ131069:ADA131070 AMV131069:AMW131070 AWR131069:AWS131070 BGN131069:BGO131070 BQJ131069:BQK131070 CAF131069:CAG131070 CKB131069:CKC131070 CTX131069:CTY131070 DDT131069:DDU131070 DNP131069:DNQ131070 DXL131069:DXM131070 EHH131069:EHI131070 ERD131069:ERE131070 FAZ131069:FBA131070 FKV131069:FKW131070 FUR131069:FUS131070 GEN131069:GEO131070 GOJ131069:GOK131070 GYF131069:GYG131070 HIB131069:HIC131070 HRX131069:HRY131070 IBT131069:IBU131070 ILP131069:ILQ131070 IVL131069:IVM131070 JFH131069:JFI131070 JPD131069:JPE131070 JYZ131069:JZA131070 KIV131069:KIW131070 KSR131069:KSS131070 LCN131069:LCO131070 LMJ131069:LMK131070 LWF131069:LWG131070 MGB131069:MGC131070 MPX131069:MPY131070 MZT131069:MZU131070 NJP131069:NJQ131070 NTL131069:NTM131070 ODH131069:ODI131070 OND131069:ONE131070 OWZ131069:OXA131070 PGV131069:PGW131070 PQR131069:PQS131070 QAN131069:QAO131070 QKJ131069:QKK131070 QUF131069:QUG131070 REB131069:REC131070 RNX131069:RNY131070 RXT131069:RXU131070 SHP131069:SHQ131070 SRL131069:SRM131070 TBH131069:TBI131070 TLD131069:TLE131070 TUZ131069:TVA131070 UEV131069:UEW131070 UOR131069:UOS131070 UYN131069:UYO131070 VIJ131069:VIK131070 VSF131069:VSG131070 WCB131069:WCC131070 WLX131069:WLY131070 WVT131069:WVU131070 JH196605:JI196606 TD196605:TE196606 ACZ196605:ADA196606 AMV196605:AMW196606 AWR196605:AWS196606 BGN196605:BGO196606 BQJ196605:BQK196606 CAF196605:CAG196606 CKB196605:CKC196606 CTX196605:CTY196606 DDT196605:DDU196606 DNP196605:DNQ196606 DXL196605:DXM196606 EHH196605:EHI196606 ERD196605:ERE196606 FAZ196605:FBA196606 FKV196605:FKW196606 FUR196605:FUS196606 GEN196605:GEO196606 GOJ196605:GOK196606 GYF196605:GYG196606 HIB196605:HIC196606 HRX196605:HRY196606 IBT196605:IBU196606 ILP196605:ILQ196606 IVL196605:IVM196606 JFH196605:JFI196606 JPD196605:JPE196606 JYZ196605:JZA196606 KIV196605:KIW196606 KSR196605:KSS196606 LCN196605:LCO196606 LMJ196605:LMK196606 LWF196605:LWG196606 MGB196605:MGC196606 MPX196605:MPY196606 MZT196605:MZU196606 NJP196605:NJQ196606 NTL196605:NTM196606 ODH196605:ODI196606 OND196605:ONE196606 OWZ196605:OXA196606 PGV196605:PGW196606 PQR196605:PQS196606 QAN196605:QAO196606 QKJ196605:QKK196606 QUF196605:QUG196606 REB196605:REC196606 RNX196605:RNY196606 RXT196605:RXU196606 SHP196605:SHQ196606 SRL196605:SRM196606 TBH196605:TBI196606 TLD196605:TLE196606 TUZ196605:TVA196606 UEV196605:UEW196606 UOR196605:UOS196606 UYN196605:UYO196606 VIJ196605:VIK196606 VSF196605:VSG196606 WCB196605:WCC196606 WLX196605:WLY196606 WVT196605:WVU196606 JH262141:JI262142 TD262141:TE262142 ACZ262141:ADA262142 AMV262141:AMW262142 AWR262141:AWS262142 BGN262141:BGO262142 BQJ262141:BQK262142 CAF262141:CAG262142 CKB262141:CKC262142 CTX262141:CTY262142 DDT262141:DDU262142 DNP262141:DNQ262142 DXL262141:DXM262142 EHH262141:EHI262142 ERD262141:ERE262142 FAZ262141:FBA262142 FKV262141:FKW262142 FUR262141:FUS262142 GEN262141:GEO262142 GOJ262141:GOK262142 GYF262141:GYG262142 HIB262141:HIC262142 HRX262141:HRY262142 IBT262141:IBU262142 ILP262141:ILQ262142 IVL262141:IVM262142 JFH262141:JFI262142 JPD262141:JPE262142 JYZ262141:JZA262142 KIV262141:KIW262142 KSR262141:KSS262142 LCN262141:LCO262142 LMJ262141:LMK262142 LWF262141:LWG262142 MGB262141:MGC262142 MPX262141:MPY262142 MZT262141:MZU262142 NJP262141:NJQ262142 NTL262141:NTM262142 ODH262141:ODI262142 OND262141:ONE262142 OWZ262141:OXA262142 PGV262141:PGW262142 PQR262141:PQS262142 QAN262141:QAO262142 QKJ262141:QKK262142 QUF262141:QUG262142 REB262141:REC262142 RNX262141:RNY262142 RXT262141:RXU262142 SHP262141:SHQ262142 SRL262141:SRM262142 TBH262141:TBI262142 TLD262141:TLE262142 TUZ262141:TVA262142 UEV262141:UEW262142 UOR262141:UOS262142 UYN262141:UYO262142 VIJ262141:VIK262142 VSF262141:VSG262142 WCB262141:WCC262142 WLX262141:WLY262142 WVT262141:WVU262142 JH327677:JI327678 TD327677:TE327678 ACZ327677:ADA327678 AMV327677:AMW327678 AWR327677:AWS327678 BGN327677:BGO327678 BQJ327677:BQK327678 CAF327677:CAG327678 CKB327677:CKC327678 CTX327677:CTY327678 DDT327677:DDU327678 DNP327677:DNQ327678 DXL327677:DXM327678 EHH327677:EHI327678 ERD327677:ERE327678 FAZ327677:FBA327678 FKV327677:FKW327678 FUR327677:FUS327678 GEN327677:GEO327678 GOJ327677:GOK327678 GYF327677:GYG327678 HIB327677:HIC327678 HRX327677:HRY327678 IBT327677:IBU327678 ILP327677:ILQ327678 IVL327677:IVM327678 JFH327677:JFI327678 JPD327677:JPE327678 JYZ327677:JZA327678 KIV327677:KIW327678 KSR327677:KSS327678 LCN327677:LCO327678 LMJ327677:LMK327678 LWF327677:LWG327678 MGB327677:MGC327678 MPX327677:MPY327678 MZT327677:MZU327678 NJP327677:NJQ327678 NTL327677:NTM327678 ODH327677:ODI327678 OND327677:ONE327678 OWZ327677:OXA327678 PGV327677:PGW327678 PQR327677:PQS327678 QAN327677:QAO327678 QKJ327677:QKK327678 QUF327677:QUG327678 REB327677:REC327678 RNX327677:RNY327678 RXT327677:RXU327678 SHP327677:SHQ327678 SRL327677:SRM327678 TBH327677:TBI327678 TLD327677:TLE327678 TUZ327677:TVA327678 UEV327677:UEW327678 UOR327677:UOS327678 UYN327677:UYO327678 VIJ327677:VIK327678 VSF327677:VSG327678 WCB327677:WCC327678 WLX327677:WLY327678 WVT327677:WVU327678 JH393213:JI393214 TD393213:TE393214 ACZ393213:ADA393214 AMV393213:AMW393214 AWR393213:AWS393214 BGN393213:BGO393214 BQJ393213:BQK393214 CAF393213:CAG393214 CKB393213:CKC393214 CTX393213:CTY393214 DDT393213:DDU393214 DNP393213:DNQ393214 DXL393213:DXM393214 EHH393213:EHI393214 ERD393213:ERE393214 FAZ393213:FBA393214 FKV393213:FKW393214 FUR393213:FUS393214 GEN393213:GEO393214 GOJ393213:GOK393214 GYF393213:GYG393214 HIB393213:HIC393214 HRX393213:HRY393214 IBT393213:IBU393214 ILP393213:ILQ393214 IVL393213:IVM393214 JFH393213:JFI393214 JPD393213:JPE393214 JYZ393213:JZA393214 KIV393213:KIW393214 KSR393213:KSS393214 LCN393213:LCO393214 LMJ393213:LMK393214 LWF393213:LWG393214 MGB393213:MGC393214 MPX393213:MPY393214 MZT393213:MZU393214 NJP393213:NJQ393214 NTL393213:NTM393214 ODH393213:ODI393214 OND393213:ONE393214 OWZ393213:OXA393214 PGV393213:PGW393214 PQR393213:PQS393214 QAN393213:QAO393214 QKJ393213:QKK393214 QUF393213:QUG393214 REB393213:REC393214 RNX393213:RNY393214 RXT393213:RXU393214 SHP393213:SHQ393214 SRL393213:SRM393214 TBH393213:TBI393214 TLD393213:TLE393214 TUZ393213:TVA393214 UEV393213:UEW393214 UOR393213:UOS393214 UYN393213:UYO393214 VIJ393213:VIK393214 VSF393213:VSG393214 WCB393213:WCC393214 WLX393213:WLY393214 WVT393213:WVU393214 JH458749:JI458750 TD458749:TE458750 ACZ458749:ADA458750 AMV458749:AMW458750 AWR458749:AWS458750 BGN458749:BGO458750 BQJ458749:BQK458750 CAF458749:CAG458750 CKB458749:CKC458750 CTX458749:CTY458750 DDT458749:DDU458750 DNP458749:DNQ458750 DXL458749:DXM458750 EHH458749:EHI458750 ERD458749:ERE458750 FAZ458749:FBA458750 FKV458749:FKW458750 FUR458749:FUS458750 GEN458749:GEO458750 GOJ458749:GOK458750 GYF458749:GYG458750 HIB458749:HIC458750 HRX458749:HRY458750 IBT458749:IBU458750 ILP458749:ILQ458750 IVL458749:IVM458750 JFH458749:JFI458750 JPD458749:JPE458750 JYZ458749:JZA458750 KIV458749:KIW458750 KSR458749:KSS458750 LCN458749:LCO458750 LMJ458749:LMK458750 LWF458749:LWG458750 MGB458749:MGC458750 MPX458749:MPY458750 MZT458749:MZU458750 NJP458749:NJQ458750 NTL458749:NTM458750 ODH458749:ODI458750 OND458749:ONE458750 OWZ458749:OXA458750 PGV458749:PGW458750 PQR458749:PQS458750 QAN458749:QAO458750 QKJ458749:QKK458750 QUF458749:QUG458750 REB458749:REC458750 RNX458749:RNY458750 RXT458749:RXU458750 SHP458749:SHQ458750 SRL458749:SRM458750 TBH458749:TBI458750 TLD458749:TLE458750 TUZ458749:TVA458750 UEV458749:UEW458750 UOR458749:UOS458750 UYN458749:UYO458750 VIJ458749:VIK458750 VSF458749:VSG458750 WCB458749:WCC458750 WLX458749:WLY458750 WVT458749:WVU458750 JH524285:JI524286 TD524285:TE524286 ACZ524285:ADA524286 AMV524285:AMW524286 AWR524285:AWS524286 BGN524285:BGO524286 BQJ524285:BQK524286 CAF524285:CAG524286 CKB524285:CKC524286 CTX524285:CTY524286 DDT524285:DDU524286 DNP524285:DNQ524286 DXL524285:DXM524286 EHH524285:EHI524286 ERD524285:ERE524286 FAZ524285:FBA524286 FKV524285:FKW524286 FUR524285:FUS524286 GEN524285:GEO524286 GOJ524285:GOK524286 GYF524285:GYG524286 HIB524285:HIC524286 HRX524285:HRY524286 IBT524285:IBU524286 ILP524285:ILQ524286 IVL524285:IVM524286 JFH524285:JFI524286 JPD524285:JPE524286 JYZ524285:JZA524286 KIV524285:KIW524286 KSR524285:KSS524286 LCN524285:LCO524286 LMJ524285:LMK524286 LWF524285:LWG524286 MGB524285:MGC524286 MPX524285:MPY524286 MZT524285:MZU524286 NJP524285:NJQ524286 NTL524285:NTM524286 ODH524285:ODI524286 OND524285:ONE524286 OWZ524285:OXA524286 PGV524285:PGW524286 PQR524285:PQS524286 QAN524285:QAO524286 QKJ524285:QKK524286 QUF524285:QUG524286 REB524285:REC524286 RNX524285:RNY524286 RXT524285:RXU524286 SHP524285:SHQ524286 SRL524285:SRM524286 TBH524285:TBI524286 TLD524285:TLE524286 TUZ524285:TVA524286 UEV524285:UEW524286 UOR524285:UOS524286 UYN524285:UYO524286 VIJ524285:VIK524286 VSF524285:VSG524286 WCB524285:WCC524286 WLX524285:WLY524286 WVT524285:WVU524286 JH589821:JI589822 TD589821:TE589822 ACZ589821:ADA589822 AMV589821:AMW589822 AWR589821:AWS589822 BGN589821:BGO589822 BQJ589821:BQK589822 CAF589821:CAG589822 CKB589821:CKC589822 CTX589821:CTY589822 DDT589821:DDU589822 DNP589821:DNQ589822 DXL589821:DXM589822 EHH589821:EHI589822 ERD589821:ERE589822 FAZ589821:FBA589822 FKV589821:FKW589822 FUR589821:FUS589822 GEN589821:GEO589822 GOJ589821:GOK589822 GYF589821:GYG589822 HIB589821:HIC589822 HRX589821:HRY589822 IBT589821:IBU589822 ILP589821:ILQ589822 IVL589821:IVM589822 JFH589821:JFI589822 JPD589821:JPE589822 JYZ589821:JZA589822 KIV589821:KIW589822 KSR589821:KSS589822 LCN589821:LCO589822 LMJ589821:LMK589822 LWF589821:LWG589822 MGB589821:MGC589822 MPX589821:MPY589822 MZT589821:MZU589822 NJP589821:NJQ589822 NTL589821:NTM589822 ODH589821:ODI589822 OND589821:ONE589822 OWZ589821:OXA589822 PGV589821:PGW589822 PQR589821:PQS589822 QAN589821:QAO589822 QKJ589821:QKK589822 QUF589821:QUG589822 REB589821:REC589822 RNX589821:RNY589822 RXT589821:RXU589822 SHP589821:SHQ589822 SRL589821:SRM589822 TBH589821:TBI589822 TLD589821:TLE589822 TUZ589821:TVA589822 UEV589821:UEW589822 UOR589821:UOS589822 UYN589821:UYO589822 VIJ589821:VIK589822 VSF589821:VSG589822 WCB589821:WCC589822 WLX589821:WLY589822 WVT589821:WVU589822 JH655357:JI655358 TD655357:TE655358 ACZ655357:ADA655358 AMV655357:AMW655358 AWR655357:AWS655358 BGN655357:BGO655358 BQJ655357:BQK655358 CAF655357:CAG655358 CKB655357:CKC655358 CTX655357:CTY655358 DDT655357:DDU655358 DNP655357:DNQ655358 DXL655357:DXM655358 EHH655357:EHI655358 ERD655357:ERE655358 FAZ655357:FBA655358 FKV655357:FKW655358 FUR655357:FUS655358 GEN655357:GEO655358 GOJ655357:GOK655358 GYF655357:GYG655358 HIB655357:HIC655358 HRX655357:HRY655358 IBT655357:IBU655358 ILP655357:ILQ655358 IVL655357:IVM655358 JFH655357:JFI655358 JPD655357:JPE655358 JYZ655357:JZA655358 KIV655357:KIW655358 KSR655357:KSS655358 LCN655357:LCO655358 LMJ655357:LMK655358 LWF655357:LWG655358 MGB655357:MGC655358 MPX655357:MPY655358 MZT655357:MZU655358 NJP655357:NJQ655358 NTL655357:NTM655358 ODH655357:ODI655358 OND655357:ONE655358 OWZ655357:OXA655358 PGV655357:PGW655358 PQR655357:PQS655358 QAN655357:QAO655358 QKJ655357:QKK655358 QUF655357:QUG655358 REB655357:REC655358 RNX655357:RNY655358 RXT655357:RXU655358 SHP655357:SHQ655358 SRL655357:SRM655358 TBH655357:TBI655358 TLD655357:TLE655358 TUZ655357:TVA655358 UEV655357:UEW655358 UOR655357:UOS655358 UYN655357:UYO655358 VIJ655357:VIK655358 VSF655357:VSG655358 WCB655357:WCC655358 WLX655357:WLY655358 WVT655357:WVU655358 JH720893:JI720894 TD720893:TE720894 ACZ720893:ADA720894 AMV720893:AMW720894 AWR720893:AWS720894 BGN720893:BGO720894 BQJ720893:BQK720894 CAF720893:CAG720894 CKB720893:CKC720894 CTX720893:CTY720894 DDT720893:DDU720894 DNP720893:DNQ720894 DXL720893:DXM720894 EHH720893:EHI720894 ERD720893:ERE720894 FAZ720893:FBA720894 FKV720893:FKW720894 FUR720893:FUS720894 GEN720893:GEO720894 GOJ720893:GOK720894 GYF720893:GYG720894 HIB720893:HIC720894 HRX720893:HRY720894 IBT720893:IBU720894 ILP720893:ILQ720894 IVL720893:IVM720894 JFH720893:JFI720894 JPD720893:JPE720894 JYZ720893:JZA720894 KIV720893:KIW720894 KSR720893:KSS720894 LCN720893:LCO720894 LMJ720893:LMK720894 LWF720893:LWG720894 MGB720893:MGC720894 MPX720893:MPY720894 MZT720893:MZU720894 NJP720893:NJQ720894 NTL720893:NTM720894 ODH720893:ODI720894 OND720893:ONE720894 OWZ720893:OXA720894 PGV720893:PGW720894 PQR720893:PQS720894 QAN720893:QAO720894 QKJ720893:QKK720894 QUF720893:QUG720894 REB720893:REC720894 RNX720893:RNY720894 RXT720893:RXU720894 SHP720893:SHQ720894 SRL720893:SRM720894 TBH720893:TBI720894 TLD720893:TLE720894 TUZ720893:TVA720894 UEV720893:UEW720894 UOR720893:UOS720894 UYN720893:UYO720894 VIJ720893:VIK720894 VSF720893:VSG720894 WCB720893:WCC720894 WLX720893:WLY720894 WVT720893:WVU720894 JH786429:JI786430 TD786429:TE786430 ACZ786429:ADA786430 AMV786429:AMW786430 AWR786429:AWS786430 BGN786429:BGO786430 BQJ786429:BQK786430 CAF786429:CAG786430 CKB786429:CKC786430 CTX786429:CTY786430 DDT786429:DDU786430 DNP786429:DNQ786430 DXL786429:DXM786430 EHH786429:EHI786430 ERD786429:ERE786430 FAZ786429:FBA786430 FKV786429:FKW786430 FUR786429:FUS786430 GEN786429:GEO786430 GOJ786429:GOK786430 GYF786429:GYG786430 HIB786429:HIC786430 HRX786429:HRY786430 IBT786429:IBU786430 ILP786429:ILQ786430 IVL786429:IVM786430 JFH786429:JFI786430 JPD786429:JPE786430 JYZ786429:JZA786430 KIV786429:KIW786430 KSR786429:KSS786430 LCN786429:LCO786430 LMJ786429:LMK786430 LWF786429:LWG786430 MGB786429:MGC786430 MPX786429:MPY786430 MZT786429:MZU786430 NJP786429:NJQ786430 NTL786429:NTM786430 ODH786429:ODI786430 OND786429:ONE786430 OWZ786429:OXA786430 PGV786429:PGW786430 PQR786429:PQS786430 QAN786429:QAO786430 QKJ786429:QKK786430 QUF786429:QUG786430 REB786429:REC786430 RNX786429:RNY786430 RXT786429:RXU786430 SHP786429:SHQ786430 SRL786429:SRM786430 TBH786429:TBI786430 TLD786429:TLE786430 TUZ786429:TVA786430 UEV786429:UEW786430 UOR786429:UOS786430 UYN786429:UYO786430 VIJ786429:VIK786430 VSF786429:VSG786430 WCB786429:WCC786430 WLX786429:WLY786430 WVT786429:WVU786430 JH851965:JI851966 TD851965:TE851966 ACZ851965:ADA851966 AMV851965:AMW851966 AWR851965:AWS851966 BGN851965:BGO851966 BQJ851965:BQK851966 CAF851965:CAG851966 CKB851965:CKC851966 CTX851965:CTY851966 DDT851965:DDU851966 DNP851965:DNQ851966 DXL851965:DXM851966 EHH851965:EHI851966 ERD851965:ERE851966 FAZ851965:FBA851966 FKV851965:FKW851966 FUR851965:FUS851966 GEN851965:GEO851966 GOJ851965:GOK851966 GYF851965:GYG851966 HIB851965:HIC851966 HRX851965:HRY851966 IBT851965:IBU851966 ILP851965:ILQ851966 IVL851965:IVM851966 JFH851965:JFI851966 JPD851965:JPE851966 JYZ851965:JZA851966 KIV851965:KIW851966 KSR851965:KSS851966 LCN851965:LCO851966 LMJ851965:LMK851966 LWF851965:LWG851966 MGB851965:MGC851966 MPX851965:MPY851966 MZT851965:MZU851966 NJP851965:NJQ851966 NTL851965:NTM851966 ODH851965:ODI851966 OND851965:ONE851966 OWZ851965:OXA851966 PGV851965:PGW851966 PQR851965:PQS851966 QAN851965:QAO851966 QKJ851965:QKK851966 QUF851965:QUG851966 REB851965:REC851966 RNX851965:RNY851966 RXT851965:RXU851966 SHP851965:SHQ851966 SRL851965:SRM851966 TBH851965:TBI851966 TLD851965:TLE851966 TUZ851965:TVA851966 UEV851965:UEW851966 UOR851965:UOS851966 UYN851965:UYO851966 VIJ851965:VIK851966 VSF851965:VSG851966 WCB851965:WCC851966 WLX851965:WLY851966 WVT851965:WVU851966 JH917501:JI917502 TD917501:TE917502 ACZ917501:ADA917502 AMV917501:AMW917502 AWR917501:AWS917502 BGN917501:BGO917502 BQJ917501:BQK917502 CAF917501:CAG917502 CKB917501:CKC917502 CTX917501:CTY917502 DDT917501:DDU917502 DNP917501:DNQ917502 DXL917501:DXM917502 EHH917501:EHI917502 ERD917501:ERE917502 FAZ917501:FBA917502 FKV917501:FKW917502 FUR917501:FUS917502 GEN917501:GEO917502 GOJ917501:GOK917502 GYF917501:GYG917502 HIB917501:HIC917502 HRX917501:HRY917502 IBT917501:IBU917502 ILP917501:ILQ917502 IVL917501:IVM917502 JFH917501:JFI917502 JPD917501:JPE917502 JYZ917501:JZA917502 KIV917501:KIW917502 KSR917501:KSS917502 LCN917501:LCO917502 LMJ917501:LMK917502 LWF917501:LWG917502 MGB917501:MGC917502 MPX917501:MPY917502 MZT917501:MZU917502 NJP917501:NJQ917502 NTL917501:NTM917502 ODH917501:ODI917502 OND917501:ONE917502 OWZ917501:OXA917502 PGV917501:PGW917502 PQR917501:PQS917502 QAN917501:QAO917502 QKJ917501:QKK917502 QUF917501:QUG917502 REB917501:REC917502 RNX917501:RNY917502 RXT917501:RXU917502 SHP917501:SHQ917502 SRL917501:SRM917502 TBH917501:TBI917502 TLD917501:TLE917502 TUZ917501:TVA917502 UEV917501:UEW917502 UOR917501:UOS917502 UYN917501:UYO917502 VIJ917501:VIK917502 VSF917501:VSG917502 WCB917501:WCC917502 WLX917501:WLY917502 WVT917501:WVU917502 JH983037:JI983038 TD983037:TE983038 ACZ983037:ADA983038 AMV983037:AMW983038 AWR983037:AWS983038 BGN983037:BGO983038 BQJ983037:BQK983038 CAF983037:CAG983038 CKB983037:CKC983038 CTX983037:CTY983038 DDT983037:DDU983038 DNP983037:DNQ983038 DXL983037:DXM983038 EHH983037:EHI983038 ERD983037:ERE983038 FAZ983037:FBA983038 FKV983037:FKW983038 FUR983037:FUS983038 GEN983037:GEO983038 GOJ983037:GOK983038 GYF983037:GYG983038 HIB983037:HIC983038 HRX983037:HRY983038 IBT983037:IBU983038 ILP983037:ILQ983038 IVL983037:IVM983038 JFH983037:JFI983038 JPD983037:JPE983038 JYZ983037:JZA983038 KIV983037:KIW983038 KSR983037:KSS983038 LCN983037:LCO983038 LMJ983037:LMK983038 LWF983037:LWG983038 MGB983037:MGC983038 MPX983037:MPY983038 MZT983037:MZU983038 NJP983037:NJQ983038 NTL983037:NTM983038 ODH983037:ODI983038 OND983037:ONE983038 OWZ983037:OXA983038 PGV983037:PGW983038 PQR983037:PQS983038 QAN983037:QAO983038 QKJ983037:QKK983038 QUF983037:QUG983038 REB983037:REC983038 RNX983037:RNY983038 RXT983037:RXU983038 SHP983037:SHQ983038 SRL983037:SRM983038 TBH983037:TBI983038 TLD983037:TLE983038 TUZ983037:TVA983038 UEV983037:UEW983038 UOR983037:UOS983038 UYN983037:UYO983038 VIJ983037:VIK983038 VSF983037:VSG983038 WCB983037:WCC983038 WLX983037:WLY983038 WVT983037:WVU983038 JK6:JL9 TG6:TH9 ADC6:ADD9 AMY6:AMZ9 AWU6:AWV9 BGQ6:BGR9 BQM6:BQN9 CAI6:CAJ9 CKE6:CKF9 CUA6:CUB9 DDW6:DDX9 DNS6:DNT9 DXO6:DXP9 EHK6:EHL9 ERG6:ERH9 FBC6:FBD9 FKY6:FKZ9 FUU6:FUV9 GEQ6:GER9 GOM6:GON9 GYI6:GYJ9 HIE6:HIF9 HSA6:HSB9 IBW6:IBX9 ILS6:ILT9 IVO6:IVP9 JFK6:JFL9 JPG6:JPH9 JZC6:JZD9 KIY6:KIZ9 KSU6:KSV9 LCQ6:LCR9 LMM6:LMN9 LWI6:LWJ9 MGE6:MGF9 MQA6:MQB9 MZW6:MZX9 NJS6:NJT9 NTO6:NTP9 ODK6:ODL9 ONG6:ONH9 OXC6:OXD9 PGY6:PGZ9 PQU6:PQV9 QAQ6:QAR9 QKM6:QKN9 QUI6:QUJ9 REE6:REF9 ROA6:ROB9 RXW6:RXX9 SHS6:SHT9 SRO6:SRP9 TBK6:TBL9 TLG6:TLH9 TVC6:TVD9 UEY6:UEZ9 UOU6:UOV9 UYQ6:UYR9 VIM6:VIN9 VSI6:VSJ9 WCE6:WCF9 WMA6:WMB9 WVW6:WVX9 JK65533:JL65534 TG65533:TH65534 ADC65533:ADD65534 AMY65533:AMZ65534 AWU65533:AWV65534 BGQ65533:BGR65534 BQM65533:BQN65534 CAI65533:CAJ65534 CKE65533:CKF65534 CUA65533:CUB65534 DDW65533:DDX65534 DNS65533:DNT65534 DXO65533:DXP65534 EHK65533:EHL65534 ERG65533:ERH65534 FBC65533:FBD65534 FKY65533:FKZ65534 FUU65533:FUV65534 GEQ65533:GER65534 GOM65533:GON65534 GYI65533:GYJ65534 HIE65533:HIF65534 HSA65533:HSB65534 IBW65533:IBX65534 ILS65533:ILT65534 IVO65533:IVP65534 JFK65533:JFL65534 JPG65533:JPH65534 JZC65533:JZD65534 KIY65533:KIZ65534 KSU65533:KSV65534 LCQ65533:LCR65534 LMM65533:LMN65534 LWI65533:LWJ65534 MGE65533:MGF65534 MQA65533:MQB65534 MZW65533:MZX65534 NJS65533:NJT65534 NTO65533:NTP65534 ODK65533:ODL65534 ONG65533:ONH65534 OXC65533:OXD65534 PGY65533:PGZ65534 PQU65533:PQV65534 QAQ65533:QAR65534 QKM65533:QKN65534 QUI65533:QUJ65534 REE65533:REF65534 ROA65533:ROB65534 RXW65533:RXX65534 SHS65533:SHT65534 SRO65533:SRP65534 TBK65533:TBL65534 TLG65533:TLH65534 TVC65533:TVD65534 UEY65533:UEZ65534 UOU65533:UOV65534 UYQ65533:UYR65534 VIM65533:VIN65534 VSI65533:VSJ65534 WCE65533:WCF65534 WMA65533:WMB65534 WVW65533:WVX65534 JK131069:JL131070 TG131069:TH131070 ADC131069:ADD131070 AMY131069:AMZ131070 AWU131069:AWV131070 BGQ131069:BGR131070 BQM131069:BQN131070 CAI131069:CAJ131070 CKE131069:CKF131070 CUA131069:CUB131070 DDW131069:DDX131070 DNS131069:DNT131070 DXO131069:DXP131070 EHK131069:EHL131070 ERG131069:ERH131070 FBC131069:FBD131070 FKY131069:FKZ131070 FUU131069:FUV131070 GEQ131069:GER131070 GOM131069:GON131070 GYI131069:GYJ131070 HIE131069:HIF131070 HSA131069:HSB131070 IBW131069:IBX131070 ILS131069:ILT131070 IVO131069:IVP131070 JFK131069:JFL131070 JPG131069:JPH131070 JZC131069:JZD131070 KIY131069:KIZ131070 KSU131069:KSV131070 LCQ131069:LCR131070 LMM131069:LMN131070 LWI131069:LWJ131070 MGE131069:MGF131070 MQA131069:MQB131070 MZW131069:MZX131070 NJS131069:NJT131070 NTO131069:NTP131070 ODK131069:ODL131070 ONG131069:ONH131070 OXC131069:OXD131070 PGY131069:PGZ131070 PQU131069:PQV131070 QAQ131069:QAR131070 QKM131069:QKN131070 QUI131069:QUJ131070 REE131069:REF131070 ROA131069:ROB131070 RXW131069:RXX131070 SHS131069:SHT131070 SRO131069:SRP131070 TBK131069:TBL131070 TLG131069:TLH131070 TVC131069:TVD131070 UEY131069:UEZ131070 UOU131069:UOV131070 UYQ131069:UYR131070 VIM131069:VIN131070 VSI131069:VSJ131070 WCE131069:WCF131070 WMA131069:WMB131070 WVW131069:WVX131070 JK196605:JL196606 TG196605:TH196606 ADC196605:ADD196606 AMY196605:AMZ196606 AWU196605:AWV196606 BGQ196605:BGR196606 BQM196605:BQN196606 CAI196605:CAJ196606 CKE196605:CKF196606 CUA196605:CUB196606 DDW196605:DDX196606 DNS196605:DNT196606 DXO196605:DXP196606 EHK196605:EHL196606 ERG196605:ERH196606 FBC196605:FBD196606 FKY196605:FKZ196606 FUU196605:FUV196606 GEQ196605:GER196606 GOM196605:GON196606 GYI196605:GYJ196606 HIE196605:HIF196606 HSA196605:HSB196606 IBW196605:IBX196606 ILS196605:ILT196606 IVO196605:IVP196606 JFK196605:JFL196606 JPG196605:JPH196606 JZC196605:JZD196606 KIY196605:KIZ196606 KSU196605:KSV196606 LCQ196605:LCR196606 LMM196605:LMN196606 LWI196605:LWJ196606 MGE196605:MGF196606 MQA196605:MQB196606 MZW196605:MZX196606 NJS196605:NJT196606 NTO196605:NTP196606 ODK196605:ODL196606 ONG196605:ONH196606 OXC196605:OXD196606 PGY196605:PGZ196606 PQU196605:PQV196606 QAQ196605:QAR196606 QKM196605:QKN196606 QUI196605:QUJ196606 REE196605:REF196606 ROA196605:ROB196606 RXW196605:RXX196606 SHS196605:SHT196606 SRO196605:SRP196606 TBK196605:TBL196606 TLG196605:TLH196606 TVC196605:TVD196606 UEY196605:UEZ196606 UOU196605:UOV196606 UYQ196605:UYR196606 VIM196605:VIN196606 VSI196605:VSJ196606 WCE196605:WCF196606 WMA196605:WMB196606 WVW196605:WVX196606 JK262141:JL262142 TG262141:TH262142 ADC262141:ADD262142 AMY262141:AMZ262142 AWU262141:AWV262142 BGQ262141:BGR262142 BQM262141:BQN262142 CAI262141:CAJ262142 CKE262141:CKF262142 CUA262141:CUB262142 DDW262141:DDX262142 DNS262141:DNT262142 DXO262141:DXP262142 EHK262141:EHL262142 ERG262141:ERH262142 FBC262141:FBD262142 FKY262141:FKZ262142 FUU262141:FUV262142 GEQ262141:GER262142 GOM262141:GON262142 GYI262141:GYJ262142 HIE262141:HIF262142 HSA262141:HSB262142 IBW262141:IBX262142 ILS262141:ILT262142 IVO262141:IVP262142 JFK262141:JFL262142 JPG262141:JPH262142 JZC262141:JZD262142 KIY262141:KIZ262142 KSU262141:KSV262142 LCQ262141:LCR262142 LMM262141:LMN262142 LWI262141:LWJ262142 MGE262141:MGF262142 MQA262141:MQB262142 MZW262141:MZX262142 NJS262141:NJT262142 NTO262141:NTP262142 ODK262141:ODL262142 ONG262141:ONH262142 OXC262141:OXD262142 PGY262141:PGZ262142 PQU262141:PQV262142 QAQ262141:QAR262142 QKM262141:QKN262142 QUI262141:QUJ262142 REE262141:REF262142 ROA262141:ROB262142 RXW262141:RXX262142 SHS262141:SHT262142 SRO262141:SRP262142 TBK262141:TBL262142 TLG262141:TLH262142 TVC262141:TVD262142 UEY262141:UEZ262142 UOU262141:UOV262142 UYQ262141:UYR262142 VIM262141:VIN262142 VSI262141:VSJ262142 WCE262141:WCF262142 WMA262141:WMB262142 WVW262141:WVX262142 JK327677:JL327678 TG327677:TH327678 ADC327677:ADD327678 AMY327677:AMZ327678 AWU327677:AWV327678 BGQ327677:BGR327678 BQM327677:BQN327678 CAI327677:CAJ327678 CKE327677:CKF327678 CUA327677:CUB327678 DDW327677:DDX327678 DNS327677:DNT327678 DXO327677:DXP327678 EHK327677:EHL327678 ERG327677:ERH327678 FBC327677:FBD327678 FKY327677:FKZ327678 FUU327677:FUV327678 GEQ327677:GER327678 GOM327677:GON327678 GYI327677:GYJ327678 HIE327677:HIF327678 HSA327677:HSB327678 IBW327677:IBX327678 ILS327677:ILT327678 IVO327677:IVP327678 JFK327677:JFL327678 JPG327677:JPH327678 JZC327677:JZD327678 KIY327677:KIZ327678 KSU327677:KSV327678 LCQ327677:LCR327678 LMM327677:LMN327678 LWI327677:LWJ327678 MGE327677:MGF327678 MQA327677:MQB327678 MZW327677:MZX327678 NJS327677:NJT327678 NTO327677:NTP327678 ODK327677:ODL327678 ONG327677:ONH327678 OXC327677:OXD327678 PGY327677:PGZ327678 PQU327677:PQV327678 QAQ327677:QAR327678 QKM327677:QKN327678 QUI327677:QUJ327678 REE327677:REF327678 ROA327677:ROB327678 RXW327677:RXX327678 SHS327677:SHT327678 SRO327677:SRP327678 TBK327677:TBL327678 TLG327677:TLH327678 TVC327677:TVD327678 UEY327677:UEZ327678 UOU327677:UOV327678 UYQ327677:UYR327678 VIM327677:VIN327678 VSI327677:VSJ327678 WCE327677:WCF327678 WMA327677:WMB327678 WVW327677:WVX327678 JK393213:JL393214 TG393213:TH393214 ADC393213:ADD393214 AMY393213:AMZ393214 AWU393213:AWV393214 BGQ393213:BGR393214 BQM393213:BQN393214 CAI393213:CAJ393214 CKE393213:CKF393214 CUA393213:CUB393214 DDW393213:DDX393214 DNS393213:DNT393214 DXO393213:DXP393214 EHK393213:EHL393214 ERG393213:ERH393214 FBC393213:FBD393214 FKY393213:FKZ393214 FUU393213:FUV393214 GEQ393213:GER393214 GOM393213:GON393214 GYI393213:GYJ393214 HIE393213:HIF393214 HSA393213:HSB393214 IBW393213:IBX393214 ILS393213:ILT393214 IVO393213:IVP393214 JFK393213:JFL393214 JPG393213:JPH393214 JZC393213:JZD393214 KIY393213:KIZ393214 KSU393213:KSV393214 LCQ393213:LCR393214 LMM393213:LMN393214 LWI393213:LWJ393214 MGE393213:MGF393214 MQA393213:MQB393214 MZW393213:MZX393214 NJS393213:NJT393214 NTO393213:NTP393214 ODK393213:ODL393214 ONG393213:ONH393214 OXC393213:OXD393214 PGY393213:PGZ393214 PQU393213:PQV393214 QAQ393213:QAR393214 QKM393213:QKN393214 QUI393213:QUJ393214 REE393213:REF393214 ROA393213:ROB393214 RXW393213:RXX393214 SHS393213:SHT393214 SRO393213:SRP393214 TBK393213:TBL393214 TLG393213:TLH393214 TVC393213:TVD393214 UEY393213:UEZ393214 UOU393213:UOV393214 UYQ393213:UYR393214 VIM393213:VIN393214 VSI393213:VSJ393214 WCE393213:WCF393214 WMA393213:WMB393214 WVW393213:WVX393214 JK458749:JL458750 TG458749:TH458750 ADC458749:ADD458750 AMY458749:AMZ458750 AWU458749:AWV458750 BGQ458749:BGR458750 BQM458749:BQN458750 CAI458749:CAJ458750 CKE458749:CKF458750 CUA458749:CUB458750 DDW458749:DDX458750 DNS458749:DNT458750 DXO458749:DXP458750 EHK458749:EHL458750 ERG458749:ERH458750 FBC458749:FBD458750 FKY458749:FKZ458750 FUU458749:FUV458750 GEQ458749:GER458750 GOM458749:GON458750 GYI458749:GYJ458750 HIE458749:HIF458750 HSA458749:HSB458750 IBW458749:IBX458750 ILS458749:ILT458750 IVO458749:IVP458750 JFK458749:JFL458750 JPG458749:JPH458750 JZC458749:JZD458750 KIY458749:KIZ458750 KSU458749:KSV458750 LCQ458749:LCR458750 LMM458749:LMN458750 LWI458749:LWJ458750 MGE458749:MGF458750 MQA458749:MQB458750 MZW458749:MZX458750 NJS458749:NJT458750 NTO458749:NTP458750 ODK458749:ODL458750 ONG458749:ONH458750 OXC458749:OXD458750 PGY458749:PGZ458750 PQU458749:PQV458750 QAQ458749:QAR458750 QKM458749:QKN458750 QUI458749:QUJ458750 REE458749:REF458750 ROA458749:ROB458750 RXW458749:RXX458750 SHS458749:SHT458750 SRO458749:SRP458750 TBK458749:TBL458750 TLG458749:TLH458750 TVC458749:TVD458750 UEY458749:UEZ458750 UOU458749:UOV458750 UYQ458749:UYR458750 VIM458749:VIN458750 VSI458749:VSJ458750 WCE458749:WCF458750 WMA458749:WMB458750 WVW458749:WVX458750 JK524285:JL524286 TG524285:TH524286 ADC524285:ADD524286 AMY524285:AMZ524286 AWU524285:AWV524286 BGQ524285:BGR524286 BQM524285:BQN524286 CAI524285:CAJ524286 CKE524285:CKF524286 CUA524285:CUB524286 DDW524285:DDX524286 DNS524285:DNT524286 DXO524285:DXP524286 EHK524285:EHL524286 ERG524285:ERH524286 FBC524285:FBD524286 FKY524285:FKZ524286 FUU524285:FUV524286 GEQ524285:GER524286 GOM524285:GON524286 GYI524285:GYJ524286 HIE524285:HIF524286 HSA524285:HSB524286 IBW524285:IBX524286 ILS524285:ILT524286 IVO524285:IVP524286 JFK524285:JFL524286 JPG524285:JPH524286 JZC524285:JZD524286 KIY524285:KIZ524286 KSU524285:KSV524286 LCQ524285:LCR524286 LMM524285:LMN524286 LWI524285:LWJ524286 MGE524285:MGF524286 MQA524285:MQB524286 MZW524285:MZX524286 NJS524285:NJT524286 NTO524285:NTP524286 ODK524285:ODL524286 ONG524285:ONH524286 OXC524285:OXD524286 PGY524285:PGZ524286 PQU524285:PQV524286 QAQ524285:QAR524286 QKM524285:QKN524286 QUI524285:QUJ524286 REE524285:REF524286 ROA524285:ROB524286 RXW524285:RXX524286 SHS524285:SHT524286 SRO524285:SRP524286 TBK524285:TBL524286 TLG524285:TLH524286 TVC524285:TVD524286 UEY524285:UEZ524286 UOU524285:UOV524286 UYQ524285:UYR524286 VIM524285:VIN524286 VSI524285:VSJ524286 WCE524285:WCF524286 WMA524285:WMB524286 WVW524285:WVX524286 JK589821:JL589822 TG589821:TH589822 ADC589821:ADD589822 AMY589821:AMZ589822 AWU589821:AWV589822 BGQ589821:BGR589822 BQM589821:BQN589822 CAI589821:CAJ589822 CKE589821:CKF589822 CUA589821:CUB589822 DDW589821:DDX589822 DNS589821:DNT589822 DXO589821:DXP589822 EHK589821:EHL589822 ERG589821:ERH589822 FBC589821:FBD589822 FKY589821:FKZ589822 FUU589821:FUV589822 GEQ589821:GER589822 GOM589821:GON589822 GYI589821:GYJ589822 HIE589821:HIF589822 HSA589821:HSB589822 IBW589821:IBX589822 ILS589821:ILT589822 IVO589821:IVP589822 JFK589821:JFL589822 JPG589821:JPH589822 JZC589821:JZD589822 KIY589821:KIZ589822 KSU589821:KSV589822 LCQ589821:LCR589822 LMM589821:LMN589822 LWI589821:LWJ589822 MGE589821:MGF589822 MQA589821:MQB589822 MZW589821:MZX589822 NJS589821:NJT589822 NTO589821:NTP589822 ODK589821:ODL589822 ONG589821:ONH589822 OXC589821:OXD589822 PGY589821:PGZ589822 PQU589821:PQV589822 QAQ589821:QAR589822 QKM589821:QKN589822 QUI589821:QUJ589822 REE589821:REF589822 ROA589821:ROB589822 RXW589821:RXX589822 SHS589821:SHT589822 SRO589821:SRP589822 TBK589821:TBL589822 TLG589821:TLH589822 TVC589821:TVD589822 UEY589821:UEZ589822 UOU589821:UOV589822 UYQ589821:UYR589822 VIM589821:VIN589822 VSI589821:VSJ589822 WCE589821:WCF589822 WMA589821:WMB589822 WVW589821:WVX589822 JK655357:JL655358 TG655357:TH655358 ADC655357:ADD655358 AMY655357:AMZ655358 AWU655357:AWV655358 BGQ655357:BGR655358 BQM655357:BQN655358 CAI655357:CAJ655358 CKE655357:CKF655358 CUA655357:CUB655358 DDW655357:DDX655358 DNS655357:DNT655358 DXO655357:DXP655358 EHK655357:EHL655358 ERG655357:ERH655358 FBC655357:FBD655358 FKY655357:FKZ655358 FUU655357:FUV655358 GEQ655357:GER655358 GOM655357:GON655358 GYI655357:GYJ655358 HIE655357:HIF655358 HSA655357:HSB655358 IBW655357:IBX655358 ILS655357:ILT655358 IVO655357:IVP655358 JFK655357:JFL655358 JPG655357:JPH655358 JZC655357:JZD655358 KIY655357:KIZ655358 KSU655357:KSV655358 LCQ655357:LCR655358 LMM655357:LMN655358 LWI655357:LWJ655358 MGE655357:MGF655358 MQA655357:MQB655358 MZW655357:MZX655358 NJS655357:NJT655358 NTO655357:NTP655358 ODK655357:ODL655358 ONG655357:ONH655358 OXC655357:OXD655358 PGY655357:PGZ655358 PQU655357:PQV655358 QAQ655357:QAR655358 QKM655357:QKN655358 QUI655357:QUJ655358 REE655357:REF655358 ROA655357:ROB655358 RXW655357:RXX655358 SHS655357:SHT655358 SRO655357:SRP655358 TBK655357:TBL655358 TLG655357:TLH655358 TVC655357:TVD655358 UEY655357:UEZ655358 UOU655357:UOV655358 UYQ655357:UYR655358 VIM655357:VIN655358 VSI655357:VSJ655358 WCE655357:WCF655358 WMA655357:WMB655358 WVW655357:WVX655358 JK720893:JL720894 TG720893:TH720894 ADC720893:ADD720894 AMY720893:AMZ720894 AWU720893:AWV720894 BGQ720893:BGR720894 BQM720893:BQN720894 CAI720893:CAJ720894 CKE720893:CKF720894 CUA720893:CUB720894 DDW720893:DDX720894 DNS720893:DNT720894 DXO720893:DXP720894 EHK720893:EHL720894 ERG720893:ERH720894 FBC720893:FBD720894 FKY720893:FKZ720894 FUU720893:FUV720894 GEQ720893:GER720894 GOM720893:GON720894 GYI720893:GYJ720894 HIE720893:HIF720894 HSA720893:HSB720894 IBW720893:IBX720894 ILS720893:ILT720894 IVO720893:IVP720894 JFK720893:JFL720894 JPG720893:JPH720894 JZC720893:JZD720894 KIY720893:KIZ720894 KSU720893:KSV720894 LCQ720893:LCR720894 LMM720893:LMN720894 LWI720893:LWJ720894 MGE720893:MGF720894 MQA720893:MQB720894 MZW720893:MZX720894 NJS720893:NJT720894 NTO720893:NTP720894 ODK720893:ODL720894 ONG720893:ONH720894 OXC720893:OXD720894 PGY720893:PGZ720894 PQU720893:PQV720894 QAQ720893:QAR720894 QKM720893:QKN720894 QUI720893:QUJ720894 REE720893:REF720894 ROA720893:ROB720894 RXW720893:RXX720894 SHS720893:SHT720894 SRO720893:SRP720894 TBK720893:TBL720894 TLG720893:TLH720894 TVC720893:TVD720894 UEY720893:UEZ720894 UOU720893:UOV720894 UYQ720893:UYR720894 VIM720893:VIN720894 VSI720893:VSJ720894 WCE720893:WCF720894 WMA720893:WMB720894 WVW720893:WVX720894 JK786429:JL786430 TG786429:TH786430 ADC786429:ADD786430 AMY786429:AMZ786430 AWU786429:AWV786430 BGQ786429:BGR786430 BQM786429:BQN786430 CAI786429:CAJ786430 CKE786429:CKF786430 CUA786429:CUB786430 DDW786429:DDX786430 DNS786429:DNT786430 DXO786429:DXP786430 EHK786429:EHL786430 ERG786429:ERH786430 FBC786429:FBD786430 FKY786429:FKZ786430 FUU786429:FUV786430 GEQ786429:GER786430 GOM786429:GON786430 GYI786429:GYJ786430 HIE786429:HIF786430 HSA786429:HSB786430 IBW786429:IBX786430 ILS786429:ILT786430 IVO786429:IVP786430 JFK786429:JFL786430 JPG786429:JPH786430 JZC786429:JZD786430 KIY786429:KIZ786430 KSU786429:KSV786430 LCQ786429:LCR786430 LMM786429:LMN786430 LWI786429:LWJ786430 MGE786429:MGF786430 MQA786429:MQB786430 MZW786429:MZX786430 NJS786429:NJT786430 NTO786429:NTP786430 ODK786429:ODL786430 ONG786429:ONH786430 OXC786429:OXD786430 PGY786429:PGZ786430 PQU786429:PQV786430 QAQ786429:QAR786430 QKM786429:QKN786430 QUI786429:QUJ786430 REE786429:REF786430 ROA786429:ROB786430 RXW786429:RXX786430 SHS786429:SHT786430 SRO786429:SRP786430 TBK786429:TBL786430 TLG786429:TLH786430 TVC786429:TVD786430 UEY786429:UEZ786430 UOU786429:UOV786430 UYQ786429:UYR786430 VIM786429:VIN786430 VSI786429:VSJ786430 WCE786429:WCF786430 WMA786429:WMB786430 WVW786429:WVX786430 JK851965:JL851966 TG851965:TH851966 ADC851965:ADD851966 AMY851965:AMZ851966 AWU851965:AWV851966 BGQ851965:BGR851966 BQM851965:BQN851966 CAI851965:CAJ851966 CKE851965:CKF851966 CUA851965:CUB851966 DDW851965:DDX851966 DNS851965:DNT851966 DXO851965:DXP851966 EHK851965:EHL851966 ERG851965:ERH851966 FBC851965:FBD851966 FKY851965:FKZ851966 FUU851965:FUV851966 GEQ851965:GER851966 GOM851965:GON851966 GYI851965:GYJ851966 HIE851965:HIF851966 HSA851965:HSB851966 IBW851965:IBX851966 ILS851965:ILT851966 IVO851965:IVP851966 JFK851965:JFL851966 JPG851965:JPH851966 JZC851965:JZD851966 KIY851965:KIZ851966 KSU851965:KSV851966 LCQ851965:LCR851966 LMM851965:LMN851966 LWI851965:LWJ851966 MGE851965:MGF851966 MQA851965:MQB851966 MZW851965:MZX851966 NJS851965:NJT851966 NTO851965:NTP851966 ODK851965:ODL851966 ONG851965:ONH851966 OXC851965:OXD851966 PGY851965:PGZ851966 PQU851965:PQV851966 QAQ851965:QAR851966 QKM851965:QKN851966 QUI851965:QUJ851966 REE851965:REF851966 ROA851965:ROB851966 RXW851965:RXX851966 SHS851965:SHT851966 SRO851965:SRP851966 TBK851965:TBL851966 TLG851965:TLH851966 TVC851965:TVD851966 UEY851965:UEZ851966 UOU851965:UOV851966 UYQ851965:UYR851966 VIM851965:VIN851966 VSI851965:VSJ851966 WCE851965:WCF851966 WMA851965:WMB851966 WVW851965:WVX851966 JK917501:JL917502 TG917501:TH917502 ADC917501:ADD917502 AMY917501:AMZ917502 AWU917501:AWV917502 BGQ917501:BGR917502 BQM917501:BQN917502 CAI917501:CAJ917502 CKE917501:CKF917502 CUA917501:CUB917502 DDW917501:DDX917502 DNS917501:DNT917502 DXO917501:DXP917502 EHK917501:EHL917502 ERG917501:ERH917502 FBC917501:FBD917502 FKY917501:FKZ917502 FUU917501:FUV917502 GEQ917501:GER917502 GOM917501:GON917502 GYI917501:GYJ917502 HIE917501:HIF917502 HSA917501:HSB917502 IBW917501:IBX917502 ILS917501:ILT917502 IVO917501:IVP917502 JFK917501:JFL917502 JPG917501:JPH917502 JZC917501:JZD917502 KIY917501:KIZ917502 KSU917501:KSV917502 LCQ917501:LCR917502 LMM917501:LMN917502 LWI917501:LWJ917502 MGE917501:MGF917502 MQA917501:MQB917502 MZW917501:MZX917502 NJS917501:NJT917502 NTO917501:NTP917502 ODK917501:ODL917502 ONG917501:ONH917502 OXC917501:OXD917502 PGY917501:PGZ917502 PQU917501:PQV917502 QAQ917501:QAR917502 QKM917501:QKN917502 QUI917501:QUJ917502 REE917501:REF917502 ROA917501:ROB917502 RXW917501:RXX917502 SHS917501:SHT917502 SRO917501:SRP917502 TBK917501:TBL917502 TLG917501:TLH917502 TVC917501:TVD917502 UEY917501:UEZ917502 UOU917501:UOV917502 UYQ917501:UYR917502 VIM917501:VIN917502 VSI917501:VSJ917502 WCE917501:WCF917502 WMA917501:WMB917502 WVW917501:WVX917502 JK983037:JL983038 TG983037:TH983038 ADC983037:ADD983038 AMY983037:AMZ983038 AWU983037:AWV983038 BGQ983037:BGR983038 BQM983037:BQN983038 CAI983037:CAJ983038 CKE983037:CKF983038 CUA983037:CUB983038 DDW983037:DDX983038 DNS983037:DNT983038 DXO983037:DXP983038 EHK983037:EHL983038 ERG983037:ERH983038 FBC983037:FBD983038 FKY983037:FKZ983038 FUU983037:FUV983038 GEQ983037:GER983038 GOM983037:GON983038 GYI983037:GYJ983038 HIE983037:HIF983038 HSA983037:HSB983038 IBW983037:IBX983038 ILS983037:ILT983038 IVO983037:IVP983038 JFK983037:JFL983038 JPG983037:JPH983038 JZC983037:JZD983038 KIY983037:KIZ983038 KSU983037:KSV983038 LCQ983037:LCR983038 LMM983037:LMN983038 LWI983037:LWJ983038 MGE983037:MGF983038 MQA983037:MQB983038 MZW983037:MZX983038 NJS983037:NJT983038 NTO983037:NTP983038 ODK983037:ODL983038 ONG983037:ONH983038 OXC983037:OXD983038 PGY983037:PGZ983038 PQU983037:PQV983038 QAQ983037:QAR983038 QKM983037:QKN983038 QUI983037:QUJ983038 REE983037:REF983038 ROA983037:ROB983038 RXW983037:RXX983038 SHS983037:SHT983038 SRO983037:SRP983038 TBK983037:TBL983038 TLG983037:TLH983038 TVC983037:TVD983038 UEY983037:UEZ983038 UOU983037:UOV983038 UYQ983037:UYR983038 VIM983037:VIN983038 VSI983037:VSJ983038 WCE983037:WCF983038 WMA983037:WMB983038 WVW983037:WVX983038 WLX983043:WLY983044 JE65539:JF65540 TA65539:TB65540 ACW65539:ACX65540 AMS65539:AMT65540 AWO65539:AWP65540 BGK65539:BGL65540 BQG65539:BQH65540 CAC65539:CAD65540 CJY65539:CJZ65540 CTU65539:CTV65540 DDQ65539:DDR65540 DNM65539:DNN65540 DXI65539:DXJ65540 EHE65539:EHF65540 ERA65539:ERB65540 FAW65539:FAX65540 FKS65539:FKT65540 FUO65539:FUP65540 GEK65539:GEL65540 GOG65539:GOH65540 GYC65539:GYD65540 HHY65539:HHZ65540 HRU65539:HRV65540 IBQ65539:IBR65540 ILM65539:ILN65540 IVI65539:IVJ65540 JFE65539:JFF65540 JPA65539:JPB65540 JYW65539:JYX65540 KIS65539:KIT65540 KSO65539:KSP65540 LCK65539:LCL65540 LMG65539:LMH65540 LWC65539:LWD65540 MFY65539:MFZ65540 MPU65539:MPV65540 MZQ65539:MZR65540 NJM65539:NJN65540 NTI65539:NTJ65540 ODE65539:ODF65540 ONA65539:ONB65540 OWW65539:OWX65540 PGS65539:PGT65540 PQO65539:PQP65540 QAK65539:QAL65540 QKG65539:QKH65540 QUC65539:QUD65540 RDY65539:RDZ65540 RNU65539:RNV65540 RXQ65539:RXR65540 SHM65539:SHN65540 SRI65539:SRJ65540 TBE65539:TBF65540 TLA65539:TLB65540 TUW65539:TUX65540 UES65539:UET65540 UOO65539:UOP65540 UYK65539:UYL65540 VIG65539:VIH65540 VSC65539:VSD65540 WBY65539:WBZ65540 WLU65539:WLV65540 WVQ65539:WVR65540 JE131075:JF131076 TA131075:TB131076 ACW131075:ACX131076 AMS131075:AMT131076 AWO131075:AWP131076 BGK131075:BGL131076 BQG131075:BQH131076 CAC131075:CAD131076 CJY131075:CJZ131076 CTU131075:CTV131076 DDQ131075:DDR131076 DNM131075:DNN131076 DXI131075:DXJ131076 EHE131075:EHF131076 ERA131075:ERB131076 FAW131075:FAX131076 FKS131075:FKT131076 FUO131075:FUP131076 GEK131075:GEL131076 GOG131075:GOH131076 GYC131075:GYD131076 HHY131075:HHZ131076 HRU131075:HRV131076 IBQ131075:IBR131076 ILM131075:ILN131076 IVI131075:IVJ131076 JFE131075:JFF131076 JPA131075:JPB131076 JYW131075:JYX131076 KIS131075:KIT131076 KSO131075:KSP131076 LCK131075:LCL131076 LMG131075:LMH131076 LWC131075:LWD131076 MFY131075:MFZ131076 MPU131075:MPV131076 MZQ131075:MZR131076 NJM131075:NJN131076 NTI131075:NTJ131076 ODE131075:ODF131076 ONA131075:ONB131076 OWW131075:OWX131076 PGS131075:PGT131076 PQO131075:PQP131076 QAK131075:QAL131076 QKG131075:QKH131076 QUC131075:QUD131076 RDY131075:RDZ131076 RNU131075:RNV131076 RXQ131075:RXR131076 SHM131075:SHN131076 SRI131075:SRJ131076 TBE131075:TBF131076 TLA131075:TLB131076 TUW131075:TUX131076 UES131075:UET131076 UOO131075:UOP131076 UYK131075:UYL131076 VIG131075:VIH131076 VSC131075:VSD131076 WBY131075:WBZ131076 WLU131075:WLV131076 WVQ131075:WVR131076 JE196611:JF196612 TA196611:TB196612 ACW196611:ACX196612 AMS196611:AMT196612 AWO196611:AWP196612 BGK196611:BGL196612 BQG196611:BQH196612 CAC196611:CAD196612 CJY196611:CJZ196612 CTU196611:CTV196612 DDQ196611:DDR196612 DNM196611:DNN196612 DXI196611:DXJ196612 EHE196611:EHF196612 ERA196611:ERB196612 FAW196611:FAX196612 FKS196611:FKT196612 FUO196611:FUP196612 GEK196611:GEL196612 GOG196611:GOH196612 GYC196611:GYD196612 HHY196611:HHZ196612 HRU196611:HRV196612 IBQ196611:IBR196612 ILM196611:ILN196612 IVI196611:IVJ196612 JFE196611:JFF196612 JPA196611:JPB196612 JYW196611:JYX196612 KIS196611:KIT196612 KSO196611:KSP196612 LCK196611:LCL196612 LMG196611:LMH196612 LWC196611:LWD196612 MFY196611:MFZ196612 MPU196611:MPV196612 MZQ196611:MZR196612 NJM196611:NJN196612 NTI196611:NTJ196612 ODE196611:ODF196612 ONA196611:ONB196612 OWW196611:OWX196612 PGS196611:PGT196612 PQO196611:PQP196612 QAK196611:QAL196612 QKG196611:QKH196612 QUC196611:QUD196612 RDY196611:RDZ196612 RNU196611:RNV196612 RXQ196611:RXR196612 SHM196611:SHN196612 SRI196611:SRJ196612 TBE196611:TBF196612 TLA196611:TLB196612 TUW196611:TUX196612 UES196611:UET196612 UOO196611:UOP196612 UYK196611:UYL196612 VIG196611:VIH196612 VSC196611:VSD196612 WBY196611:WBZ196612 WLU196611:WLV196612 WVQ196611:WVR196612 JE262147:JF262148 TA262147:TB262148 ACW262147:ACX262148 AMS262147:AMT262148 AWO262147:AWP262148 BGK262147:BGL262148 BQG262147:BQH262148 CAC262147:CAD262148 CJY262147:CJZ262148 CTU262147:CTV262148 DDQ262147:DDR262148 DNM262147:DNN262148 DXI262147:DXJ262148 EHE262147:EHF262148 ERA262147:ERB262148 FAW262147:FAX262148 FKS262147:FKT262148 FUO262147:FUP262148 GEK262147:GEL262148 GOG262147:GOH262148 GYC262147:GYD262148 HHY262147:HHZ262148 HRU262147:HRV262148 IBQ262147:IBR262148 ILM262147:ILN262148 IVI262147:IVJ262148 JFE262147:JFF262148 JPA262147:JPB262148 JYW262147:JYX262148 KIS262147:KIT262148 KSO262147:KSP262148 LCK262147:LCL262148 LMG262147:LMH262148 LWC262147:LWD262148 MFY262147:MFZ262148 MPU262147:MPV262148 MZQ262147:MZR262148 NJM262147:NJN262148 NTI262147:NTJ262148 ODE262147:ODF262148 ONA262147:ONB262148 OWW262147:OWX262148 PGS262147:PGT262148 PQO262147:PQP262148 QAK262147:QAL262148 QKG262147:QKH262148 QUC262147:QUD262148 RDY262147:RDZ262148 RNU262147:RNV262148 RXQ262147:RXR262148 SHM262147:SHN262148 SRI262147:SRJ262148 TBE262147:TBF262148 TLA262147:TLB262148 TUW262147:TUX262148 UES262147:UET262148 UOO262147:UOP262148 UYK262147:UYL262148 VIG262147:VIH262148 VSC262147:VSD262148 WBY262147:WBZ262148 WLU262147:WLV262148 WVQ262147:WVR262148 JE327683:JF327684 TA327683:TB327684 ACW327683:ACX327684 AMS327683:AMT327684 AWO327683:AWP327684 BGK327683:BGL327684 BQG327683:BQH327684 CAC327683:CAD327684 CJY327683:CJZ327684 CTU327683:CTV327684 DDQ327683:DDR327684 DNM327683:DNN327684 DXI327683:DXJ327684 EHE327683:EHF327684 ERA327683:ERB327684 FAW327683:FAX327684 FKS327683:FKT327684 FUO327683:FUP327684 GEK327683:GEL327684 GOG327683:GOH327684 GYC327683:GYD327684 HHY327683:HHZ327684 HRU327683:HRV327684 IBQ327683:IBR327684 ILM327683:ILN327684 IVI327683:IVJ327684 JFE327683:JFF327684 JPA327683:JPB327684 JYW327683:JYX327684 KIS327683:KIT327684 KSO327683:KSP327684 LCK327683:LCL327684 LMG327683:LMH327684 LWC327683:LWD327684 MFY327683:MFZ327684 MPU327683:MPV327684 MZQ327683:MZR327684 NJM327683:NJN327684 NTI327683:NTJ327684 ODE327683:ODF327684 ONA327683:ONB327684 OWW327683:OWX327684 PGS327683:PGT327684 PQO327683:PQP327684 QAK327683:QAL327684 QKG327683:QKH327684 QUC327683:QUD327684 RDY327683:RDZ327684 RNU327683:RNV327684 RXQ327683:RXR327684 SHM327683:SHN327684 SRI327683:SRJ327684 TBE327683:TBF327684 TLA327683:TLB327684 TUW327683:TUX327684 UES327683:UET327684 UOO327683:UOP327684 UYK327683:UYL327684 VIG327683:VIH327684 VSC327683:VSD327684 WBY327683:WBZ327684 WLU327683:WLV327684 WVQ327683:WVR327684 JE393219:JF393220 TA393219:TB393220 ACW393219:ACX393220 AMS393219:AMT393220 AWO393219:AWP393220 BGK393219:BGL393220 BQG393219:BQH393220 CAC393219:CAD393220 CJY393219:CJZ393220 CTU393219:CTV393220 DDQ393219:DDR393220 DNM393219:DNN393220 DXI393219:DXJ393220 EHE393219:EHF393220 ERA393219:ERB393220 FAW393219:FAX393220 FKS393219:FKT393220 FUO393219:FUP393220 GEK393219:GEL393220 GOG393219:GOH393220 GYC393219:GYD393220 HHY393219:HHZ393220 HRU393219:HRV393220 IBQ393219:IBR393220 ILM393219:ILN393220 IVI393219:IVJ393220 JFE393219:JFF393220 JPA393219:JPB393220 JYW393219:JYX393220 KIS393219:KIT393220 KSO393219:KSP393220 LCK393219:LCL393220 LMG393219:LMH393220 LWC393219:LWD393220 MFY393219:MFZ393220 MPU393219:MPV393220 MZQ393219:MZR393220 NJM393219:NJN393220 NTI393219:NTJ393220 ODE393219:ODF393220 ONA393219:ONB393220 OWW393219:OWX393220 PGS393219:PGT393220 PQO393219:PQP393220 QAK393219:QAL393220 QKG393219:QKH393220 QUC393219:QUD393220 RDY393219:RDZ393220 RNU393219:RNV393220 RXQ393219:RXR393220 SHM393219:SHN393220 SRI393219:SRJ393220 TBE393219:TBF393220 TLA393219:TLB393220 TUW393219:TUX393220 UES393219:UET393220 UOO393219:UOP393220 UYK393219:UYL393220 VIG393219:VIH393220 VSC393219:VSD393220 WBY393219:WBZ393220 WLU393219:WLV393220 WVQ393219:WVR393220 JE458755:JF458756 TA458755:TB458756 ACW458755:ACX458756 AMS458755:AMT458756 AWO458755:AWP458756 BGK458755:BGL458756 BQG458755:BQH458756 CAC458755:CAD458756 CJY458755:CJZ458756 CTU458755:CTV458756 DDQ458755:DDR458756 DNM458755:DNN458756 DXI458755:DXJ458756 EHE458755:EHF458756 ERA458755:ERB458756 FAW458755:FAX458756 FKS458755:FKT458756 FUO458755:FUP458756 GEK458755:GEL458756 GOG458755:GOH458756 GYC458755:GYD458756 HHY458755:HHZ458756 HRU458755:HRV458756 IBQ458755:IBR458756 ILM458755:ILN458756 IVI458755:IVJ458756 JFE458755:JFF458756 JPA458755:JPB458756 JYW458755:JYX458756 KIS458755:KIT458756 KSO458755:KSP458756 LCK458755:LCL458756 LMG458755:LMH458756 LWC458755:LWD458756 MFY458755:MFZ458756 MPU458755:MPV458756 MZQ458755:MZR458756 NJM458755:NJN458756 NTI458755:NTJ458756 ODE458755:ODF458756 ONA458755:ONB458756 OWW458755:OWX458756 PGS458755:PGT458756 PQO458755:PQP458756 QAK458755:QAL458756 QKG458755:QKH458756 QUC458755:QUD458756 RDY458755:RDZ458756 RNU458755:RNV458756 RXQ458755:RXR458756 SHM458755:SHN458756 SRI458755:SRJ458756 TBE458755:TBF458756 TLA458755:TLB458756 TUW458755:TUX458756 UES458755:UET458756 UOO458755:UOP458756 UYK458755:UYL458756 VIG458755:VIH458756 VSC458755:VSD458756 WBY458755:WBZ458756 WLU458755:WLV458756 WVQ458755:WVR458756 JE524291:JF524292 TA524291:TB524292 ACW524291:ACX524292 AMS524291:AMT524292 AWO524291:AWP524292 BGK524291:BGL524292 BQG524291:BQH524292 CAC524291:CAD524292 CJY524291:CJZ524292 CTU524291:CTV524292 DDQ524291:DDR524292 DNM524291:DNN524292 DXI524291:DXJ524292 EHE524291:EHF524292 ERA524291:ERB524292 FAW524291:FAX524292 FKS524291:FKT524292 FUO524291:FUP524292 GEK524291:GEL524292 GOG524291:GOH524292 GYC524291:GYD524292 HHY524291:HHZ524292 HRU524291:HRV524292 IBQ524291:IBR524292 ILM524291:ILN524292 IVI524291:IVJ524292 JFE524291:JFF524292 JPA524291:JPB524292 JYW524291:JYX524292 KIS524291:KIT524292 KSO524291:KSP524292 LCK524291:LCL524292 LMG524291:LMH524292 LWC524291:LWD524292 MFY524291:MFZ524292 MPU524291:MPV524292 MZQ524291:MZR524292 NJM524291:NJN524292 NTI524291:NTJ524292 ODE524291:ODF524292 ONA524291:ONB524292 OWW524291:OWX524292 PGS524291:PGT524292 PQO524291:PQP524292 QAK524291:QAL524292 QKG524291:QKH524292 QUC524291:QUD524292 RDY524291:RDZ524292 RNU524291:RNV524292 RXQ524291:RXR524292 SHM524291:SHN524292 SRI524291:SRJ524292 TBE524291:TBF524292 TLA524291:TLB524292 TUW524291:TUX524292 UES524291:UET524292 UOO524291:UOP524292 UYK524291:UYL524292 VIG524291:VIH524292 VSC524291:VSD524292 WBY524291:WBZ524292 WLU524291:WLV524292 WVQ524291:WVR524292 JE589827:JF589828 TA589827:TB589828 ACW589827:ACX589828 AMS589827:AMT589828 AWO589827:AWP589828 BGK589827:BGL589828 BQG589827:BQH589828 CAC589827:CAD589828 CJY589827:CJZ589828 CTU589827:CTV589828 DDQ589827:DDR589828 DNM589827:DNN589828 DXI589827:DXJ589828 EHE589827:EHF589828 ERA589827:ERB589828 FAW589827:FAX589828 FKS589827:FKT589828 FUO589827:FUP589828 GEK589827:GEL589828 GOG589827:GOH589828 GYC589827:GYD589828 HHY589827:HHZ589828 HRU589827:HRV589828 IBQ589827:IBR589828 ILM589827:ILN589828 IVI589827:IVJ589828 JFE589827:JFF589828 JPA589827:JPB589828 JYW589827:JYX589828 KIS589827:KIT589828 KSO589827:KSP589828 LCK589827:LCL589828 LMG589827:LMH589828 LWC589827:LWD589828 MFY589827:MFZ589828 MPU589827:MPV589828 MZQ589827:MZR589828 NJM589827:NJN589828 NTI589827:NTJ589828 ODE589827:ODF589828 ONA589827:ONB589828 OWW589827:OWX589828 PGS589827:PGT589828 PQO589827:PQP589828 QAK589827:QAL589828 QKG589827:QKH589828 QUC589827:QUD589828 RDY589827:RDZ589828 RNU589827:RNV589828 RXQ589827:RXR589828 SHM589827:SHN589828 SRI589827:SRJ589828 TBE589827:TBF589828 TLA589827:TLB589828 TUW589827:TUX589828 UES589827:UET589828 UOO589827:UOP589828 UYK589827:UYL589828 VIG589827:VIH589828 VSC589827:VSD589828 WBY589827:WBZ589828 WLU589827:WLV589828 WVQ589827:WVR589828 JE655363:JF655364 TA655363:TB655364 ACW655363:ACX655364 AMS655363:AMT655364 AWO655363:AWP655364 BGK655363:BGL655364 BQG655363:BQH655364 CAC655363:CAD655364 CJY655363:CJZ655364 CTU655363:CTV655364 DDQ655363:DDR655364 DNM655363:DNN655364 DXI655363:DXJ655364 EHE655363:EHF655364 ERA655363:ERB655364 FAW655363:FAX655364 FKS655363:FKT655364 FUO655363:FUP655364 GEK655363:GEL655364 GOG655363:GOH655364 GYC655363:GYD655364 HHY655363:HHZ655364 HRU655363:HRV655364 IBQ655363:IBR655364 ILM655363:ILN655364 IVI655363:IVJ655364 JFE655363:JFF655364 JPA655363:JPB655364 JYW655363:JYX655364 KIS655363:KIT655364 KSO655363:KSP655364 LCK655363:LCL655364 LMG655363:LMH655364 LWC655363:LWD655364 MFY655363:MFZ655364 MPU655363:MPV655364 MZQ655363:MZR655364 NJM655363:NJN655364 NTI655363:NTJ655364 ODE655363:ODF655364 ONA655363:ONB655364 OWW655363:OWX655364 PGS655363:PGT655364 PQO655363:PQP655364 QAK655363:QAL655364 QKG655363:QKH655364 QUC655363:QUD655364 RDY655363:RDZ655364 RNU655363:RNV655364 RXQ655363:RXR655364 SHM655363:SHN655364 SRI655363:SRJ655364 TBE655363:TBF655364 TLA655363:TLB655364 TUW655363:TUX655364 UES655363:UET655364 UOO655363:UOP655364 UYK655363:UYL655364 VIG655363:VIH655364 VSC655363:VSD655364 WBY655363:WBZ655364 WLU655363:WLV655364 WVQ655363:WVR655364 JE720899:JF720900 TA720899:TB720900 ACW720899:ACX720900 AMS720899:AMT720900 AWO720899:AWP720900 BGK720899:BGL720900 BQG720899:BQH720900 CAC720899:CAD720900 CJY720899:CJZ720900 CTU720899:CTV720900 DDQ720899:DDR720900 DNM720899:DNN720900 DXI720899:DXJ720900 EHE720899:EHF720900 ERA720899:ERB720900 FAW720899:FAX720900 FKS720899:FKT720900 FUO720899:FUP720900 GEK720899:GEL720900 GOG720899:GOH720900 GYC720899:GYD720900 HHY720899:HHZ720900 HRU720899:HRV720900 IBQ720899:IBR720900 ILM720899:ILN720900 IVI720899:IVJ720900 JFE720899:JFF720900 JPA720899:JPB720900 JYW720899:JYX720900 KIS720899:KIT720900 KSO720899:KSP720900 LCK720899:LCL720900 LMG720899:LMH720900 LWC720899:LWD720900 MFY720899:MFZ720900 MPU720899:MPV720900 MZQ720899:MZR720900 NJM720899:NJN720900 NTI720899:NTJ720900 ODE720899:ODF720900 ONA720899:ONB720900 OWW720899:OWX720900 PGS720899:PGT720900 PQO720899:PQP720900 QAK720899:QAL720900 QKG720899:QKH720900 QUC720899:QUD720900 RDY720899:RDZ720900 RNU720899:RNV720900 RXQ720899:RXR720900 SHM720899:SHN720900 SRI720899:SRJ720900 TBE720899:TBF720900 TLA720899:TLB720900 TUW720899:TUX720900 UES720899:UET720900 UOO720899:UOP720900 UYK720899:UYL720900 VIG720899:VIH720900 VSC720899:VSD720900 WBY720899:WBZ720900 WLU720899:WLV720900 WVQ720899:WVR720900 JE786435:JF786436 TA786435:TB786436 ACW786435:ACX786436 AMS786435:AMT786436 AWO786435:AWP786436 BGK786435:BGL786436 BQG786435:BQH786436 CAC786435:CAD786436 CJY786435:CJZ786436 CTU786435:CTV786436 DDQ786435:DDR786436 DNM786435:DNN786436 DXI786435:DXJ786436 EHE786435:EHF786436 ERA786435:ERB786436 FAW786435:FAX786436 FKS786435:FKT786436 FUO786435:FUP786436 GEK786435:GEL786436 GOG786435:GOH786436 GYC786435:GYD786436 HHY786435:HHZ786436 HRU786435:HRV786436 IBQ786435:IBR786436 ILM786435:ILN786436 IVI786435:IVJ786436 JFE786435:JFF786436 JPA786435:JPB786436 JYW786435:JYX786436 KIS786435:KIT786436 KSO786435:KSP786436 LCK786435:LCL786436 LMG786435:LMH786436 LWC786435:LWD786436 MFY786435:MFZ786436 MPU786435:MPV786436 MZQ786435:MZR786436 NJM786435:NJN786436 NTI786435:NTJ786436 ODE786435:ODF786436 ONA786435:ONB786436 OWW786435:OWX786436 PGS786435:PGT786436 PQO786435:PQP786436 QAK786435:QAL786436 QKG786435:QKH786436 QUC786435:QUD786436 RDY786435:RDZ786436 RNU786435:RNV786436 RXQ786435:RXR786436 SHM786435:SHN786436 SRI786435:SRJ786436 TBE786435:TBF786436 TLA786435:TLB786436 TUW786435:TUX786436 UES786435:UET786436 UOO786435:UOP786436 UYK786435:UYL786436 VIG786435:VIH786436 VSC786435:VSD786436 WBY786435:WBZ786436 WLU786435:WLV786436 WVQ786435:WVR786436 JE851971:JF851972 TA851971:TB851972 ACW851971:ACX851972 AMS851971:AMT851972 AWO851971:AWP851972 BGK851971:BGL851972 BQG851971:BQH851972 CAC851971:CAD851972 CJY851971:CJZ851972 CTU851971:CTV851972 DDQ851971:DDR851972 DNM851971:DNN851972 DXI851971:DXJ851972 EHE851971:EHF851972 ERA851971:ERB851972 FAW851971:FAX851972 FKS851971:FKT851972 FUO851971:FUP851972 GEK851971:GEL851972 GOG851971:GOH851972 GYC851971:GYD851972 HHY851971:HHZ851972 HRU851971:HRV851972 IBQ851971:IBR851972 ILM851971:ILN851972 IVI851971:IVJ851972 JFE851971:JFF851972 JPA851971:JPB851972 JYW851971:JYX851972 KIS851971:KIT851972 KSO851971:KSP851972 LCK851971:LCL851972 LMG851971:LMH851972 LWC851971:LWD851972 MFY851971:MFZ851972 MPU851971:MPV851972 MZQ851971:MZR851972 NJM851971:NJN851972 NTI851971:NTJ851972 ODE851971:ODF851972 ONA851971:ONB851972 OWW851971:OWX851972 PGS851971:PGT851972 PQO851971:PQP851972 QAK851971:QAL851972 QKG851971:QKH851972 QUC851971:QUD851972 RDY851971:RDZ851972 RNU851971:RNV851972 RXQ851971:RXR851972 SHM851971:SHN851972 SRI851971:SRJ851972 TBE851971:TBF851972 TLA851971:TLB851972 TUW851971:TUX851972 UES851971:UET851972 UOO851971:UOP851972 UYK851971:UYL851972 VIG851971:VIH851972 VSC851971:VSD851972 WBY851971:WBZ851972 WLU851971:WLV851972 WVQ851971:WVR851972 JE917507:JF917508 TA917507:TB917508 ACW917507:ACX917508 AMS917507:AMT917508 AWO917507:AWP917508 BGK917507:BGL917508 BQG917507:BQH917508 CAC917507:CAD917508 CJY917507:CJZ917508 CTU917507:CTV917508 DDQ917507:DDR917508 DNM917507:DNN917508 DXI917507:DXJ917508 EHE917507:EHF917508 ERA917507:ERB917508 FAW917507:FAX917508 FKS917507:FKT917508 FUO917507:FUP917508 GEK917507:GEL917508 GOG917507:GOH917508 GYC917507:GYD917508 HHY917507:HHZ917508 HRU917507:HRV917508 IBQ917507:IBR917508 ILM917507:ILN917508 IVI917507:IVJ917508 JFE917507:JFF917508 JPA917507:JPB917508 JYW917507:JYX917508 KIS917507:KIT917508 KSO917507:KSP917508 LCK917507:LCL917508 LMG917507:LMH917508 LWC917507:LWD917508 MFY917507:MFZ917508 MPU917507:MPV917508 MZQ917507:MZR917508 NJM917507:NJN917508 NTI917507:NTJ917508 ODE917507:ODF917508 ONA917507:ONB917508 OWW917507:OWX917508 PGS917507:PGT917508 PQO917507:PQP917508 QAK917507:QAL917508 QKG917507:QKH917508 QUC917507:QUD917508 RDY917507:RDZ917508 RNU917507:RNV917508 RXQ917507:RXR917508 SHM917507:SHN917508 SRI917507:SRJ917508 TBE917507:TBF917508 TLA917507:TLB917508 TUW917507:TUX917508 UES917507:UET917508 UOO917507:UOP917508 UYK917507:UYL917508 VIG917507:VIH917508 VSC917507:VSD917508 WBY917507:WBZ917508 WLU917507:WLV917508 WVQ917507:WVR917508 JE983043:JF983044 TA983043:TB983044 ACW983043:ACX983044 AMS983043:AMT983044 AWO983043:AWP983044 BGK983043:BGL983044 BQG983043:BQH983044 CAC983043:CAD983044 CJY983043:CJZ983044 CTU983043:CTV983044 DDQ983043:DDR983044 DNM983043:DNN983044 DXI983043:DXJ983044 EHE983043:EHF983044 ERA983043:ERB983044 FAW983043:FAX983044 FKS983043:FKT983044 FUO983043:FUP983044 GEK983043:GEL983044 GOG983043:GOH983044 GYC983043:GYD983044 HHY983043:HHZ983044 HRU983043:HRV983044 IBQ983043:IBR983044 ILM983043:ILN983044 IVI983043:IVJ983044 JFE983043:JFF983044 JPA983043:JPB983044 JYW983043:JYX983044 KIS983043:KIT983044 KSO983043:KSP983044 LCK983043:LCL983044 LMG983043:LMH983044 LWC983043:LWD983044 MFY983043:MFZ983044 MPU983043:MPV983044 MZQ983043:MZR983044 NJM983043:NJN983044 NTI983043:NTJ983044 ODE983043:ODF983044 ONA983043:ONB983044 OWW983043:OWX983044 PGS983043:PGT983044 PQO983043:PQP983044 QAK983043:QAL983044 QKG983043:QKH983044 QUC983043:QUD983044 RDY983043:RDZ983044 RNU983043:RNV983044 RXQ983043:RXR983044 SHM983043:SHN983044 SRI983043:SRJ983044 TBE983043:TBF983044 TLA983043:TLB983044 TUW983043:TUX983044 UES983043:UET983044 UOO983043:UOP983044 UYK983043:UYL983044 VIG983043:VIH983044 VSC983043:VSD983044 WBY983043:WBZ983044 WLU983043:WLV983044 WVQ983043:WVR983044 JH65539:JI65540 TD65539:TE65540 ACZ65539:ADA65540 AMV65539:AMW65540 AWR65539:AWS65540 BGN65539:BGO65540 BQJ65539:BQK65540 CAF65539:CAG65540 CKB65539:CKC65540 CTX65539:CTY65540 DDT65539:DDU65540 DNP65539:DNQ65540 DXL65539:DXM65540 EHH65539:EHI65540 ERD65539:ERE65540 FAZ65539:FBA65540 FKV65539:FKW65540 FUR65539:FUS65540 GEN65539:GEO65540 GOJ65539:GOK65540 GYF65539:GYG65540 HIB65539:HIC65540 HRX65539:HRY65540 IBT65539:IBU65540 ILP65539:ILQ65540 IVL65539:IVM65540 JFH65539:JFI65540 JPD65539:JPE65540 JYZ65539:JZA65540 KIV65539:KIW65540 KSR65539:KSS65540 LCN65539:LCO65540 LMJ65539:LMK65540 LWF65539:LWG65540 MGB65539:MGC65540 MPX65539:MPY65540 MZT65539:MZU65540 NJP65539:NJQ65540 NTL65539:NTM65540 ODH65539:ODI65540 OND65539:ONE65540 OWZ65539:OXA65540 PGV65539:PGW65540 PQR65539:PQS65540 QAN65539:QAO65540 QKJ65539:QKK65540 QUF65539:QUG65540 REB65539:REC65540 RNX65539:RNY65540 RXT65539:RXU65540 SHP65539:SHQ65540 SRL65539:SRM65540 TBH65539:TBI65540 TLD65539:TLE65540 TUZ65539:TVA65540 UEV65539:UEW65540 UOR65539:UOS65540 UYN65539:UYO65540 VIJ65539:VIK65540 VSF65539:VSG65540 WCB65539:WCC65540 WLX65539:WLY65540 WVT65539:WVU65540 JH131075:JI131076 TD131075:TE131076 ACZ131075:ADA131076 AMV131075:AMW131076 AWR131075:AWS131076 BGN131075:BGO131076 BQJ131075:BQK131076 CAF131075:CAG131076 CKB131075:CKC131076 CTX131075:CTY131076 DDT131075:DDU131076 DNP131075:DNQ131076 DXL131075:DXM131076 EHH131075:EHI131076 ERD131075:ERE131076 FAZ131075:FBA131076 FKV131075:FKW131076 FUR131075:FUS131076 GEN131075:GEO131076 GOJ131075:GOK131076 GYF131075:GYG131076 HIB131075:HIC131076 HRX131075:HRY131076 IBT131075:IBU131076 ILP131075:ILQ131076 IVL131075:IVM131076 JFH131075:JFI131076 JPD131075:JPE131076 JYZ131075:JZA131076 KIV131075:KIW131076 KSR131075:KSS131076 LCN131075:LCO131076 LMJ131075:LMK131076 LWF131075:LWG131076 MGB131075:MGC131076 MPX131075:MPY131076 MZT131075:MZU131076 NJP131075:NJQ131076 NTL131075:NTM131076 ODH131075:ODI131076 OND131075:ONE131076 OWZ131075:OXA131076 PGV131075:PGW131076 PQR131075:PQS131076 QAN131075:QAO131076 QKJ131075:QKK131076 QUF131075:QUG131076 REB131075:REC131076 RNX131075:RNY131076 RXT131075:RXU131076 SHP131075:SHQ131076 SRL131075:SRM131076 TBH131075:TBI131076 TLD131075:TLE131076 TUZ131075:TVA131076 UEV131075:UEW131076 UOR131075:UOS131076 UYN131075:UYO131076 VIJ131075:VIK131076 VSF131075:VSG131076 WCB131075:WCC131076 WLX131075:WLY131076 WVT131075:WVU131076 JH196611:JI196612 TD196611:TE196612 ACZ196611:ADA196612 AMV196611:AMW196612 AWR196611:AWS196612 BGN196611:BGO196612 BQJ196611:BQK196612 CAF196611:CAG196612 CKB196611:CKC196612 CTX196611:CTY196612 DDT196611:DDU196612 DNP196611:DNQ196612 DXL196611:DXM196612 EHH196611:EHI196612 ERD196611:ERE196612 FAZ196611:FBA196612 FKV196611:FKW196612 FUR196611:FUS196612 GEN196611:GEO196612 GOJ196611:GOK196612 GYF196611:GYG196612 HIB196611:HIC196612 HRX196611:HRY196612 IBT196611:IBU196612 ILP196611:ILQ196612 IVL196611:IVM196612 JFH196611:JFI196612 JPD196611:JPE196612 JYZ196611:JZA196612 KIV196611:KIW196612 KSR196611:KSS196612 LCN196611:LCO196612 LMJ196611:LMK196612 LWF196611:LWG196612 MGB196611:MGC196612 MPX196611:MPY196612 MZT196611:MZU196612 NJP196611:NJQ196612 NTL196611:NTM196612 ODH196611:ODI196612 OND196611:ONE196612 OWZ196611:OXA196612 PGV196611:PGW196612 PQR196611:PQS196612 QAN196611:QAO196612 QKJ196611:QKK196612 QUF196611:QUG196612 REB196611:REC196612 RNX196611:RNY196612 RXT196611:RXU196612 SHP196611:SHQ196612 SRL196611:SRM196612 TBH196611:TBI196612 TLD196611:TLE196612 TUZ196611:TVA196612 UEV196611:UEW196612 UOR196611:UOS196612 UYN196611:UYO196612 VIJ196611:VIK196612 VSF196611:VSG196612 WCB196611:WCC196612 WLX196611:WLY196612 WVT196611:WVU196612 JH262147:JI262148 TD262147:TE262148 ACZ262147:ADA262148 AMV262147:AMW262148 AWR262147:AWS262148 BGN262147:BGO262148 BQJ262147:BQK262148 CAF262147:CAG262148 CKB262147:CKC262148 CTX262147:CTY262148 DDT262147:DDU262148 DNP262147:DNQ262148 DXL262147:DXM262148 EHH262147:EHI262148 ERD262147:ERE262148 FAZ262147:FBA262148 FKV262147:FKW262148 FUR262147:FUS262148 GEN262147:GEO262148 GOJ262147:GOK262148 GYF262147:GYG262148 HIB262147:HIC262148 HRX262147:HRY262148 IBT262147:IBU262148 ILP262147:ILQ262148 IVL262147:IVM262148 JFH262147:JFI262148 JPD262147:JPE262148 JYZ262147:JZA262148 KIV262147:KIW262148 KSR262147:KSS262148 LCN262147:LCO262148 LMJ262147:LMK262148 LWF262147:LWG262148 MGB262147:MGC262148 MPX262147:MPY262148 MZT262147:MZU262148 NJP262147:NJQ262148 NTL262147:NTM262148 ODH262147:ODI262148 OND262147:ONE262148 OWZ262147:OXA262148 PGV262147:PGW262148 PQR262147:PQS262148 QAN262147:QAO262148 QKJ262147:QKK262148 QUF262147:QUG262148 REB262147:REC262148 RNX262147:RNY262148 RXT262147:RXU262148 SHP262147:SHQ262148 SRL262147:SRM262148 TBH262147:TBI262148 TLD262147:TLE262148 TUZ262147:TVA262148 UEV262147:UEW262148 UOR262147:UOS262148 UYN262147:UYO262148 VIJ262147:VIK262148 VSF262147:VSG262148 WCB262147:WCC262148 WLX262147:WLY262148 WVT262147:WVU262148 JH327683:JI327684 TD327683:TE327684 ACZ327683:ADA327684 AMV327683:AMW327684 AWR327683:AWS327684 BGN327683:BGO327684 BQJ327683:BQK327684 CAF327683:CAG327684 CKB327683:CKC327684 CTX327683:CTY327684 DDT327683:DDU327684 DNP327683:DNQ327684 DXL327683:DXM327684 EHH327683:EHI327684 ERD327683:ERE327684 FAZ327683:FBA327684 FKV327683:FKW327684 FUR327683:FUS327684 GEN327683:GEO327684 GOJ327683:GOK327684 GYF327683:GYG327684 HIB327683:HIC327684 HRX327683:HRY327684 IBT327683:IBU327684 ILP327683:ILQ327684 IVL327683:IVM327684 JFH327683:JFI327684 JPD327683:JPE327684 JYZ327683:JZA327684 KIV327683:KIW327684 KSR327683:KSS327684 LCN327683:LCO327684 LMJ327683:LMK327684 LWF327683:LWG327684 MGB327683:MGC327684 MPX327683:MPY327684 MZT327683:MZU327684 NJP327683:NJQ327684 NTL327683:NTM327684 ODH327683:ODI327684 OND327683:ONE327684 OWZ327683:OXA327684 PGV327683:PGW327684 PQR327683:PQS327684 QAN327683:QAO327684 QKJ327683:QKK327684 QUF327683:QUG327684 REB327683:REC327684 RNX327683:RNY327684 RXT327683:RXU327684 SHP327683:SHQ327684 SRL327683:SRM327684 TBH327683:TBI327684 TLD327683:TLE327684 TUZ327683:TVA327684 UEV327683:UEW327684 UOR327683:UOS327684 UYN327683:UYO327684 VIJ327683:VIK327684 VSF327683:VSG327684 WCB327683:WCC327684 WLX327683:WLY327684 WVT327683:WVU327684 JH393219:JI393220 TD393219:TE393220 ACZ393219:ADA393220 AMV393219:AMW393220 AWR393219:AWS393220 BGN393219:BGO393220 BQJ393219:BQK393220 CAF393219:CAG393220 CKB393219:CKC393220 CTX393219:CTY393220 DDT393219:DDU393220 DNP393219:DNQ393220 DXL393219:DXM393220 EHH393219:EHI393220 ERD393219:ERE393220 FAZ393219:FBA393220 FKV393219:FKW393220 FUR393219:FUS393220 GEN393219:GEO393220 GOJ393219:GOK393220 GYF393219:GYG393220 HIB393219:HIC393220 HRX393219:HRY393220 IBT393219:IBU393220 ILP393219:ILQ393220 IVL393219:IVM393220 JFH393219:JFI393220 JPD393219:JPE393220 JYZ393219:JZA393220 KIV393219:KIW393220 KSR393219:KSS393220 LCN393219:LCO393220 LMJ393219:LMK393220 LWF393219:LWG393220 MGB393219:MGC393220 MPX393219:MPY393220 MZT393219:MZU393220 NJP393219:NJQ393220 NTL393219:NTM393220 ODH393219:ODI393220 OND393219:ONE393220 OWZ393219:OXA393220 PGV393219:PGW393220 PQR393219:PQS393220 QAN393219:QAO393220 QKJ393219:QKK393220 QUF393219:QUG393220 REB393219:REC393220 RNX393219:RNY393220 RXT393219:RXU393220 SHP393219:SHQ393220 SRL393219:SRM393220 TBH393219:TBI393220 TLD393219:TLE393220 TUZ393219:TVA393220 UEV393219:UEW393220 UOR393219:UOS393220 UYN393219:UYO393220 VIJ393219:VIK393220 VSF393219:VSG393220 WCB393219:WCC393220 WLX393219:WLY393220 WVT393219:WVU393220 JH458755:JI458756 TD458755:TE458756 ACZ458755:ADA458756 AMV458755:AMW458756 AWR458755:AWS458756 BGN458755:BGO458756 BQJ458755:BQK458756 CAF458755:CAG458756 CKB458755:CKC458756 CTX458755:CTY458756 DDT458755:DDU458756 DNP458755:DNQ458756 DXL458755:DXM458756 EHH458755:EHI458756 ERD458755:ERE458756 FAZ458755:FBA458756 FKV458755:FKW458756 FUR458755:FUS458756 GEN458755:GEO458756 GOJ458755:GOK458756 GYF458755:GYG458756 HIB458755:HIC458756 HRX458755:HRY458756 IBT458755:IBU458756 ILP458755:ILQ458756 IVL458755:IVM458756 JFH458755:JFI458756 JPD458755:JPE458756 JYZ458755:JZA458756 KIV458755:KIW458756 KSR458755:KSS458756 LCN458755:LCO458756 LMJ458755:LMK458756 LWF458755:LWG458756 MGB458755:MGC458756 MPX458755:MPY458756 MZT458755:MZU458756 NJP458755:NJQ458756 NTL458755:NTM458756 ODH458755:ODI458756 OND458755:ONE458756 OWZ458755:OXA458756 PGV458755:PGW458756 PQR458755:PQS458756 QAN458755:QAO458756 QKJ458755:QKK458756 QUF458755:QUG458756 REB458755:REC458756 RNX458755:RNY458756 RXT458755:RXU458756 SHP458755:SHQ458756 SRL458755:SRM458756 TBH458755:TBI458756 TLD458755:TLE458756 TUZ458755:TVA458756 UEV458755:UEW458756 UOR458755:UOS458756 UYN458755:UYO458756 VIJ458755:VIK458756 VSF458755:VSG458756 WCB458755:WCC458756 WLX458755:WLY458756 WVT458755:WVU458756 JH524291:JI524292 TD524291:TE524292 ACZ524291:ADA524292 AMV524291:AMW524292 AWR524291:AWS524292 BGN524291:BGO524292 BQJ524291:BQK524292 CAF524291:CAG524292 CKB524291:CKC524292 CTX524291:CTY524292 DDT524291:DDU524292 DNP524291:DNQ524292 DXL524291:DXM524292 EHH524291:EHI524292 ERD524291:ERE524292 FAZ524291:FBA524292 FKV524291:FKW524292 FUR524291:FUS524292 GEN524291:GEO524292 GOJ524291:GOK524292 GYF524291:GYG524292 HIB524291:HIC524292 HRX524291:HRY524292 IBT524291:IBU524292 ILP524291:ILQ524292 IVL524291:IVM524292 JFH524291:JFI524292 JPD524291:JPE524292 JYZ524291:JZA524292 KIV524291:KIW524292 KSR524291:KSS524292 LCN524291:LCO524292 LMJ524291:LMK524292 LWF524291:LWG524292 MGB524291:MGC524292 MPX524291:MPY524292 MZT524291:MZU524292 NJP524291:NJQ524292 NTL524291:NTM524292 ODH524291:ODI524292 OND524291:ONE524292 OWZ524291:OXA524292 PGV524291:PGW524292 PQR524291:PQS524292 QAN524291:QAO524292 QKJ524291:QKK524292 QUF524291:QUG524292 REB524291:REC524292 RNX524291:RNY524292 RXT524291:RXU524292 SHP524291:SHQ524292 SRL524291:SRM524292 TBH524291:TBI524292 TLD524291:TLE524292 TUZ524291:TVA524292 UEV524291:UEW524292 UOR524291:UOS524292 UYN524291:UYO524292 VIJ524291:VIK524292 VSF524291:VSG524292 WCB524291:WCC524292 WLX524291:WLY524292 WVT524291:WVU524292 JH589827:JI589828 TD589827:TE589828 ACZ589827:ADA589828 AMV589827:AMW589828 AWR589827:AWS589828 BGN589827:BGO589828 BQJ589827:BQK589828 CAF589827:CAG589828 CKB589827:CKC589828 CTX589827:CTY589828 DDT589827:DDU589828 DNP589827:DNQ589828 DXL589827:DXM589828 EHH589827:EHI589828 ERD589827:ERE589828 FAZ589827:FBA589828 FKV589827:FKW589828 FUR589827:FUS589828 GEN589827:GEO589828 GOJ589827:GOK589828 GYF589827:GYG589828 HIB589827:HIC589828 HRX589827:HRY589828 IBT589827:IBU589828 ILP589827:ILQ589828 IVL589827:IVM589828 JFH589827:JFI589828 JPD589827:JPE589828 JYZ589827:JZA589828 KIV589827:KIW589828 KSR589827:KSS589828 LCN589827:LCO589828 LMJ589827:LMK589828 LWF589827:LWG589828 MGB589827:MGC589828 MPX589827:MPY589828 MZT589827:MZU589828 NJP589827:NJQ589828 NTL589827:NTM589828 ODH589827:ODI589828 OND589827:ONE589828 OWZ589827:OXA589828 PGV589827:PGW589828 PQR589827:PQS589828 QAN589827:QAO589828 QKJ589827:QKK589828 QUF589827:QUG589828 REB589827:REC589828 RNX589827:RNY589828 RXT589827:RXU589828 SHP589827:SHQ589828 SRL589827:SRM589828 TBH589827:TBI589828 TLD589827:TLE589828 TUZ589827:TVA589828 UEV589827:UEW589828 UOR589827:UOS589828 UYN589827:UYO589828 VIJ589827:VIK589828 VSF589827:VSG589828 WCB589827:WCC589828 WLX589827:WLY589828 WVT589827:WVU589828 JH655363:JI655364 TD655363:TE655364 ACZ655363:ADA655364 AMV655363:AMW655364 AWR655363:AWS655364 BGN655363:BGO655364 BQJ655363:BQK655364 CAF655363:CAG655364 CKB655363:CKC655364 CTX655363:CTY655364 DDT655363:DDU655364 DNP655363:DNQ655364 DXL655363:DXM655364 EHH655363:EHI655364 ERD655363:ERE655364 FAZ655363:FBA655364 FKV655363:FKW655364 FUR655363:FUS655364 GEN655363:GEO655364 GOJ655363:GOK655364 GYF655363:GYG655364 HIB655363:HIC655364 HRX655363:HRY655364 IBT655363:IBU655364 ILP655363:ILQ655364 IVL655363:IVM655364 JFH655363:JFI655364 JPD655363:JPE655364 JYZ655363:JZA655364 KIV655363:KIW655364 KSR655363:KSS655364 LCN655363:LCO655364 LMJ655363:LMK655364 LWF655363:LWG655364 MGB655363:MGC655364 MPX655363:MPY655364 MZT655363:MZU655364 NJP655363:NJQ655364 NTL655363:NTM655364 ODH655363:ODI655364 OND655363:ONE655364 OWZ655363:OXA655364 PGV655363:PGW655364 PQR655363:PQS655364 QAN655363:QAO655364 QKJ655363:QKK655364 QUF655363:QUG655364 REB655363:REC655364 RNX655363:RNY655364 RXT655363:RXU655364 SHP655363:SHQ655364 SRL655363:SRM655364 TBH655363:TBI655364 TLD655363:TLE655364 TUZ655363:TVA655364 UEV655363:UEW655364 UOR655363:UOS655364 UYN655363:UYO655364 VIJ655363:VIK655364 VSF655363:VSG655364 WCB655363:WCC655364 WLX655363:WLY655364 WVT655363:WVU655364 JH720899:JI720900 TD720899:TE720900 ACZ720899:ADA720900 AMV720899:AMW720900 AWR720899:AWS720900 BGN720899:BGO720900 BQJ720899:BQK720900 CAF720899:CAG720900 CKB720899:CKC720900 CTX720899:CTY720900 DDT720899:DDU720900 DNP720899:DNQ720900 DXL720899:DXM720900 EHH720899:EHI720900 ERD720899:ERE720900 FAZ720899:FBA720900 FKV720899:FKW720900 FUR720899:FUS720900 GEN720899:GEO720900 GOJ720899:GOK720900 GYF720899:GYG720900 HIB720899:HIC720900 HRX720899:HRY720900 IBT720899:IBU720900 ILP720899:ILQ720900 IVL720899:IVM720900 JFH720899:JFI720900 JPD720899:JPE720900 JYZ720899:JZA720900 KIV720899:KIW720900 KSR720899:KSS720900 LCN720899:LCO720900 LMJ720899:LMK720900 LWF720899:LWG720900 MGB720899:MGC720900 MPX720899:MPY720900 MZT720899:MZU720900 NJP720899:NJQ720900 NTL720899:NTM720900 ODH720899:ODI720900 OND720899:ONE720900 OWZ720899:OXA720900 PGV720899:PGW720900 PQR720899:PQS720900 QAN720899:QAO720900 QKJ720899:QKK720900 QUF720899:QUG720900 REB720899:REC720900 RNX720899:RNY720900 RXT720899:RXU720900 SHP720899:SHQ720900 SRL720899:SRM720900 TBH720899:TBI720900 TLD720899:TLE720900 TUZ720899:TVA720900 UEV720899:UEW720900 UOR720899:UOS720900 UYN720899:UYO720900 VIJ720899:VIK720900 VSF720899:VSG720900 WCB720899:WCC720900 WLX720899:WLY720900 WVT720899:WVU720900 JH786435:JI786436 TD786435:TE786436 ACZ786435:ADA786436 AMV786435:AMW786436 AWR786435:AWS786436 BGN786435:BGO786436 BQJ786435:BQK786436 CAF786435:CAG786436 CKB786435:CKC786436 CTX786435:CTY786436 DDT786435:DDU786436 DNP786435:DNQ786436 DXL786435:DXM786436 EHH786435:EHI786436 ERD786435:ERE786436 FAZ786435:FBA786436 FKV786435:FKW786436 FUR786435:FUS786436 GEN786435:GEO786436 GOJ786435:GOK786436 GYF786435:GYG786436 HIB786435:HIC786436 HRX786435:HRY786436 IBT786435:IBU786436 ILP786435:ILQ786436 IVL786435:IVM786436 JFH786435:JFI786436 JPD786435:JPE786436 JYZ786435:JZA786436 KIV786435:KIW786436 KSR786435:KSS786436 LCN786435:LCO786436 LMJ786435:LMK786436 LWF786435:LWG786436 MGB786435:MGC786436 MPX786435:MPY786436 MZT786435:MZU786436 NJP786435:NJQ786436 NTL786435:NTM786436 ODH786435:ODI786436 OND786435:ONE786436 OWZ786435:OXA786436 PGV786435:PGW786436 PQR786435:PQS786436 QAN786435:QAO786436 QKJ786435:QKK786436 QUF786435:QUG786436 REB786435:REC786436 RNX786435:RNY786436 RXT786435:RXU786436 SHP786435:SHQ786436 SRL786435:SRM786436 TBH786435:TBI786436 TLD786435:TLE786436 TUZ786435:TVA786436 UEV786435:UEW786436 UOR786435:UOS786436 UYN786435:UYO786436 VIJ786435:VIK786436 VSF786435:VSG786436 WCB786435:WCC786436 WLX786435:WLY786436 WVT786435:WVU786436 JH851971:JI851972 TD851971:TE851972 ACZ851971:ADA851972 AMV851971:AMW851972 AWR851971:AWS851972 BGN851971:BGO851972 BQJ851971:BQK851972 CAF851971:CAG851972 CKB851971:CKC851972 CTX851971:CTY851972 DDT851971:DDU851972 DNP851971:DNQ851972 DXL851971:DXM851972 EHH851971:EHI851972 ERD851971:ERE851972 FAZ851971:FBA851972 FKV851971:FKW851972 FUR851971:FUS851972 GEN851971:GEO851972 GOJ851971:GOK851972 GYF851971:GYG851972 HIB851971:HIC851972 HRX851971:HRY851972 IBT851971:IBU851972 ILP851971:ILQ851972 IVL851971:IVM851972 JFH851971:JFI851972 JPD851971:JPE851972 JYZ851971:JZA851972 KIV851971:KIW851972 KSR851971:KSS851972 LCN851971:LCO851972 LMJ851971:LMK851972 LWF851971:LWG851972 MGB851971:MGC851972 MPX851971:MPY851972 MZT851971:MZU851972 NJP851971:NJQ851972 NTL851971:NTM851972 ODH851971:ODI851972 OND851971:ONE851972 OWZ851971:OXA851972 PGV851971:PGW851972 PQR851971:PQS851972 QAN851971:QAO851972 QKJ851971:QKK851972 QUF851971:QUG851972 REB851971:REC851972 RNX851971:RNY851972 RXT851971:RXU851972 SHP851971:SHQ851972 SRL851971:SRM851972 TBH851971:TBI851972 TLD851971:TLE851972 TUZ851971:TVA851972 UEV851971:UEW851972 UOR851971:UOS851972 UYN851971:UYO851972 VIJ851971:VIK851972 VSF851971:VSG851972 WCB851971:WCC851972 WLX851971:WLY851972 WVT851971:WVU851972 JH917507:JI917508 TD917507:TE917508 ACZ917507:ADA917508 AMV917507:AMW917508 AWR917507:AWS917508 BGN917507:BGO917508 BQJ917507:BQK917508 CAF917507:CAG917508 CKB917507:CKC917508 CTX917507:CTY917508 DDT917507:DDU917508 DNP917507:DNQ917508 DXL917507:DXM917508 EHH917507:EHI917508 ERD917507:ERE917508 FAZ917507:FBA917508 FKV917507:FKW917508 FUR917507:FUS917508 GEN917507:GEO917508 GOJ917507:GOK917508 GYF917507:GYG917508 HIB917507:HIC917508 HRX917507:HRY917508 IBT917507:IBU917508 ILP917507:ILQ917508 IVL917507:IVM917508 JFH917507:JFI917508 JPD917507:JPE917508 JYZ917507:JZA917508 KIV917507:KIW917508 KSR917507:KSS917508 LCN917507:LCO917508 LMJ917507:LMK917508 LWF917507:LWG917508 MGB917507:MGC917508 MPX917507:MPY917508 MZT917507:MZU917508 NJP917507:NJQ917508 NTL917507:NTM917508 ODH917507:ODI917508 OND917507:ONE917508 OWZ917507:OXA917508 PGV917507:PGW917508 PQR917507:PQS917508 QAN917507:QAO917508 QKJ917507:QKK917508 QUF917507:QUG917508 REB917507:REC917508 RNX917507:RNY917508 RXT917507:RXU917508 SHP917507:SHQ917508 SRL917507:SRM917508 TBH917507:TBI917508 TLD917507:TLE917508 TUZ917507:TVA917508 UEV917507:UEW917508 UOR917507:UOS917508 UYN917507:UYO917508 VIJ917507:VIK917508 VSF917507:VSG917508 WCB917507:WCC917508 WLX917507:WLY917508 WVT917507:WVU917508 JH983043:JI983044 TD983043:TE983044 ACZ983043:ADA983044 AMV983043:AMW983044 AWR983043:AWS983044 BGN983043:BGO983044 BQJ983043:BQK983044 CAF983043:CAG983044 CKB983043:CKC983044 CTX983043:CTY983044 DDT983043:DDU983044 DNP983043:DNQ983044 DXL983043:DXM983044 EHH983043:EHI983044 ERD983043:ERE983044 FAZ983043:FBA983044 FKV983043:FKW983044 FUR983043:FUS983044 GEN983043:GEO983044 GOJ983043:GOK983044 GYF983043:GYG983044 HIB983043:HIC983044 HRX983043:HRY983044 IBT983043:IBU983044 ILP983043:ILQ983044 IVL983043:IVM983044 JFH983043:JFI983044 JPD983043:JPE983044 JYZ983043:JZA983044 KIV983043:KIW983044 KSR983043:KSS983044 LCN983043:LCO983044 LMJ983043:LMK983044 LWF983043:LWG983044 MGB983043:MGC983044 MPX983043:MPY983044 MZT983043:MZU983044 NJP983043:NJQ983044 NTL983043:NTM983044 ODH983043:ODI983044 OND983043:ONE983044 OWZ983043:OXA983044 PGV983043:PGW983044 PQR983043:PQS983044 QAN983043:QAO983044 QKJ983043:QKK983044 QUF983043:QUG983044 REB983043:REC983044 RNX983043:RNY983044 RXT983043:RXU983044 SHP983043:SHQ983044 SRL983043:SRM983044 TBH983043:TBI983044 TLD983043:TLE983044 TUZ983043:TVA983044 UEV983043:UEW983044 UOR983043:UOS983044 UYN983043:UYO983044 VIJ983043:VIK983044 VSF983043:VSG983044 G65503:H65504 G131039:H131040 G196575:H196576 G262111:H262112 G327647:H327648 G393183:H393184 G458719:H458720 G524255:H524256 G589791:H589792 G655327:H655328 G720863:H720864 G786399:H786400 G851935:H851936 G917471:H917472 G983007:H983008 M65509:N65510 M131045:N131046 M196581:N196582 M262117:N262118 M327653:N327654 M393189:N393190 M458725:N458726 M524261:N524262 M589797:N589798 M655333:N655334 M720869:N720870 M786405:N786406 M851941:N851942 M917477:N917478 M983013:N983014 J65503:K65504 J131039:K131040 J196575:K196576 J262111:K262112 J327647:K327648 J393183:K393184 J458719:K458720 J524255:K524256 J589791:K589792 J655327:K655328 J720863:K720864 J786399:K786400 J851935:K851936 J917471:K917472 J983007:K983008 M65503:N65504 M131039:N131040 M196575:N196576 M262111:N262112 M327647:N327648 M393183:N393184 M458719:N458720 M524255:N524256 M589791:N589792 M655327:N655328 M720863:N720864 M786399:N786400 M851935:N851936 M917471:N917472 M983007:N983008 G65509:H65510 G131045:H131046 G196581:H196582 G262117:H262118 G327653:H327654 G393189:H393190 G458725:H458726 G524261:H524262 G589797:H589798 G655333:H655334 G720869:H720870 G786405:H786406 G851941:H851942 G917477:H917478 G983013:H983014 J65509:K65510 J131045:K131046 J196581:K196582 J262117:K262118 J327653:K327654 J393189:K393190 J458725:K458726 J524261:K524262 J589797:K589798 J655333:K655334 J720869:K720870 J786405:K786406 J851941:K851942 J917477:K917478 J983013:K983014 P196581:Q196582 P262117:Q262118 P327653:Q327654 P393189:Q393190 P458725:Q458726 P524261:Q524262 P589797:Q589798 P655333:Q655334 P720869:Q720870 P786405:Q786406 P851941:Q851942 P917477:Q917478 P983013:Q983014 P65503:Q65504 P131039:Q131040 P196575:Q196576 P262111:Q262112 P327647:Q327648 P393183:Q393184 P458719:Q458720 P524255:Q524256 P589791:Q589792 P655327:Q655328 P720863:Q720864 P786399:Q786400 P851935:Q851936 P917471:Q917472 P983007:Q983008 P65509:Q65510 V131045:W131046 V196581:W196582 V262117:W262118 V327653:W327654 V393189:W393190 V458725:W458726 V524261:W524262 V589797:W589798 V655333:W655334 V720869:W720870 V786405:W786406 V851941:W851942 V917477:W917478 V983013:W983014 V65503:W65504 V131039:W131040 V196575:W196576 V262111:W262112 V327647:W327648 V393183:W393184 V458719:W458720 V524255:W524256 V589791:W589792 V655327:W655328 V720863:W720864 V786399:W786400 V851935:W851936 V917471:W917472 V983007:W983008 V65509:W65510 P131045:Q131046 S196581:T196582 S262117:T262118 S327653:T327654 S393189:T393190 S458725:T458726 S524261:T524262 S589797:T589798 S655333:T655334 S720869:T720870 S786405:T786406 S851941:T851942 S917477:T917478 S983013:T983014 S65503:T65504 S131039:T131040 S196575:T196576 S262111:T262112 S327647:T327648 S393183:T393184 S458719:T458720 S524255:T524256 S589791:T589792 S655327:T655328 S720863:T720864 S786399:T786400 S851935:T851936 S917471:T917472 S983007:T983008 S65509:T65510 S131045:T131046" xr:uid="{00000000-0002-0000-1300-000002000000}"/>
  </dataValidations>
  <printOptions horizontalCentered="1"/>
  <pageMargins left="0.19685039370078741" right="0.19685039370078741" top="0.59055118110236227" bottom="0.35433070866141736" header="0.31496062992125984" footer="0.19685039370078741"/>
  <pageSetup scale="72" orientation="landscape" r:id="rId1"/>
  <headerFooter>
    <oddFooter>&amp;R&amp;"+,Negrita Cursiva"Académica Diurna&amp;"+,Cursiva", página 16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9" id="{DE0EFEDD-525E-4742-A2FF-473773713366}">
            <xm:f>LEN(TRIM('CUADRO 12'!U12))&gt;0</xm:f>
            <x14:dxf>
              <border>
                <left style="dashDotDot">
                  <color rgb="FFFF0000"/>
                </left>
                <right style="dashDotDot">
                  <color rgb="FFFF0000"/>
                </right>
                <top style="dashDotDot">
                  <color rgb="FFFF0000"/>
                </top>
                <bottom style="dashDotDot">
                  <color rgb="FFFF0000"/>
                </bottom>
                <vertical/>
                <horizontal/>
              </border>
            </x14:dxf>
          </x14:cfRule>
          <xm:sqref>U12:W12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B1:K31"/>
  <sheetViews>
    <sheetView showGridLines="0" zoomScale="95" zoomScaleNormal="95" zoomScaleSheetLayoutView="100" workbookViewId="0"/>
  </sheetViews>
  <sheetFormatPr baseColWidth="10" defaultColWidth="48.21875" defaultRowHeight="13.8" x14ac:dyDescent="0.25"/>
  <cols>
    <col min="1" max="1" width="6.21875" style="1" customWidth="1"/>
    <col min="2" max="2" width="96" style="1" customWidth="1"/>
    <col min="3" max="4" width="5.77734375" style="1" customWidth="1"/>
    <col min="5" max="7" width="10.5546875" style="1" customWidth="1"/>
    <col min="8" max="11" width="10.77734375" style="34" customWidth="1"/>
    <col min="12" max="240" width="48.21875" style="1"/>
    <col min="241" max="241" width="25.21875" style="1" customWidth="1"/>
    <col min="242" max="242" width="88.21875" style="1" customWidth="1"/>
    <col min="243" max="245" width="12.21875" style="1" customWidth="1"/>
    <col min="246" max="496" width="48.21875" style="1"/>
    <col min="497" max="497" width="25.21875" style="1" customWidth="1"/>
    <col min="498" max="498" width="88.21875" style="1" customWidth="1"/>
    <col min="499" max="501" width="12.21875" style="1" customWidth="1"/>
    <col min="502" max="752" width="48.21875" style="1"/>
    <col min="753" max="753" width="25.21875" style="1" customWidth="1"/>
    <col min="754" max="754" width="88.21875" style="1" customWidth="1"/>
    <col min="755" max="757" width="12.21875" style="1" customWidth="1"/>
    <col min="758" max="1008" width="48.21875" style="1"/>
    <col min="1009" max="1009" width="25.21875" style="1" customWidth="1"/>
    <col min="1010" max="1010" width="88.21875" style="1" customWidth="1"/>
    <col min="1011" max="1013" width="12.21875" style="1" customWidth="1"/>
    <col min="1014" max="1264" width="48.21875" style="1"/>
    <col min="1265" max="1265" width="25.21875" style="1" customWidth="1"/>
    <col min="1266" max="1266" width="88.21875" style="1" customWidth="1"/>
    <col min="1267" max="1269" width="12.21875" style="1" customWidth="1"/>
    <col min="1270" max="1520" width="48.21875" style="1"/>
    <col min="1521" max="1521" width="25.21875" style="1" customWidth="1"/>
    <col min="1522" max="1522" width="88.21875" style="1" customWidth="1"/>
    <col min="1523" max="1525" width="12.21875" style="1" customWidth="1"/>
    <col min="1526" max="1776" width="48.21875" style="1"/>
    <col min="1777" max="1777" width="25.21875" style="1" customWidth="1"/>
    <col min="1778" max="1778" width="88.21875" style="1" customWidth="1"/>
    <col min="1779" max="1781" width="12.21875" style="1" customWidth="1"/>
    <col min="1782" max="2032" width="48.21875" style="1"/>
    <col min="2033" max="2033" width="25.21875" style="1" customWidth="1"/>
    <col min="2034" max="2034" width="88.21875" style="1" customWidth="1"/>
    <col min="2035" max="2037" width="12.21875" style="1" customWidth="1"/>
    <col min="2038" max="2288" width="48.21875" style="1"/>
    <col min="2289" max="2289" width="25.21875" style="1" customWidth="1"/>
    <col min="2290" max="2290" width="88.21875" style="1" customWidth="1"/>
    <col min="2291" max="2293" width="12.21875" style="1" customWidth="1"/>
    <col min="2294" max="2544" width="48.21875" style="1"/>
    <col min="2545" max="2545" width="25.21875" style="1" customWidth="1"/>
    <col min="2546" max="2546" width="88.21875" style="1" customWidth="1"/>
    <col min="2547" max="2549" width="12.21875" style="1" customWidth="1"/>
    <col min="2550" max="2800" width="48.21875" style="1"/>
    <col min="2801" max="2801" width="25.21875" style="1" customWidth="1"/>
    <col min="2802" max="2802" width="88.21875" style="1" customWidth="1"/>
    <col min="2803" max="2805" width="12.21875" style="1" customWidth="1"/>
    <col min="2806" max="3056" width="48.21875" style="1"/>
    <col min="3057" max="3057" width="25.21875" style="1" customWidth="1"/>
    <col min="3058" max="3058" width="88.21875" style="1" customWidth="1"/>
    <col min="3059" max="3061" width="12.21875" style="1" customWidth="1"/>
    <col min="3062" max="3312" width="48.21875" style="1"/>
    <col min="3313" max="3313" width="25.21875" style="1" customWidth="1"/>
    <col min="3314" max="3314" width="88.21875" style="1" customWidth="1"/>
    <col min="3315" max="3317" width="12.21875" style="1" customWidth="1"/>
    <col min="3318" max="3568" width="48.21875" style="1"/>
    <col min="3569" max="3569" width="25.21875" style="1" customWidth="1"/>
    <col min="3570" max="3570" width="88.21875" style="1" customWidth="1"/>
    <col min="3571" max="3573" width="12.21875" style="1" customWidth="1"/>
    <col min="3574" max="3824" width="48.21875" style="1"/>
    <col min="3825" max="3825" width="25.21875" style="1" customWidth="1"/>
    <col min="3826" max="3826" width="88.21875" style="1" customWidth="1"/>
    <col min="3827" max="3829" width="12.21875" style="1" customWidth="1"/>
    <col min="3830" max="4080" width="48.21875" style="1"/>
    <col min="4081" max="4081" width="25.21875" style="1" customWidth="1"/>
    <col min="4082" max="4082" width="88.21875" style="1" customWidth="1"/>
    <col min="4083" max="4085" width="12.21875" style="1" customWidth="1"/>
    <col min="4086" max="4336" width="48.21875" style="1"/>
    <col min="4337" max="4337" width="25.21875" style="1" customWidth="1"/>
    <col min="4338" max="4338" width="88.21875" style="1" customWidth="1"/>
    <col min="4339" max="4341" width="12.21875" style="1" customWidth="1"/>
    <col min="4342" max="4592" width="48.21875" style="1"/>
    <col min="4593" max="4593" width="25.21875" style="1" customWidth="1"/>
    <col min="4594" max="4594" width="88.21875" style="1" customWidth="1"/>
    <col min="4595" max="4597" width="12.21875" style="1" customWidth="1"/>
    <col min="4598" max="4848" width="48.21875" style="1"/>
    <col min="4849" max="4849" width="25.21875" style="1" customWidth="1"/>
    <col min="4850" max="4850" width="88.21875" style="1" customWidth="1"/>
    <col min="4851" max="4853" width="12.21875" style="1" customWidth="1"/>
    <col min="4854" max="5104" width="48.21875" style="1"/>
    <col min="5105" max="5105" width="25.21875" style="1" customWidth="1"/>
    <col min="5106" max="5106" width="88.21875" style="1" customWidth="1"/>
    <col min="5107" max="5109" width="12.21875" style="1" customWidth="1"/>
    <col min="5110" max="5360" width="48.21875" style="1"/>
    <col min="5361" max="5361" width="25.21875" style="1" customWidth="1"/>
    <col min="5362" max="5362" width="88.21875" style="1" customWidth="1"/>
    <col min="5363" max="5365" width="12.21875" style="1" customWidth="1"/>
    <col min="5366" max="5616" width="48.21875" style="1"/>
    <col min="5617" max="5617" width="25.21875" style="1" customWidth="1"/>
    <col min="5618" max="5618" width="88.21875" style="1" customWidth="1"/>
    <col min="5619" max="5621" width="12.21875" style="1" customWidth="1"/>
    <col min="5622" max="5872" width="48.21875" style="1"/>
    <col min="5873" max="5873" width="25.21875" style="1" customWidth="1"/>
    <col min="5874" max="5874" width="88.21875" style="1" customWidth="1"/>
    <col min="5875" max="5877" width="12.21875" style="1" customWidth="1"/>
    <col min="5878" max="6128" width="48.21875" style="1"/>
    <col min="6129" max="6129" width="25.21875" style="1" customWidth="1"/>
    <col min="6130" max="6130" width="88.21875" style="1" customWidth="1"/>
    <col min="6131" max="6133" width="12.21875" style="1" customWidth="1"/>
    <col min="6134" max="6384" width="48.21875" style="1"/>
    <col min="6385" max="6385" width="25.21875" style="1" customWidth="1"/>
    <col min="6386" max="6386" width="88.21875" style="1" customWidth="1"/>
    <col min="6387" max="6389" width="12.21875" style="1" customWidth="1"/>
    <col min="6390" max="6640" width="48.21875" style="1"/>
    <col min="6641" max="6641" width="25.21875" style="1" customWidth="1"/>
    <col min="6642" max="6642" width="88.21875" style="1" customWidth="1"/>
    <col min="6643" max="6645" width="12.21875" style="1" customWidth="1"/>
    <col min="6646" max="6896" width="48.21875" style="1"/>
    <col min="6897" max="6897" width="25.21875" style="1" customWidth="1"/>
    <col min="6898" max="6898" width="88.21875" style="1" customWidth="1"/>
    <col min="6899" max="6901" width="12.21875" style="1" customWidth="1"/>
    <col min="6902" max="7152" width="48.21875" style="1"/>
    <col min="7153" max="7153" width="25.21875" style="1" customWidth="1"/>
    <col min="7154" max="7154" width="88.21875" style="1" customWidth="1"/>
    <col min="7155" max="7157" width="12.21875" style="1" customWidth="1"/>
    <col min="7158" max="7408" width="48.21875" style="1"/>
    <col min="7409" max="7409" width="25.21875" style="1" customWidth="1"/>
    <col min="7410" max="7410" width="88.21875" style="1" customWidth="1"/>
    <col min="7411" max="7413" width="12.21875" style="1" customWidth="1"/>
    <col min="7414" max="7664" width="48.21875" style="1"/>
    <col min="7665" max="7665" width="25.21875" style="1" customWidth="1"/>
    <col min="7666" max="7666" width="88.21875" style="1" customWidth="1"/>
    <col min="7667" max="7669" width="12.21875" style="1" customWidth="1"/>
    <col min="7670" max="7920" width="48.21875" style="1"/>
    <col min="7921" max="7921" width="25.21875" style="1" customWidth="1"/>
    <col min="7922" max="7922" width="88.21875" style="1" customWidth="1"/>
    <col min="7923" max="7925" width="12.21875" style="1" customWidth="1"/>
    <col min="7926" max="8176" width="48.21875" style="1"/>
    <col min="8177" max="8177" width="25.21875" style="1" customWidth="1"/>
    <col min="8178" max="8178" width="88.21875" style="1" customWidth="1"/>
    <col min="8179" max="8181" width="12.21875" style="1" customWidth="1"/>
    <col min="8182" max="8432" width="48.21875" style="1"/>
    <col min="8433" max="8433" width="25.21875" style="1" customWidth="1"/>
    <col min="8434" max="8434" width="88.21875" style="1" customWidth="1"/>
    <col min="8435" max="8437" width="12.21875" style="1" customWidth="1"/>
    <col min="8438" max="8688" width="48.21875" style="1"/>
    <col min="8689" max="8689" width="25.21875" style="1" customWidth="1"/>
    <col min="8690" max="8690" width="88.21875" style="1" customWidth="1"/>
    <col min="8691" max="8693" width="12.21875" style="1" customWidth="1"/>
    <col min="8694" max="8944" width="48.21875" style="1"/>
    <col min="8945" max="8945" width="25.21875" style="1" customWidth="1"/>
    <col min="8946" max="8946" width="88.21875" style="1" customWidth="1"/>
    <col min="8947" max="8949" width="12.21875" style="1" customWidth="1"/>
    <col min="8950" max="9200" width="48.21875" style="1"/>
    <col min="9201" max="9201" width="25.21875" style="1" customWidth="1"/>
    <col min="9202" max="9202" width="88.21875" style="1" customWidth="1"/>
    <col min="9203" max="9205" width="12.21875" style="1" customWidth="1"/>
    <col min="9206" max="9456" width="48.21875" style="1"/>
    <col min="9457" max="9457" width="25.21875" style="1" customWidth="1"/>
    <col min="9458" max="9458" width="88.21875" style="1" customWidth="1"/>
    <col min="9459" max="9461" width="12.21875" style="1" customWidth="1"/>
    <col min="9462" max="9712" width="48.21875" style="1"/>
    <col min="9713" max="9713" width="25.21875" style="1" customWidth="1"/>
    <col min="9714" max="9714" width="88.21875" style="1" customWidth="1"/>
    <col min="9715" max="9717" width="12.21875" style="1" customWidth="1"/>
    <col min="9718" max="9968" width="48.21875" style="1"/>
    <col min="9969" max="9969" width="25.21875" style="1" customWidth="1"/>
    <col min="9970" max="9970" width="88.21875" style="1" customWidth="1"/>
    <col min="9971" max="9973" width="12.21875" style="1" customWidth="1"/>
    <col min="9974" max="10224" width="48.21875" style="1"/>
    <col min="10225" max="10225" width="25.21875" style="1" customWidth="1"/>
    <col min="10226" max="10226" width="88.21875" style="1" customWidth="1"/>
    <col min="10227" max="10229" width="12.21875" style="1" customWidth="1"/>
    <col min="10230" max="10480" width="48.21875" style="1"/>
    <col min="10481" max="10481" width="25.21875" style="1" customWidth="1"/>
    <col min="10482" max="10482" width="88.21875" style="1" customWidth="1"/>
    <col min="10483" max="10485" width="12.21875" style="1" customWidth="1"/>
    <col min="10486" max="10736" width="48.21875" style="1"/>
    <col min="10737" max="10737" width="25.21875" style="1" customWidth="1"/>
    <col min="10738" max="10738" width="88.21875" style="1" customWidth="1"/>
    <col min="10739" max="10741" width="12.21875" style="1" customWidth="1"/>
    <col min="10742" max="10992" width="48.21875" style="1"/>
    <col min="10993" max="10993" width="25.21875" style="1" customWidth="1"/>
    <col min="10994" max="10994" width="88.21875" style="1" customWidth="1"/>
    <col min="10995" max="10997" width="12.21875" style="1" customWidth="1"/>
    <col min="10998" max="11248" width="48.21875" style="1"/>
    <col min="11249" max="11249" width="25.21875" style="1" customWidth="1"/>
    <col min="11250" max="11250" width="88.21875" style="1" customWidth="1"/>
    <col min="11251" max="11253" width="12.21875" style="1" customWidth="1"/>
    <col min="11254" max="11504" width="48.21875" style="1"/>
    <col min="11505" max="11505" width="25.21875" style="1" customWidth="1"/>
    <col min="11506" max="11506" width="88.21875" style="1" customWidth="1"/>
    <col min="11507" max="11509" width="12.21875" style="1" customWidth="1"/>
    <col min="11510" max="11760" width="48.21875" style="1"/>
    <col min="11761" max="11761" width="25.21875" style="1" customWidth="1"/>
    <col min="11762" max="11762" width="88.21875" style="1" customWidth="1"/>
    <col min="11763" max="11765" width="12.21875" style="1" customWidth="1"/>
    <col min="11766" max="12016" width="48.21875" style="1"/>
    <col min="12017" max="12017" width="25.21875" style="1" customWidth="1"/>
    <col min="12018" max="12018" width="88.21875" style="1" customWidth="1"/>
    <col min="12019" max="12021" width="12.21875" style="1" customWidth="1"/>
    <col min="12022" max="12272" width="48.21875" style="1"/>
    <col min="12273" max="12273" width="25.21875" style="1" customWidth="1"/>
    <col min="12274" max="12274" width="88.21875" style="1" customWidth="1"/>
    <col min="12275" max="12277" width="12.21875" style="1" customWidth="1"/>
    <col min="12278" max="12528" width="48.21875" style="1"/>
    <col min="12529" max="12529" width="25.21875" style="1" customWidth="1"/>
    <col min="12530" max="12530" width="88.21875" style="1" customWidth="1"/>
    <col min="12531" max="12533" width="12.21875" style="1" customWidth="1"/>
    <col min="12534" max="12784" width="48.21875" style="1"/>
    <col min="12785" max="12785" width="25.21875" style="1" customWidth="1"/>
    <col min="12786" max="12786" width="88.21875" style="1" customWidth="1"/>
    <col min="12787" max="12789" width="12.21875" style="1" customWidth="1"/>
    <col min="12790" max="13040" width="48.21875" style="1"/>
    <col min="13041" max="13041" width="25.21875" style="1" customWidth="1"/>
    <col min="13042" max="13042" width="88.21875" style="1" customWidth="1"/>
    <col min="13043" max="13045" width="12.21875" style="1" customWidth="1"/>
    <col min="13046" max="13296" width="48.21875" style="1"/>
    <col min="13297" max="13297" width="25.21875" style="1" customWidth="1"/>
    <col min="13298" max="13298" width="88.21875" style="1" customWidth="1"/>
    <col min="13299" max="13301" width="12.21875" style="1" customWidth="1"/>
    <col min="13302" max="13552" width="48.21875" style="1"/>
    <col min="13553" max="13553" width="25.21875" style="1" customWidth="1"/>
    <col min="13554" max="13554" width="88.21875" style="1" customWidth="1"/>
    <col min="13555" max="13557" width="12.21875" style="1" customWidth="1"/>
    <col min="13558" max="13808" width="48.21875" style="1"/>
    <col min="13809" max="13809" width="25.21875" style="1" customWidth="1"/>
    <col min="13810" max="13810" width="88.21875" style="1" customWidth="1"/>
    <col min="13811" max="13813" width="12.21875" style="1" customWidth="1"/>
    <col min="13814" max="14064" width="48.21875" style="1"/>
    <col min="14065" max="14065" width="25.21875" style="1" customWidth="1"/>
    <col min="14066" max="14066" width="88.21875" style="1" customWidth="1"/>
    <col min="14067" max="14069" width="12.21875" style="1" customWidth="1"/>
    <col min="14070" max="14320" width="48.21875" style="1"/>
    <col min="14321" max="14321" width="25.21875" style="1" customWidth="1"/>
    <col min="14322" max="14322" width="88.21875" style="1" customWidth="1"/>
    <col min="14323" max="14325" width="12.21875" style="1" customWidth="1"/>
    <col min="14326" max="14576" width="48.21875" style="1"/>
    <col min="14577" max="14577" width="25.21875" style="1" customWidth="1"/>
    <col min="14578" max="14578" width="88.21875" style="1" customWidth="1"/>
    <col min="14579" max="14581" width="12.21875" style="1" customWidth="1"/>
    <col min="14582" max="14832" width="48.21875" style="1"/>
    <col min="14833" max="14833" width="25.21875" style="1" customWidth="1"/>
    <col min="14834" max="14834" width="88.21875" style="1" customWidth="1"/>
    <col min="14835" max="14837" width="12.21875" style="1" customWidth="1"/>
    <col min="14838" max="15088" width="48.21875" style="1"/>
    <col min="15089" max="15089" width="25.21875" style="1" customWidth="1"/>
    <col min="15090" max="15090" width="88.21875" style="1" customWidth="1"/>
    <col min="15091" max="15093" width="12.21875" style="1" customWidth="1"/>
    <col min="15094" max="15344" width="48.21875" style="1"/>
    <col min="15345" max="15345" width="25.21875" style="1" customWidth="1"/>
    <col min="15346" max="15346" width="88.21875" style="1" customWidth="1"/>
    <col min="15347" max="15349" width="12.21875" style="1" customWidth="1"/>
    <col min="15350" max="15600" width="48.21875" style="1"/>
    <col min="15601" max="15601" width="25.21875" style="1" customWidth="1"/>
    <col min="15602" max="15602" width="88.21875" style="1" customWidth="1"/>
    <col min="15603" max="15605" width="12.21875" style="1" customWidth="1"/>
    <col min="15606" max="15856" width="48.21875" style="1"/>
    <col min="15857" max="15857" width="25.21875" style="1" customWidth="1"/>
    <col min="15858" max="15858" width="88.21875" style="1" customWidth="1"/>
    <col min="15859" max="15861" width="12.21875" style="1" customWidth="1"/>
    <col min="15862" max="16112" width="48.21875" style="1"/>
    <col min="16113" max="16113" width="25.21875" style="1" customWidth="1"/>
    <col min="16114" max="16114" width="88.21875" style="1" customWidth="1"/>
    <col min="16115" max="16117" width="12.21875" style="1" customWidth="1"/>
    <col min="16118" max="16384" width="48.21875" style="1"/>
  </cols>
  <sheetData>
    <row r="1" spans="2:11" ht="17.399999999999999" x14ac:dyDescent="0.25">
      <c r="B1" s="438" t="s">
        <v>3759</v>
      </c>
    </row>
    <row r="2" spans="2:11" ht="18" customHeight="1" x14ac:dyDescent="0.25">
      <c r="B2" s="438" t="s">
        <v>3666</v>
      </c>
      <c r="C2" s="410"/>
      <c r="D2" s="410"/>
      <c r="E2" s="410"/>
      <c r="F2" s="410"/>
      <c r="G2" s="410"/>
    </row>
    <row r="3" spans="2:11" ht="17.399999999999999" x14ac:dyDescent="0.25">
      <c r="B3" s="438" t="s">
        <v>3667</v>
      </c>
      <c r="C3" s="410"/>
      <c r="D3" s="410"/>
      <c r="E3" s="410"/>
      <c r="F3" s="410"/>
      <c r="G3" s="410"/>
    </row>
    <row r="4" spans="2:11" ht="20.25" customHeight="1" thickBot="1" x14ac:dyDescent="0.3">
      <c r="B4" s="439" t="s">
        <v>3760</v>
      </c>
      <c r="C4" s="411"/>
      <c r="D4" s="411"/>
      <c r="E4" s="411"/>
      <c r="F4" s="411"/>
      <c r="G4" s="411"/>
    </row>
    <row r="5" spans="2:11" s="20" customFormat="1" ht="47.25" customHeight="1" thickTop="1" thickBot="1" x14ac:dyDescent="0.3">
      <c r="B5" s="753" t="s">
        <v>3668</v>
      </c>
      <c r="C5" s="753"/>
      <c r="D5" s="754"/>
      <c r="E5" s="455" t="s">
        <v>0</v>
      </c>
      <c r="F5" s="412" t="s">
        <v>36</v>
      </c>
      <c r="G5" s="456" t="s">
        <v>35</v>
      </c>
      <c r="H5" s="413"/>
      <c r="I5" s="413"/>
      <c r="J5" s="413"/>
      <c r="K5" s="413"/>
    </row>
    <row r="6" spans="2:11" ht="21" customHeight="1" thickTop="1" x14ac:dyDescent="0.25">
      <c r="B6" s="414" t="s">
        <v>3669</v>
      </c>
      <c r="C6" s="415" t="str">
        <f>IF(OR('CUADRO 14'!F6&gt;'CUADRO 13'!$D$5),"***","")</f>
        <v/>
      </c>
      <c r="D6" s="416" t="str">
        <f>IF(OR('CUADRO 14'!G6&gt;'CUADRO 13'!$E$5),"xx","")</f>
        <v/>
      </c>
      <c r="E6" s="417">
        <f>+F6+G6</f>
        <v>0</v>
      </c>
      <c r="F6" s="457"/>
      <c r="G6" s="458"/>
    </row>
    <row r="7" spans="2:11" ht="21" customHeight="1" x14ac:dyDescent="0.25">
      <c r="B7" s="418" t="s">
        <v>3670</v>
      </c>
      <c r="C7" s="419" t="str">
        <f>IF(OR('CUADRO 14'!F7&gt;'CUADRO 13'!$D$5),"***","")</f>
        <v/>
      </c>
      <c r="D7" s="420" t="str">
        <f>IF(OR('CUADRO 14'!G7&gt;'CUADRO 13'!$E$5),"xx","")</f>
        <v/>
      </c>
      <c r="E7" s="421">
        <f t="shared" ref="E7:E20" si="0">+F7+G7</f>
        <v>0</v>
      </c>
      <c r="F7" s="459"/>
      <c r="G7" s="460"/>
      <c r="H7" s="413"/>
    </row>
    <row r="8" spans="2:11" ht="21" customHeight="1" x14ac:dyDescent="0.25">
      <c r="B8" s="418" t="s">
        <v>3671</v>
      </c>
      <c r="C8" s="419" t="str">
        <f>IF(OR('CUADRO 14'!F8&gt;'CUADRO 13'!$D$5),"***","")</f>
        <v/>
      </c>
      <c r="D8" s="420" t="str">
        <f>IF(OR('CUADRO 14'!G8&gt;'CUADRO 13'!$E$5),"xx","")</f>
        <v/>
      </c>
      <c r="E8" s="421">
        <f t="shared" si="0"/>
        <v>0</v>
      </c>
      <c r="F8" s="459"/>
      <c r="G8" s="460"/>
    </row>
    <row r="9" spans="2:11" ht="21" customHeight="1" x14ac:dyDescent="0.25">
      <c r="B9" s="418" t="s">
        <v>3672</v>
      </c>
      <c r="C9" s="419" t="str">
        <f>IF(OR('CUADRO 14'!F9&gt;'CUADRO 13'!$D$5),"***","")</f>
        <v/>
      </c>
      <c r="D9" s="420" t="str">
        <f>IF(OR('CUADRO 14'!G9&gt;'CUADRO 13'!$E$5),"xx","")</f>
        <v/>
      </c>
      <c r="E9" s="421">
        <f t="shared" si="0"/>
        <v>0</v>
      </c>
      <c r="F9" s="459"/>
      <c r="G9" s="460"/>
    </row>
    <row r="10" spans="2:11" ht="21" customHeight="1" x14ac:dyDescent="0.25">
      <c r="B10" s="418" t="s">
        <v>3673</v>
      </c>
      <c r="C10" s="419" t="str">
        <f>IF(OR('CUADRO 14'!F10&gt;'CUADRO 13'!$D$5),"***","")</f>
        <v/>
      </c>
      <c r="D10" s="420" t="str">
        <f>IF(OR('CUADRO 14'!G10&gt;'CUADRO 13'!$E$5),"xx","")</f>
        <v/>
      </c>
      <c r="E10" s="421">
        <f t="shared" si="0"/>
        <v>0</v>
      </c>
      <c r="F10" s="459"/>
      <c r="G10" s="460"/>
    </row>
    <row r="11" spans="2:11" ht="21" customHeight="1" x14ac:dyDescent="0.25">
      <c r="B11" s="418" t="s">
        <v>3674</v>
      </c>
      <c r="C11" s="419" t="str">
        <f>IF(OR('CUADRO 14'!F11&gt;'CUADRO 13'!$D$5),"***","")</f>
        <v/>
      </c>
      <c r="D11" s="420" t="str">
        <f>IF(OR('CUADRO 14'!G11&gt;'CUADRO 13'!$E$5),"xx","")</f>
        <v/>
      </c>
      <c r="E11" s="421">
        <f t="shared" si="0"/>
        <v>0</v>
      </c>
      <c r="F11" s="459"/>
      <c r="G11" s="460"/>
    </row>
    <row r="12" spans="2:11" ht="21" customHeight="1" x14ac:dyDescent="0.25">
      <c r="B12" s="418" t="s">
        <v>3675</v>
      </c>
      <c r="C12" s="419" t="str">
        <f>IF(OR('CUADRO 14'!F12&gt;'CUADRO 13'!$D$5),"***","")</f>
        <v/>
      </c>
      <c r="D12" s="420" t="str">
        <f>IF(OR('CUADRO 14'!G12&gt;'CUADRO 13'!$E$5),"xx","")</f>
        <v/>
      </c>
      <c r="E12" s="421">
        <f t="shared" si="0"/>
        <v>0</v>
      </c>
      <c r="F12" s="459"/>
      <c r="G12" s="460"/>
    </row>
    <row r="13" spans="2:11" ht="21" customHeight="1" x14ac:dyDescent="0.25">
      <c r="B13" s="418" t="s">
        <v>3676</v>
      </c>
      <c r="C13" s="419" t="str">
        <f>IF(OR('CUADRO 14'!F13&gt;'CUADRO 13'!$D$5),"***","")</f>
        <v/>
      </c>
      <c r="D13" s="420" t="str">
        <f>IF(OR('CUADRO 14'!G13&gt;'CUADRO 13'!$E$5),"xx","")</f>
        <v/>
      </c>
      <c r="E13" s="421">
        <f t="shared" si="0"/>
        <v>0</v>
      </c>
      <c r="F13" s="459"/>
      <c r="G13" s="460"/>
    </row>
    <row r="14" spans="2:11" ht="21" customHeight="1" x14ac:dyDescent="0.25">
      <c r="B14" s="418" t="s">
        <v>3677</v>
      </c>
      <c r="C14" s="419" t="str">
        <f>IF(OR('CUADRO 14'!F14&gt;'CUADRO 13'!$D$5),"***","")</f>
        <v/>
      </c>
      <c r="D14" s="420" t="str">
        <f>IF(OR('CUADRO 14'!G14&gt;'CUADRO 13'!$E$5),"xx","")</f>
        <v/>
      </c>
      <c r="E14" s="421">
        <f t="shared" si="0"/>
        <v>0</v>
      </c>
      <c r="F14" s="459"/>
      <c r="G14" s="460"/>
    </row>
    <row r="15" spans="2:11" ht="21" customHeight="1" x14ac:dyDescent="0.25">
      <c r="B15" s="418" t="s">
        <v>3678</v>
      </c>
      <c r="C15" s="419" t="str">
        <f>IF(OR('CUADRO 14'!F15&gt;'CUADRO 13'!$D$5),"***","")</f>
        <v/>
      </c>
      <c r="D15" s="420" t="str">
        <f>IF(OR('CUADRO 14'!G15&gt;'CUADRO 13'!$E$5),"xx","")</f>
        <v/>
      </c>
      <c r="E15" s="421">
        <f t="shared" si="0"/>
        <v>0</v>
      </c>
      <c r="F15" s="459"/>
      <c r="G15" s="460"/>
    </row>
    <row r="16" spans="2:11" ht="21" customHeight="1" x14ac:dyDescent="0.25">
      <c r="B16" s="418" t="s">
        <v>3679</v>
      </c>
      <c r="C16" s="419" t="str">
        <f>IF(OR('CUADRO 14'!F16&gt;'CUADRO 13'!$D$5),"***","")</f>
        <v/>
      </c>
      <c r="D16" s="420" t="str">
        <f>IF(OR('CUADRO 14'!G16&gt;'CUADRO 13'!$E$5),"xx","")</f>
        <v/>
      </c>
      <c r="E16" s="421">
        <f t="shared" si="0"/>
        <v>0</v>
      </c>
      <c r="F16" s="459"/>
      <c r="G16" s="460"/>
    </row>
    <row r="17" spans="2:8" ht="21" customHeight="1" x14ac:dyDescent="0.25">
      <c r="B17" s="418" t="s">
        <v>3680</v>
      </c>
      <c r="C17" s="419" t="str">
        <f>IF(OR('CUADRO 14'!F17&gt;'CUADRO 13'!$D$5),"***","")</f>
        <v/>
      </c>
      <c r="D17" s="420" t="str">
        <f>IF(OR('CUADRO 14'!G17&gt;'CUADRO 13'!$E$5),"xx","")</f>
        <v/>
      </c>
      <c r="E17" s="421">
        <f t="shared" si="0"/>
        <v>0</v>
      </c>
      <c r="F17" s="459"/>
      <c r="G17" s="460"/>
    </row>
    <row r="18" spans="2:8" ht="21" customHeight="1" x14ac:dyDescent="0.25">
      <c r="B18" s="418" t="s">
        <v>3681</v>
      </c>
      <c r="C18" s="419" t="str">
        <f>IF(OR('CUADRO 14'!F18&gt;'CUADRO 13'!$D$5),"***","")</f>
        <v/>
      </c>
      <c r="D18" s="420" t="str">
        <f>IF(OR('CUADRO 14'!G18&gt;'CUADRO 13'!$E$5),"xx","")</f>
        <v/>
      </c>
      <c r="E18" s="421">
        <f t="shared" si="0"/>
        <v>0</v>
      </c>
      <c r="F18" s="459"/>
      <c r="G18" s="460"/>
    </row>
    <row r="19" spans="2:8" ht="21" customHeight="1" x14ac:dyDescent="0.25">
      <c r="B19" s="418" t="s">
        <v>3682</v>
      </c>
      <c r="C19" s="419" t="str">
        <f>IF(OR('CUADRO 14'!F19&gt;'CUADRO 13'!$D$5),"***","")</f>
        <v/>
      </c>
      <c r="D19" s="420" t="str">
        <f>IF(OR('CUADRO 14'!G19&gt;'CUADRO 13'!$E$5),"xx","")</f>
        <v/>
      </c>
      <c r="E19" s="421">
        <f t="shared" si="0"/>
        <v>0</v>
      </c>
      <c r="F19" s="459"/>
      <c r="G19" s="460"/>
      <c r="H19" s="422">
        <f>SUM(F6:F20)</f>
        <v>0</v>
      </c>
    </row>
    <row r="20" spans="2:8" ht="21" customHeight="1" thickBot="1" x14ac:dyDescent="0.3">
      <c r="B20" s="423" t="s">
        <v>3683</v>
      </c>
      <c r="C20" s="419" t="str">
        <f>IF(OR('CUADRO 14'!F20&gt;'CUADRO 13'!$D$5),"***","")</f>
        <v/>
      </c>
      <c r="D20" s="420" t="str">
        <f>IF(OR('CUADRO 14'!G20&gt;'CUADRO 13'!$E$5),"xx","")</f>
        <v/>
      </c>
      <c r="E20" s="424">
        <f t="shared" si="0"/>
        <v>0</v>
      </c>
      <c r="F20" s="461"/>
      <c r="G20" s="462"/>
      <c r="H20" s="422">
        <f>SUM(G6:G20)</f>
        <v>0</v>
      </c>
    </row>
    <row r="21" spans="2:8" ht="37.5" customHeight="1" thickTop="1" x14ac:dyDescent="0.25">
      <c r="B21" s="755" t="str">
        <f>IF(AND('CUADRO 13'!D5&gt;0,H19=0),"En el Cuadro 13 indicó estudiantes HOMBRES que estudian y trabajan, debe registrarlos en este cuadro, según la actividad o actividades que realizan.","")</f>
        <v/>
      </c>
      <c r="C21" s="755"/>
      <c r="D21" s="755"/>
      <c r="F21" s="425" t="str">
        <f>IF(AND(B21="",H19&lt;'CUADRO 13'!D5),"XXX","")</f>
        <v/>
      </c>
      <c r="G21" s="425" t="str">
        <f>IF(AND(B22="",H20&lt;'CUADRO 13'!E5),"XXX","")</f>
        <v/>
      </c>
    </row>
    <row r="22" spans="2:8" ht="37.5" customHeight="1" x14ac:dyDescent="0.25">
      <c r="B22" s="593" t="str">
        <f>IF(AND('CUADRO 13'!E5&gt;0,H20=0),"En el Cuadro 13 indicó estudiantes MUJERES que estudian y trabajan, debe registrarlos en este cuadro, según la actividad o actividades que realizan.","")</f>
        <v/>
      </c>
      <c r="C22" s="593"/>
      <c r="D22" s="593"/>
      <c r="E22" s="593" t="str">
        <f>IF(OR(F21="XXX",G21="XXX"),"Está desglosando menos estudiantes que los indicados en el Cuadro 13, ya sea Hombres o Mujeres, según se indica con XXX debajo de la respectiva columna.","")</f>
        <v/>
      </c>
      <c r="F22" s="593"/>
      <c r="G22" s="593"/>
    </row>
    <row r="23" spans="2:8" ht="37.5" customHeight="1" x14ac:dyDescent="0.25">
      <c r="B23" s="593" t="str">
        <f>IF(OR(C6="***",C7="***",C8="***",C9="***",C10="***",C11="***",C12="***",C13="***",C14="***",C15="***",C16="***",C17="***",C18="***",C19="***",C20="***"),"*** = La cifra de hombres indicada, no puede ser mayor al total de hombres que estudian y trabajan reportados en el Cuadro 13.","")</f>
        <v/>
      </c>
      <c r="C23" s="593"/>
      <c r="D23" s="593"/>
      <c r="E23" s="593"/>
      <c r="F23" s="593"/>
      <c r="G23" s="593"/>
    </row>
    <row r="24" spans="2:8" ht="37.5" customHeight="1" x14ac:dyDescent="0.25">
      <c r="B24" s="593" t="str">
        <f>IF(OR(D6="xx",D7="xx",D8="xx",D9="xx",D10="xx",D11="xx",D12="xx",D13="xx",D14="xx",D15="xx",D16="xx",D17="xx",D18="xx",D19="xx",D20="xx"),"xx = La cifra de mujeres indicada, no puede ser mayor al total de mujeres que estudian y trabajan reportadas en el Cuadro 13.","")</f>
        <v/>
      </c>
      <c r="C24" s="593"/>
      <c r="D24" s="593"/>
      <c r="E24" s="593"/>
      <c r="F24" s="593"/>
      <c r="G24" s="593"/>
    </row>
    <row r="25" spans="2:8" ht="6.75" customHeight="1" x14ac:dyDescent="0.25">
      <c r="B25" s="426"/>
      <c r="C25" s="427"/>
      <c r="D25" s="426"/>
      <c r="E25" s="428"/>
      <c r="F25" s="428"/>
      <c r="G25" s="428"/>
    </row>
    <row r="26" spans="2:8" ht="18" customHeight="1" x14ac:dyDescent="0.25">
      <c r="B26" s="407" t="s">
        <v>3664</v>
      </c>
      <c r="C26" s="407"/>
      <c r="D26" s="407"/>
      <c r="E26" s="11"/>
      <c r="F26" s="408"/>
      <c r="G26" s="408"/>
    </row>
    <row r="27" spans="2:8" ht="18" customHeight="1" x14ac:dyDescent="0.25">
      <c r="B27" s="739"/>
      <c r="C27" s="740"/>
      <c r="D27" s="740"/>
      <c r="E27" s="573"/>
      <c r="F27" s="573"/>
      <c r="G27" s="574"/>
    </row>
    <row r="28" spans="2:8" ht="18" customHeight="1" x14ac:dyDescent="0.25">
      <c r="B28" s="575"/>
      <c r="C28" s="576"/>
      <c r="D28" s="576"/>
      <c r="E28" s="576"/>
      <c r="F28" s="576"/>
      <c r="G28" s="577"/>
    </row>
    <row r="29" spans="2:8" ht="18" customHeight="1" x14ac:dyDescent="0.25">
      <c r="B29" s="575"/>
      <c r="C29" s="576"/>
      <c r="D29" s="576"/>
      <c r="E29" s="576"/>
      <c r="F29" s="576"/>
      <c r="G29" s="577"/>
    </row>
    <row r="30" spans="2:8" ht="18" customHeight="1" x14ac:dyDescent="0.25">
      <c r="B30" s="578"/>
      <c r="C30" s="579"/>
      <c r="D30" s="579"/>
      <c r="E30" s="579"/>
      <c r="F30" s="579"/>
      <c r="G30" s="580"/>
    </row>
    <row r="31" spans="2:8" x14ac:dyDescent="0.25">
      <c r="F31" s="429"/>
      <c r="G31" s="429"/>
    </row>
  </sheetData>
  <sheetProtection algorithmName="SHA-512" hashValue="JdXBXLEcHNsbRHyZZYr1dfLCfYt4eyEGzuM3DSnHUHVZ/nWaFMS2TCB9tnSeMNejG2E3Woo8OLgN0VaTvjyZ7g==" saltValue="76bO9pBA0YTBrChisrG04Q==" spinCount="100000" sheet="1" objects="1" scenarios="1"/>
  <mergeCells count="7">
    <mergeCell ref="B27:G30"/>
    <mergeCell ref="B5:D5"/>
    <mergeCell ref="B21:D21"/>
    <mergeCell ref="B22:D22"/>
    <mergeCell ref="E22:G24"/>
    <mergeCell ref="B23:D23"/>
    <mergeCell ref="B24:D24"/>
  </mergeCells>
  <conditionalFormatting sqref="B21:D22">
    <cfRule type="notContainsBlanks" dxfId="4" priority="3">
      <formula>LEN(TRIM(B21))&gt;0</formula>
    </cfRule>
  </conditionalFormatting>
  <conditionalFormatting sqref="E6:E20 E25">
    <cfRule type="cellIs" dxfId="3" priority="2" operator="equal">
      <formula>0</formula>
    </cfRule>
  </conditionalFormatting>
  <conditionalFormatting sqref="E22:G24">
    <cfRule type="notContainsBlanks" dxfId="2" priority="1">
      <formula>LEN(TRIM(E22))&gt;0</formula>
    </cfRule>
  </conditionalFormatting>
  <dataValidations count="1">
    <dataValidation allowBlank="1" showErrorMessage="1" sqref="F6:G20" xr:uid="{00000000-0002-0000-1400-000000000000}"/>
  </dataValidations>
  <printOptions horizontalCentered="1"/>
  <pageMargins left="0.19685039370078741" right="0.19685039370078741" top="0.59055118110236227" bottom="0.35433070866141736" header="0.31496062992125984" footer="0.19685039370078741"/>
  <pageSetup scale="82" orientation="landscape" r:id="rId1"/>
  <headerFooter>
    <oddFooter>&amp;R&amp;"+,Negrita Cursiva"Académica Diurna&amp;"+,Cursiva", página 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6">
    <pageSetUpPr fitToPage="1"/>
  </sheetPr>
  <dimension ref="B1:T26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3.44140625" style="1" customWidth="1"/>
    <col min="2" max="2" width="40.21875" style="1" customWidth="1"/>
    <col min="3" max="20" width="7.77734375" style="1" customWidth="1"/>
    <col min="21" max="16384" width="11.44140625" style="1"/>
  </cols>
  <sheetData>
    <row r="1" spans="2:20" ht="18" customHeight="1" x14ac:dyDescent="0.3">
      <c r="B1" s="432" t="s">
        <v>3757</v>
      </c>
      <c r="C1" s="36"/>
      <c r="D1" s="36"/>
      <c r="E1" s="36"/>
      <c r="F1" s="36"/>
      <c r="G1" s="36"/>
      <c r="H1" s="36"/>
      <c r="I1" s="36"/>
      <c r="J1" s="36"/>
    </row>
    <row r="2" spans="2:20" ht="22.8" x14ac:dyDescent="0.4">
      <c r="B2" s="437" t="s">
        <v>29</v>
      </c>
      <c r="C2" s="37"/>
      <c r="D2" s="37"/>
      <c r="E2" s="37"/>
      <c r="F2" s="37"/>
      <c r="G2" s="37"/>
      <c r="H2" s="37"/>
      <c r="I2" s="37"/>
      <c r="J2" s="37"/>
      <c r="T2" s="37"/>
    </row>
    <row r="3" spans="2:20" ht="18" thickBot="1" x14ac:dyDescent="0.35">
      <c r="B3" s="434" t="s">
        <v>1356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2:20" ht="49.5" customHeight="1" thickTop="1" x14ac:dyDescent="0.25">
      <c r="B4" s="615" t="s">
        <v>829</v>
      </c>
      <c r="C4" s="758" t="s">
        <v>0</v>
      </c>
      <c r="D4" s="610"/>
      <c r="E4" s="610"/>
      <c r="F4" s="756" t="s">
        <v>30</v>
      </c>
      <c r="G4" s="757"/>
      <c r="H4" s="759"/>
      <c r="I4" s="757" t="s">
        <v>32</v>
      </c>
      <c r="J4" s="757"/>
      <c r="K4" s="757"/>
      <c r="L4" s="756" t="s">
        <v>33</v>
      </c>
      <c r="M4" s="757"/>
      <c r="N4" s="759"/>
      <c r="O4" s="756" t="s">
        <v>34</v>
      </c>
      <c r="P4" s="757"/>
      <c r="Q4" s="759"/>
      <c r="R4" s="756" t="s">
        <v>31</v>
      </c>
      <c r="S4" s="757"/>
      <c r="T4" s="757"/>
    </row>
    <row r="5" spans="2:20" ht="30" customHeight="1" thickBot="1" x14ac:dyDescent="0.3">
      <c r="B5" s="616"/>
      <c r="C5" s="39" t="s">
        <v>0</v>
      </c>
      <c r="D5" s="40" t="s">
        <v>36</v>
      </c>
      <c r="E5" s="41" t="s">
        <v>35</v>
      </c>
      <c r="F5" s="42" t="s">
        <v>0</v>
      </c>
      <c r="G5" s="40" t="s">
        <v>36</v>
      </c>
      <c r="H5" s="41" t="s">
        <v>35</v>
      </c>
      <c r="I5" s="42" t="s">
        <v>0</v>
      </c>
      <c r="J5" s="40" t="s">
        <v>36</v>
      </c>
      <c r="K5" s="41" t="s">
        <v>35</v>
      </c>
      <c r="L5" s="42" t="s">
        <v>0</v>
      </c>
      <c r="M5" s="40" t="s">
        <v>36</v>
      </c>
      <c r="N5" s="43" t="s">
        <v>35</v>
      </c>
      <c r="O5" s="42" t="s">
        <v>0</v>
      </c>
      <c r="P5" s="40" t="s">
        <v>36</v>
      </c>
      <c r="Q5" s="41" t="s">
        <v>35</v>
      </c>
      <c r="R5" s="42" t="s">
        <v>0</v>
      </c>
      <c r="S5" s="40" t="s">
        <v>36</v>
      </c>
      <c r="T5" s="41" t="s">
        <v>35</v>
      </c>
    </row>
    <row r="6" spans="2:20" ht="24.75" customHeight="1" thickTop="1" thickBot="1" x14ac:dyDescent="0.3">
      <c r="B6" s="44" t="s">
        <v>2994</v>
      </c>
      <c r="C6" s="45">
        <f>+D6+E6</f>
        <v>0</v>
      </c>
      <c r="D6" s="46">
        <f>+G6+J6+M6+P6+S6</f>
        <v>0</v>
      </c>
      <c r="E6" s="47">
        <f>+H6+K6+N6+Q6+T6</f>
        <v>0</v>
      </c>
      <c r="F6" s="48">
        <f>+G6+H6</f>
        <v>0</v>
      </c>
      <c r="G6" s="49"/>
      <c r="H6" s="50"/>
      <c r="I6" s="48">
        <f>+J6+K6</f>
        <v>0</v>
      </c>
      <c r="J6" s="49"/>
      <c r="K6" s="50"/>
      <c r="L6" s="47">
        <f>+M6+N6</f>
        <v>0</v>
      </c>
      <c r="M6" s="49"/>
      <c r="N6" s="51"/>
      <c r="O6" s="48">
        <f>+P6+Q6</f>
        <v>0</v>
      </c>
      <c r="P6" s="49"/>
      <c r="Q6" s="50"/>
      <c r="R6" s="48">
        <f>+S6+T6</f>
        <v>0</v>
      </c>
      <c r="S6" s="49"/>
      <c r="T6" s="51"/>
    </row>
    <row r="7" spans="2:20" x14ac:dyDescent="0.25">
      <c r="B7" s="52" t="s">
        <v>830</v>
      </c>
      <c r="C7" s="612">
        <f>D7+E7</f>
        <v>0</v>
      </c>
      <c r="D7" s="613">
        <f t="shared" ref="D7:D16" si="0">+G7+J7+M7+P7+S7</f>
        <v>0</v>
      </c>
      <c r="E7" s="614">
        <f t="shared" ref="E7:E16" si="1">+H7+K7+N7+Q7+T7</f>
        <v>0</v>
      </c>
      <c r="F7" s="583">
        <f>+G7+H7</f>
        <v>0</v>
      </c>
      <c r="G7" s="585"/>
      <c r="H7" s="581"/>
      <c r="I7" s="583">
        <f>+J7+K7</f>
        <v>0</v>
      </c>
      <c r="J7" s="585"/>
      <c r="K7" s="581"/>
      <c r="L7" s="587">
        <f>+M7+N7</f>
        <v>0</v>
      </c>
      <c r="M7" s="585"/>
      <c r="N7" s="570"/>
      <c r="O7" s="583">
        <f>+P7+Q7</f>
        <v>0</v>
      </c>
      <c r="P7" s="585"/>
      <c r="Q7" s="581"/>
      <c r="R7" s="583">
        <f>+S7+T7</f>
        <v>0</v>
      </c>
      <c r="S7" s="585"/>
      <c r="T7" s="570"/>
    </row>
    <row r="8" spans="2:20" ht="18" customHeight="1" x14ac:dyDescent="0.25">
      <c r="B8" s="53" t="s">
        <v>2995</v>
      </c>
      <c r="C8" s="590"/>
      <c r="D8" s="592">
        <f t="shared" si="0"/>
        <v>0</v>
      </c>
      <c r="E8" s="588">
        <f t="shared" si="1"/>
        <v>0</v>
      </c>
      <c r="F8" s="584"/>
      <c r="G8" s="586"/>
      <c r="H8" s="582"/>
      <c r="I8" s="584"/>
      <c r="J8" s="586"/>
      <c r="K8" s="582"/>
      <c r="L8" s="588"/>
      <c r="M8" s="586"/>
      <c r="N8" s="571"/>
      <c r="O8" s="584"/>
      <c r="P8" s="586"/>
      <c r="Q8" s="582"/>
      <c r="R8" s="584"/>
      <c r="S8" s="586"/>
      <c r="T8" s="571"/>
    </row>
    <row r="9" spans="2:20" x14ac:dyDescent="0.25">
      <c r="B9" s="54" t="s">
        <v>830</v>
      </c>
      <c r="C9" s="605">
        <f t="shared" ref="C9" si="2">D9+E9</f>
        <v>0</v>
      </c>
      <c r="D9" s="607">
        <f t="shared" si="0"/>
        <v>0</v>
      </c>
      <c r="E9" s="603">
        <f t="shared" si="1"/>
        <v>0</v>
      </c>
      <c r="F9" s="601">
        <f t="shared" ref="F9" si="3">+G9+H9</f>
        <v>0</v>
      </c>
      <c r="G9" s="595"/>
      <c r="H9" s="599"/>
      <c r="I9" s="601">
        <f t="shared" ref="I9" si="4">+J9+K9</f>
        <v>0</v>
      </c>
      <c r="J9" s="595"/>
      <c r="K9" s="599"/>
      <c r="L9" s="603">
        <f t="shared" ref="L9" si="5">+M9+N9</f>
        <v>0</v>
      </c>
      <c r="M9" s="595"/>
      <c r="N9" s="597"/>
      <c r="O9" s="601">
        <f t="shared" ref="O9" si="6">+P9+Q9</f>
        <v>0</v>
      </c>
      <c r="P9" s="595"/>
      <c r="Q9" s="599"/>
      <c r="R9" s="601">
        <f t="shared" ref="R9" si="7">+S9+T9</f>
        <v>0</v>
      </c>
      <c r="S9" s="595"/>
      <c r="T9" s="597"/>
    </row>
    <row r="10" spans="2:20" ht="18" customHeight="1" x14ac:dyDescent="0.25">
      <c r="B10" s="55" t="s">
        <v>2996</v>
      </c>
      <c r="C10" s="606"/>
      <c r="D10" s="608">
        <f t="shared" si="0"/>
        <v>0</v>
      </c>
      <c r="E10" s="604">
        <f t="shared" si="1"/>
        <v>0</v>
      </c>
      <c r="F10" s="602"/>
      <c r="G10" s="596"/>
      <c r="H10" s="600"/>
      <c r="I10" s="602"/>
      <c r="J10" s="596"/>
      <c r="K10" s="600"/>
      <c r="L10" s="604"/>
      <c r="M10" s="596"/>
      <c r="N10" s="598"/>
      <c r="O10" s="602"/>
      <c r="P10" s="596"/>
      <c r="Q10" s="600"/>
      <c r="R10" s="602"/>
      <c r="S10" s="596"/>
      <c r="T10" s="598"/>
    </row>
    <row r="11" spans="2:20" x14ac:dyDescent="0.25">
      <c r="B11" s="56" t="s">
        <v>831</v>
      </c>
      <c r="C11" s="589">
        <f t="shared" ref="C11" si="8">D11+E11</f>
        <v>0</v>
      </c>
      <c r="D11" s="591">
        <f>+G11+J11+M11+P11+S11</f>
        <v>0</v>
      </c>
      <c r="E11" s="587">
        <f t="shared" si="1"/>
        <v>0</v>
      </c>
      <c r="F11" s="583">
        <f t="shared" ref="F11" si="9">+G11+H11</f>
        <v>0</v>
      </c>
      <c r="G11" s="585"/>
      <c r="H11" s="581"/>
      <c r="I11" s="583">
        <f t="shared" ref="I11" si="10">+J11+K11</f>
        <v>0</v>
      </c>
      <c r="J11" s="585"/>
      <c r="K11" s="581"/>
      <c r="L11" s="587">
        <f t="shared" ref="L11" si="11">+M11+N11</f>
        <v>0</v>
      </c>
      <c r="M11" s="585"/>
      <c r="N11" s="570"/>
      <c r="O11" s="583">
        <f t="shared" ref="O11" si="12">+P11+Q11</f>
        <v>0</v>
      </c>
      <c r="P11" s="585"/>
      <c r="Q11" s="581"/>
      <c r="R11" s="583">
        <f t="shared" ref="R11" si="13">+S11+T11</f>
        <v>0</v>
      </c>
      <c r="S11" s="585"/>
      <c r="T11" s="570"/>
    </row>
    <row r="12" spans="2:20" ht="18" customHeight="1" x14ac:dyDescent="0.25">
      <c r="B12" s="53" t="s">
        <v>2997</v>
      </c>
      <c r="C12" s="590"/>
      <c r="D12" s="592">
        <f t="shared" si="0"/>
        <v>0</v>
      </c>
      <c r="E12" s="588">
        <f t="shared" si="1"/>
        <v>0</v>
      </c>
      <c r="F12" s="584"/>
      <c r="G12" s="586"/>
      <c r="H12" s="582"/>
      <c r="I12" s="584"/>
      <c r="J12" s="586"/>
      <c r="K12" s="582"/>
      <c r="L12" s="588"/>
      <c r="M12" s="586"/>
      <c r="N12" s="571"/>
      <c r="O12" s="584"/>
      <c r="P12" s="586"/>
      <c r="Q12" s="582"/>
      <c r="R12" s="584"/>
      <c r="S12" s="586"/>
      <c r="T12" s="571"/>
    </row>
    <row r="13" spans="2:20" x14ac:dyDescent="0.25">
      <c r="B13" s="57" t="s">
        <v>831</v>
      </c>
      <c r="C13" s="605">
        <f t="shared" ref="C13" si="14">D13+E13</f>
        <v>0</v>
      </c>
      <c r="D13" s="607">
        <f t="shared" si="0"/>
        <v>0</v>
      </c>
      <c r="E13" s="603">
        <f t="shared" si="1"/>
        <v>0</v>
      </c>
      <c r="F13" s="601">
        <f t="shared" ref="F13" si="15">+G13+H13</f>
        <v>0</v>
      </c>
      <c r="G13" s="595"/>
      <c r="H13" s="599"/>
      <c r="I13" s="601">
        <f t="shared" ref="I13" si="16">+J13+K13</f>
        <v>0</v>
      </c>
      <c r="J13" s="595"/>
      <c r="K13" s="599"/>
      <c r="L13" s="603">
        <f t="shared" ref="L13" si="17">+M13+N13</f>
        <v>0</v>
      </c>
      <c r="M13" s="595"/>
      <c r="N13" s="597"/>
      <c r="O13" s="601">
        <f t="shared" ref="O13" si="18">+P13+Q13</f>
        <v>0</v>
      </c>
      <c r="P13" s="595"/>
      <c r="Q13" s="599"/>
      <c r="R13" s="601">
        <f t="shared" ref="R13" si="19">+S13+T13</f>
        <v>0</v>
      </c>
      <c r="S13" s="595"/>
      <c r="T13" s="597"/>
    </row>
    <row r="14" spans="2:20" ht="18" customHeight="1" x14ac:dyDescent="0.25">
      <c r="B14" s="58" t="s">
        <v>3657</v>
      </c>
      <c r="C14" s="606"/>
      <c r="D14" s="608">
        <f t="shared" si="0"/>
        <v>0</v>
      </c>
      <c r="E14" s="604">
        <f t="shared" si="1"/>
        <v>0</v>
      </c>
      <c r="F14" s="602"/>
      <c r="G14" s="596"/>
      <c r="H14" s="600"/>
      <c r="I14" s="602"/>
      <c r="J14" s="596"/>
      <c r="K14" s="600"/>
      <c r="L14" s="604"/>
      <c r="M14" s="596"/>
      <c r="N14" s="598"/>
      <c r="O14" s="602"/>
      <c r="P14" s="596"/>
      <c r="Q14" s="600"/>
      <c r="R14" s="602"/>
      <c r="S14" s="596"/>
      <c r="T14" s="598"/>
    </row>
    <row r="15" spans="2:20" x14ac:dyDescent="0.25">
      <c r="B15" s="56" t="s">
        <v>831</v>
      </c>
      <c r="C15" s="589">
        <f t="shared" ref="C15" si="20">D15+E15</f>
        <v>0</v>
      </c>
      <c r="D15" s="591">
        <f t="shared" si="0"/>
        <v>0</v>
      </c>
      <c r="E15" s="587">
        <f t="shared" si="1"/>
        <v>0</v>
      </c>
      <c r="F15" s="583">
        <f t="shared" ref="F15" si="21">+G15+H15</f>
        <v>0</v>
      </c>
      <c r="G15" s="585"/>
      <c r="H15" s="581"/>
      <c r="I15" s="583">
        <f t="shared" ref="I15" si="22">+J15+K15</f>
        <v>0</v>
      </c>
      <c r="J15" s="585"/>
      <c r="K15" s="581"/>
      <c r="L15" s="587">
        <f t="shared" ref="L15" si="23">+M15+N15</f>
        <v>0</v>
      </c>
      <c r="M15" s="585"/>
      <c r="N15" s="570"/>
      <c r="O15" s="583">
        <f t="shared" ref="O15" si="24">+P15+Q15</f>
        <v>0</v>
      </c>
      <c r="P15" s="585"/>
      <c r="Q15" s="581"/>
      <c r="R15" s="583">
        <f t="shared" ref="R15" si="25">+S15+T15</f>
        <v>0</v>
      </c>
      <c r="S15" s="585"/>
      <c r="T15" s="570"/>
    </row>
    <row r="16" spans="2:20" ht="18" customHeight="1" thickBot="1" x14ac:dyDescent="0.3">
      <c r="B16" s="59" t="s">
        <v>3746</v>
      </c>
      <c r="C16" s="590"/>
      <c r="D16" s="592">
        <f t="shared" si="0"/>
        <v>0</v>
      </c>
      <c r="E16" s="588">
        <f t="shared" si="1"/>
        <v>0</v>
      </c>
      <c r="F16" s="584"/>
      <c r="G16" s="586"/>
      <c r="H16" s="582"/>
      <c r="I16" s="584"/>
      <c r="J16" s="586"/>
      <c r="K16" s="582"/>
      <c r="L16" s="588"/>
      <c r="M16" s="586"/>
      <c r="N16" s="571"/>
      <c r="O16" s="584"/>
      <c r="P16" s="586"/>
      <c r="Q16" s="582"/>
      <c r="R16" s="584"/>
      <c r="S16" s="586"/>
      <c r="T16" s="571"/>
    </row>
    <row r="17" spans="2:20" ht="24.75" customHeight="1" thickBot="1" x14ac:dyDescent="0.3">
      <c r="B17" s="279" t="s">
        <v>2998</v>
      </c>
      <c r="C17" s="60">
        <f>+D17+E17</f>
        <v>0</v>
      </c>
      <c r="D17" s="61">
        <f>((D6+D7+D9)-(D11+D13+D15))</f>
        <v>0</v>
      </c>
      <c r="E17" s="62">
        <f t="shared" ref="E17" si="26">((E6+E7+E9)-(E11+E13+E15))</f>
        <v>0</v>
      </c>
      <c r="F17" s="63">
        <f>+G17+H17</f>
        <v>0</v>
      </c>
      <c r="G17" s="61">
        <f t="shared" ref="G17:T17" si="27">((G6+G7+G9)-(G11+G13+G15))</f>
        <v>0</v>
      </c>
      <c r="H17" s="64">
        <f>((H6+H7+H9)-(H11+H13+H15))</f>
        <v>0</v>
      </c>
      <c r="I17" s="63">
        <f>+J17+K17</f>
        <v>0</v>
      </c>
      <c r="J17" s="61">
        <f t="shared" si="27"/>
        <v>0</v>
      </c>
      <c r="K17" s="64">
        <f t="shared" si="27"/>
        <v>0</v>
      </c>
      <c r="L17" s="62">
        <f>+M17+N17</f>
        <v>0</v>
      </c>
      <c r="M17" s="61">
        <f t="shared" si="27"/>
        <v>0</v>
      </c>
      <c r="N17" s="62">
        <f t="shared" si="27"/>
        <v>0</v>
      </c>
      <c r="O17" s="63">
        <f>+P17+Q17</f>
        <v>0</v>
      </c>
      <c r="P17" s="61">
        <f t="shared" si="27"/>
        <v>0</v>
      </c>
      <c r="Q17" s="64">
        <f t="shared" si="27"/>
        <v>0</v>
      </c>
      <c r="R17" s="63">
        <f>+S17+T17</f>
        <v>0</v>
      </c>
      <c r="S17" s="61">
        <f t="shared" si="27"/>
        <v>0</v>
      </c>
      <c r="T17" s="62">
        <f t="shared" si="27"/>
        <v>0</v>
      </c>
    </row>
    <row r="18" spans="2:20" ht="15.6" thickTop="1" x14ac:dyDescent="0.25">
      <c r="B18" s="162" t="s">
        <v>836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2:20" x14ac:dyDescent="0.25">
      <c r="B19" s="242" t="s">
        <v>4402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 ht="15" x14ac:dyDescent="0.25">
      <c r="B20" s="65"/>
      <c r="C20" s="66"/>
      <c r="D20" s="66"/>
      <c r="E20" s="66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 x14ac:dyDescent="0.25">
      <c r="B21" s="69" t="s">
        <v>1330</v>
      </c>
    </row>
    <row r="22" spans="2:20" ht="16.5" customHeight="1" x14ac:dyDescent="0.25">
      <c r="B22" s="572"/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4"/>
    </row>
    <row r="23" spans="2:20" ht="16.5" customHeight="1" x14ac:dyDescent="0.25">
      <c r="B23" s="575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7"/>
    </row>
    <row r="24" spans="2:20" ht="16.5" customHeight="1" x14ac:dyDescent="0.25">
      <c r="B24" s="575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7"/>
    </row>
    <row r="25" spans="2:20" ht="16.5" customHeight="1" x14ac:dyDescent="0.25">
      <c r="B25" s="575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7"/>
    </row>
    <row r="26" spans="2:20" ht="16.5" customHeight="1" x14ac:dyDescent="0.25">
      <c r="B26" s="578"/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80"/>
    </row>
  </sheetData>
  <sheetProtection algorithmName="SHA-512" hashValue="3sVBTgU9Cb1s9SfN/4Ad/vz1POWaz89DZRM76DttzLcyH+ajONLfe4SlFc7QFTb+2xXfQnq2igsUy62EiACzWQ==" saltValue="HJBALKNgR/a2mMpGbSWViQ==" spinCount="100000" sheet="1" objects="1" scenarios="1"/>
  <mergeCells count="98">
    <mergeCell ref="F15:F16"/>
    <mergeCell ref="G15:G16"/>
    <mergeCell ref="H15:H16"/>
    <mergeCell ref="H13:H14"/>
    <mergeCell ref="I13:I14"/>
    <mergeCell ref="J13:J14"/>
    <mergeCell ref="K13:K14"/>
    <mergeCell ref="C13:C14"/>
    <mergeCell ref="D13:D14"/>
    <mergeCell ref="E13:E14"/>
    <mergeCell ref="F13:F14"/>
    <mergeCell ref="G13:G14"/>
    <mergeCell ref="B22:T26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T13:T14"/>
    <mergeCell ref="L13:L14"/>
    <mergeCell ref="M13:M14"/>
    <mergeCell ref="N13:N14"/>
    <mergeCell ref="O13:O14"/>
    <mergeCell ref="P13:P14"/>
    <mergeCell ref="Q13:Q14"/>
    <mergeCell ref="R13:R14"/>
    <mergeCell ref="S13:S14"/>
    <mergeCell ref="Q11:Q12"/>
    <mergeCell ref="R11:R12"/>
    <mergeCell ref="S11:S12"/>
    <mergeCell ref="T11:T12"/>
    <mergeCell ref="K11:K12"/>
    <mergeCell ref="L11:L12"/>
    <mergeCell ref="M11:M12"/>
    <mergeCell ref="N11:N12"/>
    <mergeCell ref="O11:O12"/>
    <mergeCell ref="P11:P12"/>
    <mergeCell ref="H11:H12"/>
    <mergeCell ref="I11:I12"/>
    <mergeCell ref="J11:J12"/>
    <mergeCell ref="P9:P10"/>
    <mergeCell ref="C9:C10"/>
    <mergeCell ref="D9:D10"/>
    <mergeCell ref="E9:E10"/>
    <mergeCell ref="F9:F10"/>
    <mergeCell ref="G9:G10"/>
    <mergeCell ref="H9:H10"/>
    <mergeCell ref="I9:I10"/>
    <mergeCell ref="C11:C12"/>
    <mergeCell ref="D11:D12"/>
    <mergeCell ref="E11:E12"/>
    <mergeCell ref="F11:F12"/>
    <mergeCell ref="G11:G12"/>
    <mergeCell ref="T9:T10"/>
    <mergeCell ref="J9:J10"/>
    <mergeCell ref="K9:K10"/>
    <mergeCell ref="L9:L10"/>
    <mergeCell ref="M9:M10"/>
    <mergeCell ref="N9:N10"/>
    <mergeCell ref="O9:O10"/>
    <mergeCell ref="S7:S8"/>
    <mergeCell ref="H7:H8"/>
    <mergeCell ref="Q7:Q8"/>
    <mergeCell ref="R7:R8"/>
    <mergeCell ref="Q9:Q10"/>
    <mergeCell ref="R9:R10"/>
    <mergeCell ref="S9:S10"/>
    <mergeCell ref="J7:J8"/>
    <mergeCell ref="K7:K8"/>
    <mergeCell ref="L7:L8"/>
    <mergeCell ref="M7:M8"/>
    <mergeCell ref="N7:N8"/>
    <mergeCell ref="R4:T4"/>
    <mergeCell ref="C7:C8"/>
    <mergeCell ref="D7:D8"/>
    <mergeCell ref="E7:E8"/>
    <mergeCell ref="B4:B5"/>
    <mergeCell ref="C4:E4"/>
    <mergeCell ref="F4:H4"/>
    <mergeCell ref="O7:O8"/>
    <mergeCell ref="P7:P8"/>
    <mergeCell ref="I4:K4"/>
    <mergeCell ref="L4:N4"/>
    <mergeCell ref="O4:Q4"/>
    <mergeCell ref="F7:F8"/>
    <mergeCell ref="G7:G8"/>
    <mergeCell ref="T7:T8"/>
    <mergeCell ref="I7:I8"/>
  </mergeCells>
  <conditionalFormatting sqref="C20:T20 C6:F19 I6:I19 L6:L19 O6:O19 R6:R19 G17:H19 J17:K19 M17:N19 P17:Q19 S17:T19">
    <cfRule type="cellIs" dxfId="1" priority="2" operator="equal">
      <formula>0</formula>
    </cfRule>
  </conditionalFormatting>
  <conditionalFormatting sqref="F20:T20">
    <cfRule type="cellIs" dxfId="0" priority="1" operator="equal">
      <formula>"X"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75" orientation="landscape" r:id="rId1"/>
  <headerFooter>
    <oddFooter>&amp;R&amp;"+,Negrita Cursiva"Académica Diurna&amp;"+,Cursiva", página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FFC000"/>
  </sheetPr>
  <dimension ref="A1:S469"/>
  <sheetViews>
    <sheetView zoomScale="80" zoomScaleNormal="80" workbookViewId="0">
      <pane ySplit="2" topLeftCell="A23" activePane="bottomLeft" state="frozen"/>
      <selection activeCell="B1" sqref="B1"/>
      <selection pane="bottomLeft" activeCell="C470" sqref="C470:C476"/>
    </sheetView>
  </sheetViews>
  <sheetFormatPr baseColWidth="10" defaultColWidth="11.44140625" defaultRowHeight="14.4" x14ac:dyDescent="0.3"/>
  <cols>
    <col min="1" max="1" width="11.5546875" style="2" bestFit="1" customWidth="1"/>
    <col min="2" max="2" width="11.21875" style="2" bestFit="1" customWidth="1"/>
    <col min="3" max="3" width="53.44140625" style="2" bestFit="1" customWidth="1"/>
    <col min="4" max="4" width="21.21875" style="2" bestFit="1" customWidth="1"/>
    <col min="5" max="5" width="9.21875" style="2" bestFit="1" customWidth="1"/>
    <col min="6" max="6" width="6.44140625" style="2" bestFit="1" customWidth="1"/>
    <col min="7" max="7" width="7.77734375" style="2" bestFit="1" customWidth="1"/>
    <col min="8" max="8" width="7.21875" style="2" bestFit="1" customWidth="1"/>
    <col min="9" max="9" width="8" style="2" customWidth="1"/>
    <col min="10" max="10" width="14.21875" style="2" bestFit="1" customWidth="1"/>
    <col min="11" max="11" width="11.77734375" style="2" bestFit="1" customWidth="1"/>
    <col min="12" max="13" width="12.77734375" style="2" bestFit="1" customWidth="1"/>
    <col min="14" max="14" width="17.44140625" style="2" bestFit="1" customWidth="1"/>
    <col min="15" max="15" width="37.77734375" style="2" bestFit="1" customWidth="1"/>
    <col min="16" max="16" width="13.5546875" style="2" bestFit="1" customWidth="1"/>
    <col min="17" max="17" width="9.77734375" style="2" bestFit="1" customWidth="1"/>
    <col min="18" max="18" width="11.5546875" style="2" bestFit="1" customWidth="1"/>
    <col min="19" max="19" width="10.77734375" style="2" bestFit="1" customWidth="1"/>
    <col min="20" max="16384" width="11.44140625" style="1"/>
  </cols>
  <sheetData>
    <row r="1" spans="1:19" x14ac:dyDescent="0.3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</row>
    <row r="2" spans="1:19" s="4" customFormat="1" x14ac:dyDescent="0.3">
      <c r="A2" s="3" t="s">
        <v>38</v>
      </c>
      <c r="B2" s="3" t="s">
        <v>37</v>
      </c>
      <c r="C2" s="3" t="s">
        <v>39</v>
      </c>
      <c r="D2" s="3" t="s">
        <v>40</v>
      </c>
      <c r="E2" s="3" t="s">
        <v>41</v>
      </c>
      <c r="F2" s="3" t="s">
        <v>42</v>
      </c>
      <c r="G2" s="3" t="s">
        <v>43</v>
      </c>
      <c r="H2" s="3" t="s">
        <v>44</v>
      </c>
      <c r="I2" s="3" t="s">
        <v>1328</v>
      </c>
      <c r="J2" s="3" t="s">
        <v>45</v>
      </c>
      <c r="K2" s="3" t="s">
        <v>46</v>
      </c>
      <c r="L2" s="3" t="s">
        <v>47</v>
      </c>
      <c r="M2" s="3" t="s">
        <v>48</v>
      </c>
      <c r="N2" s="3" t="s">
        <v>49</v>
      </c>
      <c r="O2" s="3" t="s">
        <v>50</v>
      </c>
      <c r="P2" s="3" t="s">
        <v>51</v>
      </c>
      <c r="Q2" s="3" t="s">
        <v>52</v>
      </c>
      <c r="R2" s="3" t="s">
        <v>2902</v>
      </c>
      <c r="S2" s="3" t="s">
        <v>2903</v>
      </c>
    </row>
    <row r="3" spans="1:19" x14ac:dyDescent="0.3">
      <c r="A3" s="491" t="s">
        <v>1512</v>
      </c>
      <c r="B3" s="491" t="s">
        <v>1364</v>
      </c>
      <c r="C3" s="491" t="s">
        <v>3271</v>
      </c>
      <c r="D3" s="491" t="s">
        <v>2524</v>
      </c>
      <c r="E3" s="491" t="s">
        <v>7</v>
      </c>
      <c r="F3" s="491" t="s">
        <v>54</v>
      </c>
      <c r="G3" s="491" t="s">
        <v>6</v>
      </c>
      <c r="H3" s="491" t="s">
        <v>6</v>
      </c>
      <c r="I3" s="493" t="s">
        <v>853</v>
      </c>
      <c r="J3" s="491" t="s">
        <v>55</v>
      </c>
      <c r="K3" s="491" t="s">
        <v>55</v>
      </c>
      <c r="L3" s="491" t="s">
        <v>4066</v>
      </c>
      <c r="M3" s="491" t="s">
        <v>2616</v>
      </c>
      <c r="N3" s="491" t="s">
        <v>4416</v>
      </c>
      <c r="O3" s="491" t="s">
        <v>3689</v>
      </c>
      <c r="P3" s="491">
        <v>22220068</v>
      </c>
      <c r="Q3" s="491">
        <v>22237537</v>
      </c>
      <c r="R3" s="494" t="s">
        <v>2935</v>
      </c>
      <c r="S3" s="494"/>
    </row>
    <row r="4" spans="1:19" x14ac:dyDescent="0.3">
      <c r="A4" s="491" t="s">
        <v>1513</v>
      </c>
      <c r="B4" s="491" t="s">
        <v>1382</v>
      </c>
      <c r="C4" s="491" t="s">
        <v>2525</v>
      </c>
      <c r="D4" s="491" t="s">
        <v>2526</v>
      </c>
      <c r="E4" s="491" t="s">
        <v>6</v>
      </c>
      <c r="F4" s="491" t="s">
        <v>54</v>
      </c>
      <c r="G4" s="491" t="s">
        <v>6</v>
      </c>
      <c r="H4" s="491" t="s">
        <v>7</v>
      </c>
      <c r="I4" s="493" t="s">
        <v>854</v>
      </c>
      <c r="J4" s="491" t="s">
        <v>55</v>
      </c>
      <c r="K4" s="491" t="s">
        <v>55</v>
      </c>
      <c r="L4" s="491" t="s">
        <v>4067</v>
      </c>
      <c r="M4" s="491" t="s">
        <v>2617</v>
      </c>
      <c r="N4" s="491" t="s">
        <v>4416</v>
      </c>
      <c r="O4" s="491" t="s">
        <v>4484</v>
      </c>
      <c r="P4" s="491">
        <v>22220017</v>
      </c>
      <c r="Q4" s="491">
        <v>22220484</v>
      </c>
      <c r="R4" s="494" t="s">
        <v>2935</v>
      </c>
      <c r="S4" s="494"/>
    </row>
    <row r="5" spans="1:19" x14ac:dyDescent="0.3">
      <c r="A5" s="491" t="s">
        <v>1514</v>
      </c>
      <c r="B5" s="491" t="s">
        <v>53</v>
      </c>
      <c r="C5" s="491" t="s">
        <v>2527</v>
      </c>
      <c r="D5" s="491" t="s">
        <v>2526</v>
      </c>
      <c r="E5" s="491" t="s">
        <v>6</v>
      </c>
      <c r="F5" s="491" t="s">
        <v>54</v>
      </c>
      <c r="G5" s="491" t="s">
        <v>6</v>
      </c>
      <c r="H5" s="491" t="s">
        <v>7</v>
      </c>
      <c r="I5" s="493" t="s">
        <v>854</v>
      </c>
      <c r="J5" s="491" t="s">
        <v>55</v>
      </c>
      <c r="K5" s="491" t="s">
        <v>55</v>
      </c>
      <c r="L5" s="491" t="s">
        <v>4067</v>
      </c>
      <c r="M5" s="491" t="s">
        <v>2618</v>
      </c>
      <c r="N5" s="491" t="s">
        <v>4416</v>
      </c>
      <c r="O5" s="491" t="s">
        <v>4068</v>
      </c>
      <c r="P5" s="491">
        <v>21002801</v>
      </c>
      <c r="Q5" s="491">
        <v>21102810</v>
      </c>
      <c r="R5" s="494" t="s">
        <v>2904</v>
      </c>
      <c r="S5" s="494"/>
    </row>
    <row r="6" spans="1:19" x14ac:dyDescent="0.3">
      <c r="A6" s="491" t="s">
        <v>1515</v>
      </c>
      <c r="B6" s="491" t="s">
        <v>58</v>
      </c>
      <c r="C6" s="491" t="s">
        <v>1516</v>
      </c>
      <c r="D6" s="491" t="s">
        <v>2524</v>
      </c>
      <c r="E6" s="491" t="s">
        <v>6</v>
      </c>
      <c r="F6" s="491" t="s">
        <v>54</v>
      </c>
      <c r="G6" s="491" t="s">
        <v>6</v>
      </c>
      <c r="H6" s="491" t="s">
        <v>8</v>
      </c>
      <c r="I6" s="493" t="s">
        <v>855</v>
      </c>
      <c r="J6" s="491" t="s">
        <v>55</v>
      </c>
      <c r="K6" s="491" t="s">
        <v>55</v>
      </c>
      <c r="L6" s="491" t="s">
        <v>4069</v>
      </c>
      <c r="M6" s="491" t="s">
        <v>2619</v>
      </c>
      <c r="N6" s="491" t="s">
        <v>4416</v>
      </c>
      <c r="O6" s="491" t="s">
        <v>3690</v>
      </c>
      <c r="P6" s="491">
        <v>40829669</v>
      </c>
      <c r="Q6" s="491"/>
      <c r="R6" s="494" t="s">
        <v>445</v>
      </c>
      <c r="S6" s="494"/>
    </row>
    <row r="7" spans="1:19" x14ac:dyDescent="0.3">
      <c r="A7" s="491" t="s">
        <v>1518</v>
      </c>
      <c r="B7" s="491" t="s">
        <v>64</v>
      </c>
      <c r="C7" s="491" t="s">
        <v>1519</v>
      </c>
      <c r="D7" s="491" t="s">
        <v>2524</v>
      </c>
      <c r="E7" s="491" t="s">
        <v>7</v>
      </c>
      <c r="F7" s="491" t="s">
        <v>54</v>
      </c>
      <c r="G7" s="491" t="s">
        <v>6</v>
      </c>
      <c r="H7" s="491" t="s">
        <v>9</v>
      </c>
      <c r="I7" s="493" t="s">
        <v>856</v>
      </c>
      <c r="J7" s="491" t="s">
        <v>55</v>
      </c>
      <c r="K7" s="491" t="s">
        <v>55</v>
      </c>
      <c r="L7" s="491" t="s">
        <v>4070</v>
      </c>
      <c r="M7" s="491" t="s">
        <v>2620</v>
      </c>
      <c r="N7" s="491" t="s">
        <v>4416</v>
      </c>
      <c r="O7" s="491" t="s">
        <v>4071</v>
      </c>
      <c r="P7" s="491">
        <v>22214246</v>
      </c>
      <c r="Q7" s="491">
        <v>22580968</v>
      </c>
      <c r="R7" s="494" t="s">
        <v>2935</v>
      </c>
      <c r="S7" s="494"/>
    </row>
    <row r="8" spans="1:19" x14ac:dyDescent="0.3">
      <c r="A8" s="491" t="s">
        <v>1520</v>
      </c>
      <c r="B8" s="491" t="s">
        <v>1521</v>
      </c>
      <c r="C8" s="492" t="s">
        <v>1522</v>
      </c>
      <c r="D8" s="491" t="s">
        <v>2524</v>
      </c>
      <c r="E8" s="491" t="s">
        <v>7</v>
      </c>
      <c r="F8" s="491" t="s">
        <v>54</v>
      </c>
      <c r="G8" s="491" t="s">
        <v>6</v>
      </c>
      <c r="H8" s="491" t="s">
        <v>9</v>
      </c>
      <c r="I8" s="493" t="s">
        <v>856</v>
      </c>
      <c r="J8" s="491" t="s">
        <v>55</v>
      </c>
      <c r="K8" s="491" t="s">
        <v>55</v>
      </c>
      <c r="L8" s="491" t="s">
        <v>4070</v>
      </c>
      <c r="M8" s="491" t="s">
        <v>2621</v>
      </c>
      <c r="N8" s="491" t="s">
        <v>4416</v>
      </c>
      <c r="O8" s="491" t="s">
        <v>3590</v>
      </c>
      <c r="P8" s="491">
        <v>22571887</v>
      </c>
      <c r="Q8" s="491"/>
      <c r="R8" s="494" t="s">
        <v>2935</v>
      </c>
      <c r="S8" s="494"/>
    </row>
    <row r="9" spans="1:19" x14ac:dyDescent="0.3">
      <c r="A9" s="491" t="s">
        <v>1523</v>
      </c>
      <c r="B9" s="491" t="s">
        <v>69</v>
      </c>
      <c r="C9" s="491" t="s">
        <v>1524</v>
      </c>
      <c r="D9" s="491" t="s">
        <v>2524</v>
      </c>
      <c r="E9" s="491" t="s">
        <v>8</v>
      </c>
      <c r="F9" s="491" t="s">
        <v>54</v>
      </c>
      <c r="G9" s="491" t="s">
        <v>6</v>
      </c>
      <c r="H9" s="491" t="s">
        <v>10</v>
      </c>
      <c r="I9" s="493" t="s">
        <v>857</v>
      </c>
      <c r="J9" s="491" t="s">
        <v>55</v>
      </c>
      <c r="K9" s="491" t="s">
        <v>55</v>
      </c>
      <c r="L9" s="491" t="s">
        <v>89</v>
      </c>
      <c r="M9" s="491" t="s">
        <v>2622</v>
      </c>
      <c r="N9" s="491" t="s">
        <v>1329</v>
      </c>
      <c r="O9" s="491" t="s">
        <v>823</v>
      </c>
      <c r="P9" s="491">
        <v>22252590</v>
      </c>
      <c r="Q9" s="491">
        <v>22567405</v>
      </c>
      <c r="R9" s="494" t="s">
        <v>2935</v>
      </c>
      <c r="S9" s="494"/>
    </row>
    <row r="10" spans="1:19" x14ac:dyDescent="0.3">
      <c r="A10" s="491" t="s">
        <v>1525</v>
      </c>
      <c r="B10" s="491" t="s">
        <v>71</v>
      </c>
      <c r="C10" s="491" t="s">
        <v>1526</v>
      </c>
      <c r="D10" s="491" t="s">
        <v>2524</v>
      </c>
      <c r="E10" s="491" t="s">
        <v>8</v>
      </c>
      <c r="F10" s="491" t="s">
        <v>54</v>
      </c>
      <c r="G10" s="491" t="s">
        <v>6</v>
      </c>
      <c r="H10" s="491" t="s">
        <v>10</v>
      </c>
      <c r="I10" s="493" t="s">
        <v>857</v>
      </c>
      <c r="J10" s="491" t="s">
        <v>55</v>
      </c>
      <c r="K10" s="491" t="s">
        <v>55</v>
      </c>
      <c r="L10" s="491" t="s">
        <v>89</v>
      </c>
      <c r="M10" s="491" t="s">
        <v>89</v>
      </c>
      <c r="N10" s="491" t="s">
        <v>4416</v>
      </c>
      <c r="O10" s="491" t="s">
        <v>4248</v>
      </c>
      <c r="P10" s="491">
        <v>22255036</v>
      </c>
      <c r="Q10" s="491">
        <v>22534326</v>
      </c>
      <c r="R10" s="494" t="s">
        <v>2935</v>
      </c>
      <c r="S10" s="494"/>
    </row>
    <row r="11" spans="1:19" x14ac:dyDescent="0.3">
      <c r="A11" s="491" t="s">
        <v>1527</v>
      </c>
      <c r="B11" s="491" t="s">
        <v>1368</v>
      </c>
      <c r="C11" s="491" t="s">
        <v>1528</v>
      </c>
      <c r="D11" s="491" t="s">
        <v>2524</v>
      </c>
      <c r="E11" s="491" t="s">
        <v>8</v>
      </c>
      <c r="F11" s="491" t="s">
        <v>54</v>
      </c>
      <c r="G11" s="491" t="s">
        <v>6</v>
      </c>
      <c r="H11" s="491" t="s">
        <v>10</v>
      </c>
      <c r="I11" s="493" t="s">
        <v>857</v>
      </c>
      <c r="J11" s="491" t="s">
        <v>55</v>
      </c>
      <c r="K11" s="491" t="s">
        <v>55</v>
      </c>
      <c r="L11" s="491" t="s">
        <v>89</v>
      </c>
      <c r="M11" s="491" t="s">
        <v>2623</v>
      </c>
      <c r="N11" s="491" t="s">
        <v>4416</v>
      </c>
      <c r="O11" s="491" t="s">
        <v>3273</v>
      </c>
      <c r="P11" s="491">
        <v>22271846</v>
      </c>
      <c r="Q11" s="491">
        <v>22271040</v>
      </c>
      <c r="R11" s="494" t="s">
        <v>2935</v>
      </c>
      <c r="S11" s="494"/>
    </row>
    <row r="12" spans="1:19" x14ac:dyDescent="0.3">
      <c r="A12" s="491" t="s">
        <v>1529</v>
      </c>
      <c r="B12" s="491" t="s">
        <v>72</v>
      </c>
      <c r="C12" s="491" t="s">
        <v>2528</v>
      </c>
      <c r="D12" s="491" t="s">
        <v>2526</v>
      </c>
      <c r="E12" s="491" t="s">
        <v>10</v>
      </c>
      <c r="F12" s="491" t="s">
        <v>54</v>
      </c>
      <c r="G12" s="491" t="s">
        <v>6</v>
      </c>
      <c r="H12" s="491" t="s">
        <v>12</v>
      </c>
      <c r="I12" s="493" t="s">
        <v>859</v>
      </c>
      <c r="J12" s="491" t="s">
        <v>55</v>
      </c>
      <c r="K12" s="491" t="s">
        <v>55</v>
      </c>
      <c r="L12" s="491" t="s">
        <v>4072</v>
      </c>
      <c r="M12" s="491" t="s">
        <v>2624</v>
      </c>
      <c r="N12" s="491" t="s">
        <v>4416</v>
      </c>
      <c r="O12" s="491" t="s">
        <v>4073</v>
      </c>
      <c r="P12" s="491">
        <v>22917910</v>
      </c>
      <c r="Q12" s="491">
        <v>22917910</v>
      </c>
      <c r="R12" s="494" t="s">
        <v>2935</v>
      </c>
      <c r="S12" s="494"/>
    </row>
    <row r="13" spans="1:19" x14ac:dyDescent="0.3">
      <c r="A13" s="491" t="s">
        <v>1532</v>
      </c>
      <c r="B13" s="491" t="s">
        <v>76</v>
      </c>
      <c r="C13" s="491" t="s">
        <v>1533</v>
      </c>
      <c r="D13" s="491" t="s">
        <v>2526</v>
      </c>
      <c r="E13" s="491" t="s">
        <v>6</v>
      </c>
      <c r="F13" s="491" t="s">
        <v>54</v>
      </c>
      <c r="G13" s="491" t="s">
        <v>6</v>
      </c>
      <c r="H13" s="491" t="s">
        <v>14</v>
      </c>
      <c r="I13" s="493" t="s">
        <v>860</v>
      </c>
      <c r="J13" s="491" t="s">
        <v>55</v>
      </c>
      <c r="K13" s="491" t="s">
        <v>55</v>
      </c>
      <c r="L13" s="491" t="s">
        <v>3211</v>
      </c>
      <c r="M13" s="491" t="s">
        <v>2625</v>
      </c>
      <c r="N13" s="491" t="s">
        <v>4416</v>
      </c>
      <c r="O13" s="491" t="s">
        <v>4485</v>
      </c>
      <c r="P13" s="491">
        <v>22216646</v>
      </c>
      <c r="Q13" s="491"/>
      <c r="R13" s="494" t="s">
        <v>2935</v>
      </c>
      <c r="S13" s="494"/>
    </row>
    <row r="14" spans="1:19" x14ac:dyDescent="0.3">
      <c r="A14" s="491" t="s">
        <v>1534</v>
      </c>
      <c r="B14" s="491" t="s">
        <v>78</v>
      </c>
      <c r="C14" s="491" t="s">
        <v>4028</v>
      </c>
      <c r="D14" s="491" t="s">
        <v>2526</v>
      </c>
      <c r="E14" s="491" t="s">
        <v>7</v>
      </c>
      <c r="F14" s="491" t="s">
        <v>54</v>
      </c>
      <c r="G14" s="491" t="s">
        <v>6</v>
      </c>
      <c r="H14" s="491" t="s">
        <v>15</v>
      </c>
      <c r="I14" s="493" t="s">
        <v>861</v>
      </c>
      <c r="J14" s="491" t="s">
        <v>55</v>
      </c>
      <c r="K14" s="491" t="s">
        <v>55</v>
      </c>
      <c r="L14" s="491" t="s">
        <v>139</v>
      </c>
      <c r="M14" s="491" t="s">
        <v>139</v>
      </c>
      <c r="N14" s="491" t="s">
        <v>4416</v>
      </c>
      <c r="O14" s="491" t="s">
        <v>4075</v>
      </c>
      <c r="P14" s="491">
        <v>22322753</v>
      </c>
      <c r="Q14" s="491">
        <v>22323700</v>
      </c>
      <c r="R14" s="494" t="s">
        <v>2532</v>
      </c>
      <c r="S14" s="494"/>
    </row>
    <row r="15" spans="1:19" x14ac:dyDescent="0.3">
      <c r="A15" s="491" t="s">
        <v>1535</v>
      </c>
      <c r="B15" s="491" t="s">
        <v>83</v>
      </c>
      <c r="C15" s="491" t="s">
        <v>1536</v>
      </c>
      <c r="D15" s="491" t="s">
        <v>2524</v>
      </c>
      <c r="E15" s="491" t="s">
        <v>10</v>
      </c>
      <c r="F15" s="491" t="s">
        <v>54</v>
      </c>
      <c r="G15" s="491" t="s">
        <v>6</v>
      </c>
      <c r="H15" s="491" t="s">
        <v>16</v>
      </c>
      <c r="I15" s="493" t="s">
        <v>862</v>
      </c>
      <c r="J15" s="491" t="s">
        <v>55</v>
      </c>
      <c r="K15" s="491" t="s">
        <v>55</v>
      </c>
      <c r="L15" s="491" t="s">
        <v>4076</v>
      </c>
      <c r="M15" s="491" t="s">
        <v>2626</v>
      </c>
      <c r="N15" s="491" t="s">
        <v>4416</v>
      </c>
      <c r="O15" s="491" t="s">
        <v>3692</v>
      </c>
      <c r="P15" s="491">
        <v>22545434</v>
      </c>
      <c r="Q15" s="491"/>
      <c r="R15" s="494" t="s">
        <v>506</v>
      </c>
      <c r="S15" s="494"/>
    </row>
    <row r="16" spans="1:19" x14ac:dyDescent="0.3">
      <c r="A16" s="491" t="s">
        <v>1537</v>
      </c>
      <c r="B16" s="491" t="s">
        <v>87</v>
      </c>
      <c r="C16" s="491" t="s">
        <v>1538</v>
      </c>
      <c r="D16" s="491" t="s">
        <v>2524</v>
      </c>
      <c r="E16" s="491" t="s">
        <v>10</v>
      </c>
      <c r="F16" s="491" t="s">
        <v>54</v>
      </c>
      <c r="G16" s="491" t="s">
        <v>6</v>
      </c>
      <c r="H16" s="491" t="s">
        <v>16</v>
      </c>
      <c r="I16" s="493" t="s">
        <v>862</v>
      </c>
      <c r="J16" s="491" t="s">
        <v>55</v>
      </c>
      <c r="K16" s="491" t="s">
        <v>55</v>
      </c>
      <c r="L16" s="491" t="s">
        <v>4076</v>
      </c>
      <c r="M16" s="491" t="s">
        <v>2627</v>
      </c>
      <c r="N16" s="491" t="s">
        <v>4416</v>
      </c>
      <c r="O16" s="491" t="s">
        <v>2388</v>
      </c>
      <c r="P16" s="491">
        <v>22541108</v>
      </c>
      <c r="Q16" s="491">
        <v>22541109</v>
      </c>
      <c r="R16" s="494" t="s">
        <v>2935</v>
      </c>
      <c r="S16" s="494"/>
    </row>
    <row r="17" spans="1:19" x14ac:dyDescent="0.3">
      <c r="A17" s="491" t="s">
        <v>1539</v>
      </c>
      <c r="B17" s="491" t="s">
        <v>90</v>
      </c>
      <c r="C17" s="491" t="s">
        <v>1540</v>
      </c>
      <c r="D17" s="491" t="s">
        <v>2524</v>
      </c>
      <c r="E17" s="491" t="s">
        <v>6</v>
      </c>
      <c r="F17" s="491" t="s">
        <v>54</v>
      </c>
      <c r="G17" s="491" t="s">
        <v>6</v>
      </c>
      <c r="H17" s="491" t="s">
        <v>20</v>
      </c>
      <c r="I17" s="493" t="s">
        <v>863</v>
      </c>
      <c r="J17" s="491" t="s">
        <v>55</v>
      </c>
      <c r="K17" s="491" t="s">
        <v>55</v>
      </c>
      <c r="L17" s="491" t="s">
        <v>4077</v>
      </c>
      <c r="M17" s="491" t="s">
        <v>2628</v>
      </c>
      <c r="N17" s="491" t="s">
        <v>4416</v>
      </c>
      <c r="O17" s="491" t="s">
        <v>3693</v>
      </c>
      <c r="P17" s="491">
        <v>22262372</v>
      </c>
      <c r="Q17" s="491">
        <v>22262048</v>
      </c>
      <c r="R17" s="494" t="s">
        <v>93</v>
      </c>
      <c r="S17" s="494"/>
    </row>
    <row r="18" spans="1:19" x14ac:dyDescent="0.3">
      <c r="A18" s="491" t="s">
        <v>1541</v>
      </c>
      <c r="B18" s="491" t="s">
        <v>93</v>
      </c>
      <c r="C18" s="491" t="s">
        <v>2529</v>
      </c>
      <c r="D18" s="491" t="s">
        <v>2526</v>
      </c>
      <c r="E18" s="491" t="s">
        <v>8</v>
      </c>
      <c r="F18" s="491" t="s">
        <v>54</v>
      </c>
      <c r="G18" s="491" t="s">
        <v>7</v>
      </c>
      <c r="H18" s="491" t="s">
        <v>7</v>
      </c>
      <c r="I18" s="493" t="s">
        <v>865</v>
      </c>
      <c r="J18" s="491" t="s">
        <v>55</v>
      </c>
      <c r="K18" s="491" t="s">
        <v>3199</v>
      </c>
      <c r="L18" s="491" t="s">
        <v>152</v>
      </c>
      <c r="M18" s="491" t="s">
        <v>2629</v>
      </c>
      <c r="N18" s="491" t="s">
        <v>4416</v>
      </c>
      <c r="O18" s="491" t="s">
        <v>3014</v>
      </c>
      <c r="P18" s="491">
        <v>40814800</v>
      </c>
      <c r="Q18" s="491">
        <v>40814800</v>
      </c>
      <c r="R18" s="494" t="s">
        <v>685</v>
      </c>
      <c r="S18" s="494"/>
    </row>
    <row r="19" spans="1:19" x14ac:dyDescent="0.3">
      <c r="A19" s="491" t="s">
        <v>1542</v>
      </c>
      <c r="B19" s="491" t="s">
        <v>94</v>
      </c>
      <c r="C19" s="491" t="s">
        <v>1543</v>
      </c>
      <c r="D19" s="491" t="s">
        <v>59</v>
      </c>
      <c r="E19" s="491" t="s">
        <v>6</v>
      </c>
      <c r="F19" s="491" t="s">
        <v>54</v>
      </c>
      <c r="G19" s="491" t="s">
        <v>8</v>
      </c>
      <c r="H19" s="491" t="s">
        <v>21</v>
      </c>
      <c r="I19" s="493" t="s">
        <v>878</v>
      </c>
      <c r="J19" s="491" t="s">
        <v>55</v>
      </c>
      <c r="K19" s="491" t="s">
        <v>59</v>
      </c>
      <c r="L19" s="491" t="s">
        <v>215</v>
      </c>
      <c r="M19" s="491" t="s">
        <v>215</v>
      </c>
      <c r="N19" s="491" t="s">
        <v>4416</v>
      </c>
      <c r="O19" s="491" t="s">
        <v>4486</v>
      </c>
      <c r="P19" s="491">
        <v>22590602</v>
      </c>
      <c r="Q19" s="491">
        <v>22597519</v>
      </c>
      <c r="R19" s="494" t="s">
        <v>2905</v>
      </c>
      <c r="S19" s="494"/>
    </row>
    <row r="20" spans="1:19" x14ac:dyDescent="0.3">
      <c r="A20" s="491" t="s">
        <v>1544</v>
      </c>
      <c r="B20" s="491" t="s">
        <v>1545</v>
      </c>
      <c r="C20" s="491" t="s">
        <v>1546</v>
      </c>
      <c r="D20" s="491" t="s">
        <v>59</v>
      </c>
      <c r="E20" s="491" t="s">
        <v>12</v>
      </c>
      <c r="F20" s="491" t="s">
        <v>54</v>
      </c>
      <c r="G20" s="491" t="s">
        <v>8</v>
      </c>
      <c r="H20" s="491" t="s">
        <v>6</v>
      </c>
      <c r="I20" s="493" t="s">
        <v>867</v>
      </c>
      <c r="J20" s="491" t="s">
        <v>55</v>
      </c>
      <c r="K20" s="491" t="s">
        <v>59</v>
      </c>
      <c r="L20" s="491" t="s">
        <v>59</v>
      </c>
      <c r="M20" s="491" t="s">
        <v>2630</v>
      </c>
      <c r="N20" s="491" t="s">
        <v>4416</v>
      </c>
      <c r="O20" s="491" t="s">
        <v>3691</v>
      </c>
      <c r="P20" s="491">
        <v>22509947</v>
      </c>
      <c r="Q20" s="491">
        <v>22594462</v>
      </c>
      <c r="R20" s="494" t="s">
        <v>2935</v>
      </c>
      <c r="S20" s="494"/>
    </row>
    <row r="21" spans="1:19" x14ac:dyDescent="0.3">
      <c r="A21" s="491" t="s">
        <v>1547</v>
      </c>
      <c r="B21" s="491" t="s">
        <v>95</v>
      </c>
      <c r="C21" s="491" t="s">
        <v>1548</v>
      </c>
      <c r="D21" s="491" t="s">
        <v>59</v>
      </c>
      <c r="E21" s="491" t="s">
        <v>6</v>
      </c>
      <c r="F21" s="491" t="s">
        <v>54</v>
      </c>
      <c r="G21" s="491" t="s">
        <v>8</v>
      </c>
      <c r="H21" s="491" t="s">
        <v>6</v>
      </c>
      <c r="I21" s="493" t="s">
        <v>867</v>
      </c>
      <c r="J21" s="491" t="s">
        <v>55</v>
      </c>
      <c r="K21" s="491" t="s">
        <v>59</v>
      </c>
      <c r="L21" s="491" t="s">
        <v>59</v>
      </c>
      <c r="M21" s="491" t="s">
        <v>59</v>
      </c>
      <c r="N21" s="491" t="s">
        <v>1329</v>
      </c>
      <c r="O21" s="491" t="s">
        <v>3016</v>
      </c>
      <c r="P21" s="491">
        <v>40002022</v>
      </c>
      <c r="Q21" s="491">
        <v>22508022</v>
      </c>
      <c r="R21" s="494" t="s">
        <v>2935</v>
      </c>
      <c r="S21" s="494"/>
    </row>
    <row r="22" spans="1:19" x14ac:dyDescent="0.3">
      <c r="A22" s="491" t="s">
        <v>1549</v>
      </c>
      <c r="B22" s="491" t="s">
        <v>96</v>
      </c>
      <c r="C22" s="491" t="s">
        <v>1550</v>
      </c>
      <c r="D22" s="491" t="s">
        <v>59</v>
      </c>
      <c r="E22" s="491" t="s">
        <v>12</v>
      </c>
      <c r="F22" s="491" t="s">
        <v>54</v>
      </c>
      <c r="G22" s="491" t="s">
        <v>8</v>
      </c>
      <c r="H22" s="491" t="s">
        <v>6</v>
      </c>
      <c r="I22" s="493" t="s">
        <v>867</v>
      </c>
      <c r="J22" s="491" t="s">
        <v>55</v>
      </c>
      <c r="K22" s="491" t="s">
        <v>59</v>
      </c>
      <c r="L22" s="491" t="s">
        <v>59</v>
      </c>
      <c r="M22" s="491" t="s">
        <v>59</v>
      </c>
      <c r="N22" s="491" t="s">
        <v>4416</v>
      </c>
      <c r="O22" s="491" t="s">
        <v>3279</v>
      </c>
      <c r="P22" s="491">
        <v>22598797</v>
      </c>
      <c r="Q22" s="491">
        <v>22591022</v>
      </c>
      <c r="R22" s="494" t="s">
        <v>2935</v>
      </c>
      <c r="S22" s="494"/>
    </row>
    <row r="23" spans="1:19" x14ac:dyDescent="0.3">
      <c r="A23" s="491" t="s">
        <v>1551</v>
      </c>
      <c r="B23" s="491" t="s">
        <v>1480</v>
      </c>
      <c r="C23" s="491" t="s">
        <v>1552</v>
      </c>
      <c r="D23" s="491" t="s">
        <v>59</v>
      </c>
      <c r="E23" s="491" t="s">
        <v>7</v>
      </c>
      <c r="F23" s="491" t="s">
        <v>54</v>
      </c>
      <c r="G23" s="491" t="s">
        <v>8</v>
      </c>
      <c r="H23" s="491" t="s">
        <v>7</v>
      </c>
      <c r="I23" s="493" t="s">
        <v>868</v>
      </c>
      <c r="J23" s="491" t="s">
        <v>55</v>
      </c>
      <c r="K23" s="491" t="s">
        <v>59</v>
      </c>
      <c r="L23" s="491" t="s">
        <v>61</v>
      </c>
      <c r="M23" s="491" t="s">
        <v>61</v>
      </c>
      <c r="N23" s="491" t="s">
        <v>4416</v>
      </c>
      <c r="O23" s="491" t="s">
        <v>4487</v>
      </c>
      <c r="P23" s="491">
        <v>22703443</v>
      </c>
      <c r="Q23" s="491">
        <v>22703743</v>
      </c>
      <c r="R23" s="494" t="s">
        <v>2906</v>
      </c>
      <c r="S23" s="494" t="s">
        <v>4074</v>
      </c>
    </row>
    <row r="24" spans="1:19" x14ac:dyDescent="0.3">
      <c r="A24" s="491" t="s">
        <v>1553</v>
      </c>
      <c r="B24" s="491" t="s">
        <v>99</v>
      </c>
      <c r="C24" s="491" t="s">
        <v>1554</v>
      </c>
      <c r="D24" s="491" t="s">
        <v>59</v>
      </c>
      <c r="E24" s="491" t="s">
        <v>6</v>
      </c>
      <c r="F24" s="491" t="s">
        <v>54</v>
      </c>
      <c r="G24" s="491" t="s">
        <v>8</v>
      </c>
      <c r="H24" s="491" t="s">
        <v>10</v>
      </c>
      <c r="I24" s="493" t="s">
        <v>871</v>
      </c>
      <c r="J24" s="491" t="s">
        <v>55</v>
      </c>
      <c r="K24" s="491" t="s">
        <v>59</v>
      </c>
      <c r="L24" s="491" t="s">
        <v>152</v>
      </c>
      <c r="M24" s="491" t="s">
        <v>152</v>
      </c>
      <c r="N24" s="491" t="s">
        <v>4416</v>
      </c>
      <c r="O24" s="491" t="s">
        <v>4488</v>
      </c>
      <c r="P24" s="491">
        <v>22767828</v>
      </c>
      <c r="Q24" s="491">
        <v>22767828</v>
      </c>
      <c r="R24" s="494" t="s">
        <v>2935</v>
      </c>
      <c r="S24" s="494"/>
    </row>
    <row r="25" spans="1:19" x14ac:dyDescent="0.3">
      <c r="A25" s="491" t="s">
        <v>1555</v>
      </c>
      <c r="B25" s="491" t="s">
        <v>1556</v>
      </c>
      <c r="C25" s="492" t="s">
        <v>1557</v>
      </c>
      <c r="D25" s="491" t="s">
        <v>196</v>
      </c>
      <c r="E25" s="491" t="s">
        <v>6</v>
      </c>
      <c r="F25" s="491" t="s">
        <v>54</v>
      </c>
      <c r="G25" s="491" t="s">
        <v>9</v>
      </c>
      <c r="H25" s="491" t="s">
        <v>6</v>
      </c>
      <c r="I25" s="493" t="s">
        <v>880</v>
      </c>
      <c r="J25" s="491" t="s">
        <v>55</v>
      </c>
      <c r="K25" s="491" t="s">
        <v>196</v>
      </c>
      <c r="L25" s="491" t="s">
        <v>254</v>
      </c>
      <c r="M25" s="491" t="s">
        <v>254</v>
      </c>
      <c r="N25" s="491" t="s">
        <v>4416</v>
      </c>
      <c r="O25" s="491" t="s">
        <v>4078</v>
      </c>
      <c r="P25" s="491">
        <v>24166163</v>
      </c>
      <c r="Q25" s="491">
        <v>24165424</v>
      </c>
      <c r="R25" s="494" t="s">
        <v>2935</v>
      </c>
      <c r="S25" s="494"/>
    </row>
    <row r="26" spans="1:19" x14ac:dyDescent="0.3">
      <c r="A26" s="491" t="s">
        <v>1558</v>
      </c>
      <c r="B26" s="491" t="s">
        <v>105</v>
      </c>
      <c r="C26" s="492" t="s">
        <v>1559</v>
      </c>
      <c r="D26" s="491" t="s">
        <v>245</v>
      </c>
      <c r="E26" s="491" t="s">
        <v>6</v>
      </c>
      <c r="F26" s="491" t="s">
        <v>54</v>
      </c>
      <c r="G26" s="491" t="s">
        <v>10</v>
      </c>
      <c r="H26" s="491" t="s">
        <v>6</v>
      </c>
      <c r="I26" s="493" t="s">
        <v>889</v>
      </c>
      <c r="J26" s="491" t="s">
        <v>55</v>
      </c>
      <c r="K26" s="491" t="s">
        <v>4079</v>
      </c>
      <c r="L26" s="491" t="s">
        <v>451</v>
      </c>
      <c r="M26" s="491" t="s">
        <v>546</v>
      </c>
      <c r="N26" s="491" t="s">
        <v>4416</v>
      </c>
      <c r="O26" s="491" t="s">
        <v>3035</v>
      </c>
      <c r="P26" s="491">
        <v>25466012</v>
      </c>
      <c r="Q26" s="491">
        <v>25469038</v>
      </c>
      <c r="R26" s="494" t="s">
        <v>1433</v>
      </c>
      <c r="S26" s="494"/>
    </row>
    <row r="27" spans="1:19" x14ac:dyDescent="0.3">
      <c r="A27" s="491" t="s">
        <v>1560</v>
      </c>
      <c r="B27" s="491" t="s">
        <v>108</v>
      </c>
      <c r="C27" s="491" t="s">
        <v>1561</v>
      </c>
      <c r="D27" s="491" t="s">
        <v>59</v>
      </c>
      <c r="E27" s="491" t="s">
        <v>8</v>
      </c>
      <c r="F27" s="491" t="s">
        <v>54</v>
      </c>
      <c r="G27" s="491" t="s">
        <v>11</v>
      </c>
      <c r="H27" s="491" t="s">
        <v>6</v>
      </c>
      <c r="I27" s="493" t="s">
        <v>892</v>
      </c>
      <c r="J27" s="491" t="s">
        <v>55</v>
      </c>
      <c r="K27" s="491" t="s">
        <v>4080</v>
      </c>
      <c r="L27" s="491" t="s">
        <v>4080</v>
      </c>
      <c r="M27" s="491" t="s">
        <v>2631</v>
      </c>
      <c r="N27" s="491" t="s">
        <v>4416</v>
      </c>
      <c r="O27" s="491" t="s">
        <v>2397</v>
      </c>
      <c r="P27" s="491">
        <v>22303375</v>
      </c>
      <c r="Q27" s="491">
        <v>22303375</v>
      </c>
      <c r="R27" s="494" t="s">
        <v>449</v>
      </c>
      <c r="S27" s="494"/>
    </row>
    <row r="28" spans="1:19" x14ac:dyDescent="0.3">
      <c r="A28" s="491" t="s">
        <v>1562</v>
      </c>
      <c r="B28" s="491" t="s">
        <v>97</v>
      </c>
      <c r="C28" s="491" t="s">
        <v>1563</v>
      </c>
      <c r="D28" s="491" t="s">
        <v>59</v>
      </c>
      <c r="E28" s="491" t="s">
        <v>8</v>
      </c>
      <c r="F28" s="491" t="s">
        <v>54</v>
      </c>
      <c r="G28" s="491" t="s">
        <v>11</v>
      </c>
      <c r="H28" s="491" t="s">
        <v>9</v>
      </c>
      <c r="I28" s="493" t="s">
        <v>895</v>
      </c>
      <c r="J28" s="491" t="s">
        <v>55</v>
      </c>
      <c r="K28" s="491" t="s">
        <v>4080</v>
      </c>
      <c r="L28" s="491" t="s">
        <v>238</v>
      </c>
      <c r="M28" s="491" t="s">
        <v>238</v>
      </c>
      <c r="N28" s="491" t="s">
        <v>4416</v>
      </c>
      <c r="O28" s="491" t="s">
        <v>2632</v>
      </c>
      <c r="P28" s="491">
        <v>25400315</v>
      </c>
      <c r="Q28" s="491">
        <v>25401212</v>
      </c>
      <c r="R28" s="494" t="s">
        <v>2935</v>
      </c>
      <c r="S28" s="494" t="s">
        <v>4074</v>
      </c>
    </row>
    <row r="29" spans="1:19" x14ac:dyDescent="0.3">
      <c r="A29" s="491" t="s">
        <v>1564</v>
      </c>
      <c r="B29" s="491" t="s">
        <v>109</v>
      </c>
      <c r="C29" s="491" t="s">
        <v>1565</v>
      </c>
      <c r="D29" s="491" t="s">
        <v>196</v>
      </c>
      <c r="E29" s="491" t="s">
        <v>10</v>
      </c>
      <c r="F29" s="491" t="s">
        <v>54</v>
      </c>
      <c r="G29" s="491" t="s">
        <v>12</v>
      </c>
      <c r="H29" s="491" t="s">
        <v>6</v>
      </c>
      <c r="I29" s="493" t="s">
        <v>899</v>
      </c>
      <c r="J29" s="491" t="s">
        <v>55</v>
      </c>
      <c r="K29" s="491" t="s">
        <v>4081</v>
      </c>
      <c r="L29" s="491" t="s">
        <v>372</v>
      </c>
      <c r="M29" s="491" t="s">
        <v>372</v>
      </c>
      <c r="N29" s="491" t="s">
        <v>4416</v>
      </c>
      <c r="O29" s="491" t="s">
        <v>2389</v>
      </c>
      <c r="P29" s="491">
        <v>21061700</v>
      </c>
      <c r="Q29" s="491"/>
      <c r="R29" s="494" t="s">
        <v>2907</v>
      </c>
      <c r="S29" s="494"/>
    </row>
    <row r="30" spans="1:19" x14ac:dyDescent="0.3">
      <c r="A30" s="491" t="s">
        <v>1566</v>
      </c>
      <c r="B30" s="491" t="s">
        <v>111</v>
      </c>
      <c r="C30" s="491" t="s">
        <v>1567</v>
      </c>
      <c r="D30" s="491" t="s">
        <v>2530</v>
      </c>
      <c r="E30" s="491" t="s">
        <v>6</v>
      </c>
      <c r="F30" s="491" t="s">
        <v>54</v>
      </c>
      <c r="G30" s="491" t="s">
        <v>14</v>
      </c>
      <c r="H30" s="491" t="s">
        <v>6</v>
      </c>
      <c r="I30" s="493" t="s">
        <v>905</v>
      </c>
      <c r="J30" s="491" t="s">
        <v>55</v>
      </c>
      <c r="K30" s="491" t="s">
        <v>4082</v>
      </c>
      <c r="L30" s="491" t="s">
        <v>4083</v>
      </c>
      <c r="M30" s="491" t="s">
        <v>2633</v>
      </c>
      <c r="N30" s="491" t="s">
        <v>1329</v>
      </c>
      <c r="O30" s="491" t="s">
        <v>2390</v>
      </c>
      <c r="P30" s="491">
        <v>22850928</v>
      </c>
      <c r="Q30" s="491">
        <v>22451441</v>
      </c>
      <c r="R30" s="494" t="s">
        <v>2935</v>
      </c>
      <c r="S30" s="494"/>
    </row>
    <row r="31" spans="1:19" x14ac:dyDescent="0.3">
      <c r="A31" s="491" t="s">
        <v>1568</v>
      </c>
      <c r="B31" s="491" t="s">
        <v>100</v>
      </c>
      <c r="C31" s="491" t="s">
        <v>1569</v>
      </c>
      <c r="D31" s="491" t="s">
        <v>2530</v>
      </c>
      <c r="E31" s="491" t="s">
        <v>6</v>
      </c>
      <c r="F31" s="491" t="s">
        <v>54</v>
      </c>
      <c r="G31" s="491" t="s">
        <v>14</v>
      </c>
      <c r="H31" s="491" t="s">
        <v>6</v>
      </c>
      <c r="I31" s="493" t="s">
        <v>905</v>
      </c>
      <c r="J31" s="491" t="s">
        <v>55</v>
      </c>
      <c r="K31" s="491" t="s">
        <v>4082</v>
      </c>
      <c r="L31" s="491" t="s">
        <v>4083</v>
      </c>
      <c r="M31" s="491" t="s">
        <v>796</v>
      </c>
      <c r="N31" s="491" t="s">
        <v>4416</v>
      </c>
      <c r="O31" s="491" t="s">
        <v>2391</v>
      </c>
      <c r="P31" s="491">
        <v>22213885</v>
      </c>
      <c r="Q31" s="491">
        <v>22216730</v>
      </c>
      <c r="R31" s="494" t="s">
        <v>2935</v>
      </c>
      <c r="S31" s="494"/>
    </row>
    <row r="32" spans="1:19" x14ac:dyDescent="0.3">
      <c r="A32" s="491" t="s">
        <v>1570</v>
      </c>
      <c r="B32" s="491" t="s">
        <v>121</v>
      </c>
      <c r="C32" s="491" t="s">
        <v>4489</v>
      </c>
      <c r="D32" s="491" t="s">
        <v>2530</v>
      </c>
      <c r="E32" s="491" t="s">
        <v>7</v>
      </c>
      <c r="F32" s="491" t="s">
        <v>54</v>
      </c>
      <c r="G32" s="491" t="s">
        <v>14</v>
      </c>
      <c r="H32" s="491" t="s">
        <v>10</v>
      </c>
      <c r="I32" s="493" t="s">
        <v>909</v>
      </c>
      <c r="J32" s="491" t="s">
        <v>55</v>
      </c>
      <c r="K32" s="491" t="s">
        <v>4082</v>
      </c>
      <c r="L32" s="491" t="s">
        <v>4084</v>
      </c>
      <c r="M32" s="491" t="s">
        <v>2634</v>
      </c>
      <c r="N32" s="491" t="s">
        <v>4416</v>
      </c>
      <c r="O32" s="491" t="s">
        <v>3695</v>
      </c>
      <c r="P32" s="491">
        <v>22293393</v>
      </c>
      <c r="Q32" s="491">
        <v>22293393</v>
      </c>
      <c r="R32" s="494" t="s">
        <v>2935</v>
      </c>
      <c r="S32" s="494"/>
    </row>
    <row r="33" spans="1:19" x14ac:dyDescent="0.3">
      <c r="A33" s="491" t="s">
        <v>1571</v>
      </c>
      <c r="B33" s="491" t="s">
        <v>124</v>
      </c>
      <c r="C33" s="492" t="s">
        <v>4490</v>
      </c>
      <c r="D33" s="491" t="s">
        <v>2526</v>
      </c>
      <c r="E33" s="491" t="s">
        <v>9</v>
      </c>
      <c r="F33" s="491" t="s">
        <v>54</v>
      </c>
      <c r="G33" s="491" t="s">
        <v>15</v>
      </c>
      <c r="H33" s="491" t="s">
        <v>9</v>
      </c>
      <c r="I33" s="493" t="s">
        <v>915</v>
      </c>
      <c r="J33" s="491" t="s">
        <v>55</v>
      </c>
      <c r="K33" s="491" t="s">
        <v>191</v>
      </c>
      <c r="L33" s="491" t="s">
        <v>4072</v>
      </c>
      <c r="M33" s="491" t="s">
        <v>2635</v>
      </c>
      <c r="N33" s="491" t="s">
        <v>4416</v>
      </c>
      <c r="O33" s="491" t="s">
        <v>4491</v>
      </c>
      <c r="P33" s="491">
        <v>22822636</v>
      </c>
      <c r="Q33" s="491">
        <v>22822636</v>
      </c>
      <c r="R33" s="494" t="s">
        <v>99</v>
      </c>
      <c r="S33" s="494"/>
    </row>
    <row r="34" spans="1:19" x14ac:dyDescent="0.3">
      <c r="A34" s="491" t="s">
        <v>1572</v>
      </c>
      <c r="B34" s="491" t="s">
        <v>125</v>
      </c>
      <c r="C34" s="491" t="s">
        <v>1573</v>
      </c>
      <c r="D34" s="491" t="s">
        <v>2524</v>
      </c>
      <c r="E34" s="491" t="s">
        <v>11</v>
      </c>
      <c r="F34" s="491" t="s">
        <v>54</v>
      </c>
      <c r="G34" s="491" t="s">
        <v>16</v>
      </c>
      <c r="H34" s="491" t="s">
        <v>10</v>
      </c>
      <c r="I34" s="493" t="s">
        <v>922</v>
      </c>
      <c r="J34" s="491" t="s">
        <v>55</v>
      </c>
      <c r="K34" s="491" t="s">
        <v>3172</v>
      </c>
      <c r="L34" s="491" t="s">
        <v>158</v>
      </c>
      <c r="M34" s="491" t="s">
        <v>158</v>
      </c>
      <c r="N34" s="491" t="s">
        <v>4416</v>
      </c>
      <c r="O34" s="491" t="s">
        <v>4085</v>
      </c>
      <c r="P34" s="491">
        <v>22527248</v>
      </c>
      <c r="Q34" s="491"/>
      <c r="R34" s="494" t="s">
        <v>2538</v>
      </c>
      <c r="S34" s="494"/>
    </row>
    <row r="35" spans="1:19" x14ac:dyDescent="0.3">
      <c r="A35" s="491" t="s">
        <v>1574</v>
      </c>
      <c r="B35" s="491" t="s">
        <v>126</v>
      </c>
      <c r="C35" s="491" t="s">
        <v>1575</v>
      </c>
      <c r="D35" s="491" t="s">
        <v>2530</v>
      </c>
      <c r="E35" s="491" t="s">
        <v>11</v>
      </c>
      <c r="F35" s="491" t="s">
        <v>54</v>
      </c>
      <c r="G35" s="491" t="s">
        <v>20</v>
      </c>
      <c r="H35" s="491" t="s">
        <v>6</v>
      </c>
      <c r="I35" s="493" t="s">
        <v>923</v>
      </c>
      <c r="J35" s="491" t="s">
        <v>55</v>
      </c>
      <c r="K35" s="491" t="s">
        <v>4086</v>
      </c>
      <c r="L35" s="491" t="s">
        <v>159</v>
      </c>
      <c r="M35" s="491" t="s">
        <v>159</v>
      </c>
      <c r="N35" s="491" t="s">
        <v>4416</v>
      </c>
      <c r="O35" s="491" t="s">
        <v>3588</v>
      </c>
      <c r="P35" s="491">
        <v>22290285</v>
      </c>
      <c r="Q35" s="491"/>
      <c r="R35" s="494" t="s">
        <v>474</v>
      </c>
      <c r="S35" s="494"/>
    </row>
    <row r="36" spans="1:19" x14ac:dyDescent="0.3">
      <c r="A36" s="491" t="s">
        <v>1576</v>
      </c>
      <c r="B36" s="491" t="s">
        <v>127</v>
      </c>
      <c r="C36" s="491" t="s">
        <v>1487</v>
      </c>
      <c r="D36" s="491" t="s">
        <v>2530</v>
      </c>
      <c r="E36" s="491" t="s">
        <v>11</v>
      </c>
      <c r="F36" s="491" t="s">
        <v>54</v>
      </c>
      <c r="G36" s="491" t="s">
        <v>20</v>
      </c>
      <c r="H36" s="491" t="s">
        <v>7</v>
      </c>
      <c r="I36" s="493" t="s">
        <v>924</v>
      </c>
      <c r="J36" s="491" t="s">
        <v>55</v>
      </c>
      <c r="K36" s="491" t="s">
        <v>4086</v>
      </c>
      <c r="L36" s="491" t="s">
        <v>110</v>
      </c>
      <c r="M36" s="491" t="s">
        <v>2636</v>
      </c>
      <c r="N36" s="491" t="s">
        <v>1329</v>
      </c>
      <c r="O36" s="491" t="s">
        <v>1498</v>
      </c>
      <c r="P36" s="491">
        <v>25290494</v>
      </c>
      <c r="Q36" s="491">
        <v>25290673</v>
      </c>
      <c r="R36" s="494" t="s">
        <v>2935</v>
      </c>
      <c r="S36" s="494"/>
    </row>
    <row r="37" spans="1:19" x14ac:dyDescent="0.3">
      <c r="A37" s="491" t="s">
        <v>1577</v>
      </c>
      <c r="B37" s="491" t="s">
        <v>128</v>
      </c>
      <c r="C37" s="491" t="s">
        <v>2531</v>
      </c>
      <c r="D37" s="491" t="s">
        <v>2530</v>
      </c>
      <c r="E37" s="491" t="s">
        <v>9</v>
      </c>
      <c r="F37" s="491" t="s">
        <v>54</v>
      </c>
      <c r="G37" s="491" t="s">
        <v>22</v>
      </c>
      <c r="H37" s="491" t="s">
        <v>6</v>
      </c>
      <c r="I37" s="493" t="s">
        <v>933</v>
      </c>
      <c r="J37" s="491" t="s">
        <v>55</v>
      </c>
      <c r="K37" s="491" t="s">
        <v>3212</v>
      </c>
      <c r="L37" s="491" t="s">
        <v>4435</v>
      </c>
      <c r="M37" s="491" t="s">
        <v>2637</v>
      </c>
      <c r="N37" s="491" t="s">
        <v>4416</v>
      </c>
      <c r="O37" s="491" t="s">
        <v>4492</v>
      </c>
      <c r="P37" s="491">
        <v>22400123</v>
      </c>
      <c r="Q37" s="491">
        <v>22400123</v>
      </c>
      <c r="R37" s="494" t="s">
        <v>2935</v>
      </c>
      <c r="S37" s="494"/>
    </row>
    <row r="38" spans="1:19" x14ac:dyDescent="0.3">
      <c r="A38" s="491" t="s">
        <v>1581</v>
      </c>
      <c r="B38" s="491" t="s">
        <v>1582</v>
      </c>
      <c r="C38" s="491" t="s">
        <v>1583</v>
      </c>
      <c r="D38" s="491" t="s">
        <v>2530</v>
      </c>
      <c r="E38" s="491" t="s">
        <v>10</v>
      </c>
      <c r="F38" s="491" t="s">
        <v>54</v>
      </c>
      <c r="G38" s="491" t="s">
        <v>141</v>
      </c>
      <c r="H38" s="491" t="s">
        <v>6</v>
      </c>
      <c r="I38" s="493" t="s">
        <v>938</v>
      </c>
      <c r="J38" s="491" t="s">
        <v>55</v>
      </c>
      <c r="K38" s="491" t="s">
        <v>4087</v>
      </c>
      <c r="L38" s="491" t="s">
        <v>267</v>
      </c>
      <c r="M38" s="491" t="s">
        <v>2638</v>
      </c>
      <c r="N38" s="491" t="s">
        <v>4416</v>
      </c>
      <c r="O38" s="491" t="s">
        <v>4493</v>
      </c>
      <c r="P38" s="491">
        <v>22356785</v>
      </c>
      <c r="Q38" s="491">
        <v>22369062</v>
      </c>
      <c r="R38" s="494" t="s">
        <v>2935</v>
      </c>
      <c r="S38" s="494"/>
    </row>
    <row r="39" spans="1:19" x14ac:dyDescent="0.3">
      <c r="A39" s="491" t="s">
        <v>1584</v>
      </c>
      <c r="B39" s="491" t="s">
        <v>120</v>
      </c>
      <c r="C39" s="491" t="s">
        <v>1585</v>
      </c>
      <c r="D39" s="491" t="s">
        <v>2530</v>
      </c>
      <c r="E39" s="491" t="s">
        <v>10</v>
      </c>
      <c r="F39" s="491" t="s">
        <v>54</v>
      </c>
      <c r="G39" s="491" t="s">
        <v>141</v>
      </c>
      <c r="H39" s="491" t="s">
        <v>6</v>
      </c>
      <c r="I39" s="493" t="s">
        <v>938</v>
      </c>
      <c r="J39" s="491" t="s">
        <v>55</v>
      </c>
      <c r="K39" s="491" t="s">
        <v>4087</v>
      </c>
      <c r="L39" s="491" t="s">
        <v>267</v>
      </c>
      <c r="M39" s="491" t="s">
        <v>2639</v>
      </c>
      <c r="N39" s="491" t="s">
        <v>1329</v>
      </c>
      <c r="O39" s="491" t="s">
        <v>3589</v>
      </c>
      <c r="P39" s="491">
        <v>22359414</v>
      </c>
      <c r="Q39" s="491">
        <v>22359476</v>
      </c>
      <c r="R39" s="494" t="s">
        <v>2935</v>
      </c>
      <c r="S39" s="494"/>
    </row>
    <row r="40" spans="1:19" x14ac:dyDescent="0.3">
      <c r="A40" s="491" t="s">
        <v>1586</v>
      </c>
      <c r="B40" s="491" t="s">
        <v>117</v>
      </c>
      <c r="C40" s="492" t="s">
        <v>1587</v>
      </c>
      <c r="D40" s="491" t="s">
        <v>2530</v>
      </c>
      <c r="E40" s="491" t="s">
        <v>10</v>
      </c>
      <c r="F40" s="491" t="s">
        <v>54</v>
      </c>
      <c r="G40" s="491" t="s">
        <v>141</v>
      </c>
      <c r="H40" s="491" t="s">
        <v>6</v>
      </c>
      <c r="I40" s="493" t="s">
        <v>938</v>
      </c>
      <c r="J40" s="491" t="s">
        <v>55</v>
      </c>
      <c r="K40" s="491" t="s">
        <v>4087</v>
      </c>
      <c r="L40" s="491" t="s">
        <v>267</v>
      </c>
      <c r="M40" s="491" t="s">
        <v>110</v>
      </c>
      <c r="N40" s="491" t="s">
        <v>4416</v>
      </c>
      <c r="O40" s="491" t="s">
        <v>2393</v>
      </c>
      <c r="P40" s="491">
        <v>22359282</v>
      </c>
      <c r="Q40" s="491">
        <v>22351336</v>
      </c>
      <c r="R40" s="494" t="s">
        <v>129</v>
      </c>
      <c r="S40" s="494"/>
    </row>
    <row r="41" spans="1:19" x14ac:dyDescent="0.3">
      <c r="A41" s="491" t="s">
        <v>1590</v>
      </c>
      <c r="B41" s="491" t="s">
        <v>114</v>
      </c>
      <c r="C41" s="491" t="s">
        <v>1591</v>
      </c>
      <c r="D41" s="491" t="s">
        <v>2530</v>
      </c>
      <c r="E41" s="491" t="s">
        <v>8</v>
      </c>
      <c r="F41" s="491" t="s">
        <v>54</v>
      </c>
      <c r="G41" s="491" t="s">
        <v>132</v>
      </c>
      <c r="H41" s="491" t="s">
        <v>6</v>
      </c>
      <c r="I41" s="493" t="s">
        <v>941</v>
      </c>
      <c r="J41" s="491" t="s">
        <v>55</v>
      </c>
      <c r="K41" s="491" t="s">
        <v>4088</v>
      </c>
      <c r="L41" s="491" t="s">
        <v>263</v>
      </c>
      <c r="M41" s="491" t="s">
        <v>263</v>
      </c>
      <c r="N41" s="491" t="s">
        <v>4416</v>
      </c>
      <c r="O41" s="491" t="s">
        <v>3587</v>
      </c>
      <c r="P41" s="491">
        <v>22250281</v>
      </c>
      <c r="Q41" s="491">
        <v>22800232</v>
      </c>
      <c r="R41" s="494" t="s">
        <v>2935</v>
      </c>
      <c r="S41" s="494"/>
    </row>
    <row r="42" spans="1:19" x14ac:dyDescent="0.3">
      <c r="A42" s="491" t="s">
        <v>1592</v>
      </c>
      <c r="B42" s="491" t="s">
        <v>122</v>
      </c>
      <c r="C42" s="491" t="s">
        <v>1593</v>
      </c>
      <c r="D42" s="491" t="s">
        <v>2530</v>
      </c>
      <c r="E42" s="491" t="s">
        <v>8</v>
      </c>
      <c r="F42" s="491" t="s">
        <v>54</v>
      </c>
      <c r="G42" s="491" t="s">
        <v>132</v>
      </c>
      <c r="H42" s="491" t="s">
        <v>7</v>
      </c>
      <c r="I42" s="493" t="s">
        <v>942</v>
      </c>
      <c r="J42" s="491" t="s">
        <v>55</v>
      </c>
      <c r="K42" s="491" t="s">
        <v>4088</v>
      </c>
      <c r="L42" s="491" t="s">
        <v>3149</v>
      </c>
      <c r="M42" s="491" t="s">
        <v>2640</v>
      </c>
      <c r="N42" s="491" t="s">
        <v>4416</v>
      </c>
      <c r="O42" s="491" t="s">
        <v>4494</v>
      </c>
      <c r="P42" s="491">
        <v>22242015</v>
      </c>
      <c r="Q42" s="491">
        <v>22250006</v>
      </c>
      <c r="R42" s="494" t="s">
        <v>359</v>
      </c>
      <c r="S42" s="494"/>
    </row>
    <row r="43" spans="1:19" x14ac:dyDescent="0.3">
      <c r="A43" s="491" t="s">
        <v>1594</v>
      </c>
      <c r="B43" s="491" t="s">
        <v>146</v>
      </c>
      <c r="C43" s="491" t="s">
        <v>1595</v>
      </c>
      <c r="D43" s="491" t="s">
        <v>2530</v>
      </c>
      <c r="E43" s="491" t="s">
        <v>8</v>
      </c>
      <c r="F43" s="491" t="s">
        <v>54</v>
      </c>
      <c r="G43" s="491" t="s">
        <v>132</v>
      </c>
      <c r="H43" s="491" t="s">
        <v>8</v>
      </c>
      <c r="I43" s="493" t="s">
        <v>943</v>
      </c>
      <c r="J43" s="491" t="s">
        <v>55</v>
      </c>
      <c r="K43" s="491" t="s">
        <v>4088</v>
      </c>
      <c r="L43" s="491" t="s">
        <v>4089</v>
      </c>
      <c r="M43" s="491" t="s">
        <v>2641</v>
      </c>
      <c r="N43" s="491" t="s">
        <v>4416</v>
      </c>
      <c r="O43" s="491" t="s">
        <v>4090</v>
      </c>
      <c r="P43" s="491">
        <v>22251272</v>
      </c>
      <c r="Q43" s="491"/>
      <c r="R43" s="494" t="s">
        <v>2935</v>
      </c>
      <c r="S43" s="494"/>
    </row>
    <row r="44" spans="1:19" x14ac:dyDescent="0.3">
      <c r="A44" s="491" t="s">
        <v>1596</v>
      </c>
      <c r="B44" s="491" t="s">
        <v>154</v>
      </c>
      <c r="C44" s="491" t="s">
        <v>1597</v>
      </c>
      <c r="D44" s="491" t="s">
        <v>2524</v>
      </c>
      <c r="E44" s="491" t="s">
        <v>9</v>
      </c>
      <c r="F44" s="491" t="s">
        <v>54</v>
      </c>
      <c r="G44" s="491" t="s">
        <v>88</v>
      </c>
      <c r="H44" s="491" t="s">
        <v>6</v>
      </c>
      <c r="I44" s="493" t="s">
        <v>953</v>
      </c>
      <c r="J44" s="491" t="s">
        <v>55</v>
      </c>
      <c r="K44" s="491" t="s">
        <v>3218</v>
      </c>
      <c r="L44" s="491" t="s">
        <v>3218</v>
      </c>
      <c r="M44" s="491" t="s">
        <v>694</v>
      </c>
      <c r="N44" s="491" t="s">
        <v>4416</v>
      </c>
      <c r="O44" s="491" t="s">
        <v>4495</v>
      </c>
      <c r="P44" s="491">
        <v>22721261</v>
      </c>
      <c r="Q44" s="491"/>
      <c r="R44" s="494" t="s">
        <v>2935</v>
      </c>
      <c r="S44" s="494"/>
    </row>
    <row r="45" spans="1:19" x14ac:dyDescent="0.3">
      <c r="A45" s="491" t="s">
        <v>1598</v>
      </c>
      <c r="B45" s="491" t="s">
        <v>156</v>
      </c>
      <c r="C45" s="491" t="s">
        <v>1599</v>
      </c>
      <c r="D45" s="491" t="s">
        <v>2524</v>
      </c>
      <c r="E45" s="491" t="s">
        <v>9</v>
      </c>
      <c r="F45" s="491" t="s">
        <v>54</v>
      </c>
      <c r="G45" s="491" t="s">
        <v>88</v>
      </c>
      <c r="H45" s="491" t="s">
        <v>7</v>
      </c>
      <c r="I45" s="493" t="s">
        <v>954</v>
      </c>
      <c r="J45" s="491" t="s">
        <v>55</v>
      </c>
      <c r="K45" s="491" t="s">
        <v>3218</v>
      </c>
      <c r="L45" s="491" t="s">
        <v>4091</v>
      </c>
      <c r="M45" s="491" t="s">
        <v>2642</v>
      </c>
      <c r="N45" s="491" t="s">
        <v>4416</v>
      </c>
      <c r="O45" s="491" t="s">
        <v>3274</v>
      </c>
      <c r="P45" s="491">
        <v>22736373</v>
      </c>
      <c r="Q45" s="491">
        <v>22736380</v>
      </c>
      <c r="R45" s="494" t="s">
        <v>2935</v>
      </c>
      <c r="S45" s="494"/>
    </row>
    <row r="46" spans="1:19" x14ac:dyDescent="0.3">
      <c r="A46" s="491" t="s">
        <v>1600</v>
      </c>
      <c r="B46" s="491" t="s">
        <v>157</v>
      </c>
      <c r="C46" s="491" t="s">
        <v>1601</v>
      </c>
      <c r="D46" s="491" t="s">
        <v>432</v>
      </c>
      <c r="E46" s="491" t="s">
        <v>6</v>
      </c>
      <c r="F46" s="491" t="s">
        <v>54</v>
      </c>
      <c r="G46" s="491" t="s">
        <v>433</v>
      </c>
      <c r="H46" s="491" t="s">
        <v>6</v>
      </c>
      <c r="I46" s="493" t="s">
        <v>957</v>
      </c>
      <c r="J46" s="491" t="s">
        <v>55</v>
      </c>
      <c r="K46" s="491" t="s">
        <v>432</v>
      </c>
      <c r="L46" s="491" t="s">
        <v>4414</v>
      </c>
      <c r="M46" s="491" t="s">
        <v>2643</v>
      </c>
      <c r="N46" s="491" t="s">
        <v>4416</v>
      </c>
      <c r="O46" s="491" t="s">
        <v>3592</v>
      </c>
      <c r="P46" s="491">
        <v>27710425</v>
      </c>
      <c r="Q46" s="491"/>
      <c r="R46" s="494" t="s">
        <v>2935</v>
      </c>
      <c r="S46" s="494"/>
    </row>
    <row r="47" spans="1:19" x14ac:dyDescent="0.3">
      <c r="A47" s="491" t="s">
        <v>1604</v>
      </c>
      <c r="B47" s="491" t="s">
        <v>170</v>
      </c>
      <c r="C47" s="491" t="s">
        <v>1605</v>
      </c>
      <c r="D47" s="491" t="s">
        <v>81</v>
      </c>
      <c r="E47" s="491" t="s">
        <v>7</v>
      </c>
      <c r="F47" s="491" t="s">
        <v>56</v>
      </c>
      <c r="G47" s="491" t="s">
        <v>6</v>
      </c>
      <c r="H47" s="491" t="s">
        <v>6</v>
      </c>
      <c r="I47" s="493" t="s">
        <v>974</v>
      </c>
      <c r="J47" s="491" t="s">
        <v>81</v>
      </c>
      <c r="K47" s="491" t="s">
        <v>81</v>
      </c>
      <c r="L47" s="491" t="s">
        <v>81</v>
      </c>
      <c r="M47" s="491" t="s">
        <v>2644</v>
      </c>
      <c r="N47" s="491" t="s">
        <v>4416</v>
      </c>
      <c r="O47" s="491" t="s">
        <v>3696</v>
      </c>
      <c r="P47" s="491">
        <v>40014363</v>
      </c>
      <c r="Q47" s="491">
        <v>24313495</v>
      </c>
      <c r="R47" s="494" t="s">
        <v>2935</v>
      </c>
      <c r="S47" s="494"/>
    </row>
    <row r="48" spans="1:19" x14ac:dyDescent="0.3">
      <c r="A48" s="491" t="s">
        <v>1606</v>
      </c>
      <c r="B48" s="491" t="s">
        <v>171</v>
      </c>
      <c r="C48" s="491" t="s">
        <v>1607</v>
      </c>
      <c r="D48" s="491" t="s">
        <v>81</v>
      </c>
      <c r="E48" s="491" t="s">
        <v>7</v>
      </c>
      <c r="F48" s="491" t="s">
        <v>56</v>
      </c>
      <c r="G48" s="491" t="s">
        <v>6</v>
      </c>
      <c r="H48" s="491" t="s">
        <v>6</v>
      </c>
      <c r="I48" s="493" t="s">
        <v>974</v>
      </c>
      <c r="J48" s="491" t="s">
        <v>81</v>
      </c>
      <c r="K48" s="491" t="s">
        <v>81</v>
      </c>
      <c r="L48" s="491" t="s">
        <v>81</v>
      </c>
      <c r="M48" s="491" t="s">
        <v>2645</v>
      </c>
      <c r="N48" s="491" t="s">
        <v>4416</v>
      </c>
      <c r="O48" s="491" t="s">
        <v>2395</v>
      </c>
      <c r="P48" s="491">
        <v>24400844</v>
      </c>
      <c r="Q48" s="491">
        <v>24400844</v>
      </c>
      <c r="R48" s="494" t="s">
        <v>2935</v>
      </c>
      <c r="S48" s="494"/>
    </row>
    <row r="49" spans="1:19" x14ac:dyDescent="0.3">
      <c r="A49" s="491" t="s">
        <v>1608</v>
      </c>
      <c r="B49" s="491" t="s">
        <v>172</v>
      </c>
      <c r="C49" s="492" t="s">
        <v>1609</v>
      </c>
      <c r="D49" s="491" t="s">
        <v>81</v>
      </c>
      <c r="E49" s="491" t="s">
        <v>7</v>
      </c>
      <c r="F49" s="491" t="s">
        <v>56</v>
      </c>
      <c r="G49" s="491" t="s">
        <v>6</v>
      </c>
      <c r="H49" s="491" t="s">
        <v>9</v>
      </c>
      <c r="I49" s="493" t="s">
        <v>977</v>
      </c>
      <c r="J49" s="491" t="s">
        <v>81</v>
      </c>
      <c r="K49" s="491" t="s">
        <v>81</v>
      </c>
      <c r="L49" s="491" t="s">
        <v>152</v>
      </c>
      <c r="M49" s="491" t="s">
        <v>2646</v>
      </c>
      <c r="N49" s="491" t="s">
        <v>4416</v>
      </c>
      <c r="O49" s="491" t="s">
        <v>2396</v>
      </c>
      <c r="P49" s="491">
        <v>24300272</v>
      </c>
      <c r="Q49" s="491">
        <v>24544012</v>
      </c>
      <c r="R49" s="494" t="s">
        <v>2935</v>
      </c>
      <c r="S49" s="494"/>
    </row>
    <row r="50" spans="1:19" x14ac:dyDescent="0.3">
      <c r="A50" s="491" t="s">
        <v>1610</v>
      </c>
      <c r="B50" s="491" t="s">
        <v>65</v>
      </c>
      <c r="C50" s="491" t="s">
        <v>1611</v>
      </c>
      <c r="D50" s="491" t="s">
        <v>81</v>
      </c>
      <c r="E50" s="491" t="s">
        <v>6</v>
      </c>
      <c r="F50" s="491" t="s">
        <v>56</v>
      </c>
      <c r="G50" s="491" t="s">
        <v>6</v>
      </c>
      <c r="H50" s="491" t="s">
        <v>6</v>
      </c>
      <c r="I50" s="493" t="s">
        <v>974</v>
      </c>
      <c r="J50" s="491" t="s">
        <v>81</v>
      </c>
      <c r="K50" s="491" t="s">
        <v>81</v>
      </c>
      <c r="L50" s="491" t="s">
        <v>81</v>
      </c>
      <c r="M50" s="491" t="s">
        <v>2647</v>
      </c>
      <c r="N50" s="491" t="s">
        <v>4416</v>
      </c>
      <c r="O50" s="491" t="s">
        <v>4496</v>
      </c>
      <c r="P50" s="491">
        <v>24304479</v>
      </c>
      <c r="Q50" s="491">
        <v>24426601</v>
      </c>
      <c r="R50" s="494" t="s">
        <v>2935</v>
      </c>
      <c r="S50" s="494"/>
    </row>
    <row r="51" spans="1:19" x14ac:dyDescent="0.3">
      <c r="A51" s="491" t="s">
        <v>1612</v>
      </c>
      <c r="B51" s="491" t="s">
        <v>173</v>
      </c>
      <c r="C51" s="491" t="s">
        <v>1613</v>
      </c>
      <c r="D51" s="491" t="s">
        <v>81</v>
      </c>
      <c r="E51" s="491" t="s">
        <v>10</v>
      </c>
      <c r="F51" s="491" t="s">
        <v>56</v>
      </c>
      <c r="G51" s="491" t="s">
        <v>6</v>
      </c>
      <c r="H51" s="491" t="s">
        <v>7</v>
      </c>
      <c r="I51" s="493" t="s">
        <v>975</v>
      </c>
      <c r="J51" s="491" t="s">
        <v>81</v>
      </c>
      <c r="K51" s="491" t="s">
        <v>81</v>
      </c>
      <c r="L51" s="491" t="s">
        <v>55</v>
      </c>
      <c r="M51" s="491" t="s">
        <v>55</v>
      </c>
      <c r="N51" s="491" t="s">
        <v>4416</v>
      </c>
      <c r="O51" s="491" t="s">
        <v>4092</v>
      </c>
      <c r="P51" s="491">
        <v>24332871</v>
      </c>
      <c r="Q51" s="491">
        <v>24338963</v>
      </c>
      <c r="R51" s="494" t="s">
        <v>566</v>
      </c>
      <c r="S51" s="494"/>
    </row>
    <row r="52" spans="1:19" x14ac:dyDescent="0.3">
      <c r="A52" s="491" t="s">
        <v>1614</v>
      </c>
      <c r="B52" s="491" t="s">
        <v>177</v>
      </c>
      <c r="C52" s="491" t="s">
        <v>1615</v>
      </c>
      <c r="D52" s="491" t="s">
        <v>81</v>
      </c>
      <c r="E52" s="491" t="s">
        <v>8</v>
      </c>
      <c r="F52" s="491" t="s">
        <v>56</v>
      </c>
      <c r="G52" s="491" t="s">
        <v>6</v>
      </c>
      <c r="H52" s="491" t="s">
        <v>11</v>
      </c>
      <c r="I52" s="493" t="s">
        <v>979</v>
      </c>
      <c r="J52" s="491" t="s">
        <v>81</v>
      </c>
      <c r="K52" s="491" t="s">
        <v>81</v>
      </c>
      <c r="L52" s="491" t="s">
        <v>159</v>
      </c>
      <c r="M52" s="491" t="s">
        <v>2648</v>
      </c>
      <c r="N52" s="491" t="s">
        <v>4416</v>
      </c>
      <c r="O52" s="491" t="s">
        <v>3697</v>
      </c>
      <c r="P52" s="491">
        <v>24496487</v>
      </c>
      <c r="Q52" s="491">
        <v>24495080</v>
      </c>
      <c r="R52" s="494" t="s">
        <v>2935</v>
      </c>
      <c r="S52" s="494"/>
    </row>
    <row r="53" spans="1:19" x14ac:dyDescent="0.3">
      <c r="A53" s="491" t="s">
        <v>1617</v>
      </c>
      <c r="B53" s="491" t="s">
        <v>181</v>
      </c>
      <c r="C53" s="491" t="s">
        <v>1618</v>
      </c>
      <c r="D53" s="491" t="s">
        <v>81</v>
      </c>
      <c r="E53" s="491" t="s">
        <v>9</v>
      </c>
      <c r="F53" s="491" t="s">
        <v>56</v>
      </c>
      <c r="G53" s="491" t="s">
        <v>6</v>
      </c>
      <c r="H53" s="491" t="s">
        <v>14</v>
      </c>
      <c r="I53" s="493" t="s">
        <v>981</v>
      </c>
      <c r="J53" s="491" t="s">
        <v>81</v>
      </c>
      <c r="K53" s="491" t="s">
        <v>81</v>
      </c>
      <c r="L53" s="491" t="s">
        <v>110</v>
      </c>
      <c r="M53" s="491" t="s">
        <v>110</v>
      </c>
      <c r="N53" s="491" t="s">
        <v>4416</v>
      </c>
      <c r="O53" s="491" t="s">
        <v>2421</v>
      </c>
      <c r="P53" s="491">
        <v>24380495</v>
      </c>
      <c r="Q53" s="491">
        <v>24380495</v>
      </c>
      <c r="R53" s="494" t="s">
        <v>2935</v>
      </c>
      <c r="S53" s="494"/>
    </row>
    <row r="54" spans="1:19" x14ac:dyDescent="0.3">
      <c r="A54" s="491" t="s">
        <v>1619</v>
      </c>
      <c r="B54" s="491" t="s">
        <v>183</v>
      </c>
      <c r="C54" s="491" t="s">
        <v>1620</v>
      </c>
      <c r="D54" s="491" t="s">
        <v>81</v>
      </c>
      <c r="E54" s="491" t="s">
        <v>10</v>
      </c>
      <c r="F54" s="491" t="s">
        <v>56</v>
      </c>
      <c r="G54" s="491" t="s">
        <v>6</v>
      </c>
      <c r="H54" s="491" t="s">
        <v>20</v>
      </c>
      <c r="I54" s="493" t="s">
        <v>984</v>
      </c>
      <c r="J54" s="491" t="s">
        <v>81</v>
      </c>
      <c r="K54" s="491" t="s">
        <v>81</v>
      </c>
      <c r="L54" s="491" t="s">
        <v>659</v>
      </c>
      <c r="M54" s="491" t="s">
        <v>659</v>
      </c>
      <c r="N54" s="491" t="s">
        <v>4416</v>
      </c>
      <c r="O54" s="491" t="s">
        <v>3698</v>
      </c>
      <c r="P54" s="491">
        <v>24876044</v>
      </c>
      <c r="Q54" s="491">
        <v>24876044</v>
      </c>
      <c r="R54" s="494" t="s">
        <v>2935</v>
      </c>
      <c r="S54" s="494" t="s">
        <v>4074</v>
      </c>
    </row>
    <row r="55" spans="1:19" x14ac:dyDescent="0.3">
      <c r="A55" s="491" t="s">
        <v>1621</v>
      </c>
      <c r="B55" s="491" t="s">
        <v>184</v>
      </c>
      <c r="C55" s="491" t="s">
        <v>2533</v>
      </c>
      <c r="D55" s="491" t="s">
        <v>80</v>
      </c>
      <c r="E55" s="491" t="s">
        <v>6</v>
      </c>
      <c r="F55" s="491" t="s">
        <v>56</v>
      </c>
      <c r="G55" s="491" t="s">
        <v>7</v>
      </c>
      <c r="H55" s="491" t="s">
        <v>6</v>
      </c>
      <c r="I55" s="493" t="s">
        <v>988</v>
      </c>
      <c r="J55" s="491" t="s">
        <v>81</v>
      </c>
      <c r="K55" s="491" t="s">
        <v>4093</v>
      </c>
      <c r="L55" s="491" t="s">
        <v>4093</v>
      </c>
      <c r="M55" s="491" t="s">
        <v>2649</v>
      </c>
      <c r="N55" s="491" t="s">
        <v>1329</v>
      </c>
      <c r="O55" s="491" t="s">
        <v>2398</v>
      </c>
      <c r="P55" s="491">
        <v>24455670</v>
      </c>
      <c r="Q55" s="491">
        <v>24456160</v>
      </c>
      <c r="R55" s="494" t="s">
        <v>2935</v>
      </c>
      <c r="S55" s="494"/>
    </row>
    <row r="56" spans="1:19" x14ac:dyDescent="0.3">
      <c r="A56" s="491" t="s">
        <v>1622</v>
      </c>
      <c r="B56" s="491" t="s">
        <v>186</v>
      </c>
      <c r="C56" s="491" t="s">
        <v>2534</v>
      </c>
      <c r="D56" s="491" t="s">
        <v>80</v>
      </c>
      <c r="E56" s="491" t="s">
        <v>6</v>
      </c>
      <c r="F56" s="491" t="s">
        <v>56</v>
      </c>
      <c r="G56" s="491" t="s">
        <v>7</v>
      </c>
      <c r="H56" s="491" t="s">
        <v>6</v>
      </c>
      <c r="I56" s="493" t="s">
        <v>988</v>
      </c>
      <c r="J56" s="491" t="s">
        <v>81</v>
      </c>
      <c r="K56" s="491" t="s">
        <v>4093</v>
      </c>
      <c r="L56" s="491" t="s">
        <v>4093</v>
      </c>
      <c r="M56" s="491" t="s">
        <v>2650</v>
      </c>
      <c r="N56" s="491" t="s">
        <v>4416</v>
      </c>
      <c r="O56" s="491" t="s">
        <v>4497</v>
      </c>
      <c r="P56" s="491">
        <v>24451140</v>
      </c>
      <c r="Q56" s="491">
        <v>24455023</v>
      </c>
      <c r="R56" s="494" t="s">
        <v>2935</v>
      </c>
      <c r="S56" s="494"/>
    </row>
    <row r="57" spans="1:19" x14ac:dyDescent="0.3">
      <c r="A57" s="491" t="s">
        <v>1623</v>
      </c>
      <c r="B57" s="491" t="s">
        <v>189</v>
      </c>
      <c r="C57" s="491" t="s">
        <v>1585</v>
      </c>
      <c r="D57" s="491" t="s">
        <v>81</v>
      </c>
      <c r="E57" s="491" t="s">
        <v>16</v>
      </c>
      <c r="F57" s="491" t="s">
        <v>56</v>
      </c>
      <c r="G57" s="491" t="s">
        <v>8</v>
      </c>
      <c r="H57" s="491" t="s">
        <v>6</v>
      </c>
      <c r="I57" s="493" t="s">
        <v>1001</v>
      </c>
      <c r="J57" s="491" t="s">
        <v>81</v>
      </c>
      <c r="K57" s="491" t="s">
        <v>264</v>
      </c>
      <c r="L57" s="491" t="s">
        <v>264</v>
      </c>
      <c r="M57" s="491" t="s">
        <v>264</v>
      </c>
      <c r="N57" s="491" t="s">
        <v>1329</v>
      </c>
      <c r="O57" s="491" t="s">
        <v>4094</v>
      </c>
      <c r="P57" s="491">
        <v>24942422</v>
      </c>
      <c r="Q57" s="491">
        <v>24942344</v>
      </c>
      <c r="R57" s="494" t="s">
        <v>2935</v>
      </c>
      <c r="S57" s="494"/>
    </row>
    <row r="58" spans="1:19" x14ac:dyDescent="0.3">
      <c r="A58" s="491" t="s">
        <v>1624</v>
      </c>
      <c r="B58" s="491" t="s">
        <v>160</v>
      </c>
      <c r="C58" s="491" t="s">
        <v>1625</v>
      </c>
      <c r="D58" s="491" t="s">
        <v>81</v>
      </c>
      <c r="E58" s="491" t="s">
        <v>11</v>
      </c>
      <c r="F58" s="491" t="s">
        <v>56</v>
      </c>
      <c r="G58" s="491" t="s">
        <v>8</v>
      </c>
      <c r="H58" s="491" t="s">
        <v>9</v>
      </c>
      <c r="I58" s="493" t="s">
        <v>1004</v>
      </c>
      <c r="J58" s="491" t="s">
        <v>81</v>
      </c>
      <c r="K58" s="491" t="s">
        <v>264</v>
      </c>
      <c r="L58" s="491" t="s">
        <v>672</v>
      </c>
      <c r="M58" s="491" t="s">
        <v>787</v>
      </c>
      <c r="N58" s="491" t="s">
        <v>4416</v>
      </c>
      <c r="O58" s="491" t="s">
        <v>3618</v>
      </c>
      <c r="P58" s="491">
        <v>24940841</v>
      </c>
      <c r="Q58" s="491">
        <v>24943338</v>
      </c>
      <c r="R58" s="494" t="s">
        <v>389</v>
      </c>
      <c r="S58" s="494"/>
    </row>
    <row r="59" spans="1:19" x14ac:dyDescent="0.3">
      <c r="A59" s="491" t="s">
        <v>1626</v>
      </c>
      <c r="B59" s="491" t="s">
        <v>190</v>
      </c>
      <c r="C59" s="492" t="s">
        <v>1627</v>
      </c>
      <c r="D59" s="491" t="s">
        <v>81</v>
      </c>
      <c r="E59" s="491" t="s">
        <v>14</v>
      </c>
      <c r="F59" s="491" t="s">
        <v>56</v>
      </c>
      <c r="G59" s="491" t="s">
        <v>10</v>
      </c>
      <c r="H59" s="491" t="s">
        <v>6</v>
      </c>
      <c r="I59" s="493" t="s">
        <v>1012</v>
      </c>
      <c r="J59" s="491" t="s">
        <v>81</v>
      </c>
      <c r="K59" s="491" t="s">
        <v>709</v>
      </c>
      <c r="L59" s="491" t="s">
        <v>709</v>
      </c>
      <c r="M59" s="491" t="s">
        <v>709</v>
      </c>
      <c r="N59" s="491" t="s">
        <v>4416</v>
      </c>
      <c r="O59" s="491" t="s">
        <v>2399</v>
      </c>
      <c r="P59" s="491">
        <v>24460559</v>
      </c>
      <c r="Q59" s="491">
        <v>24469001</v>
      </c>
      <c r="R59" s="494" t="s">
        <v>489</v>
      </c>
      <c r="S59" s="494"/>
    </row>
    <row r="60" spans="1:19" x14ac:dyDescent="0.3">
      <c r="A60" s="491" t="s">
        <v>1628</v>
      </c>
      <c r="B60" s="491" t="s">
        <v>153</v>
      </c>
      <c r="C60" s="491" t="s">
        <v>1629</v>
      </c>
      <c r="D60" s="491" t="s">
        <v>80</v>
      </c>
      <c r="E60" s="491" t="s">
        <v>14</v>
      </c>
      <c r="F60" s="491" t="s">
        <v>56</v>
      </c>
      <c r="G60" s="491" t="s">
        <v>11</v>
      </c>
      <c r="H60" s="491" t="s">
        <v>6</v>
      </c>
      <c r="I60" s="493" t="s">
        <v>1020</v>
      </c>
      <c r="J60" s="491" t="s">
        <v>81</v>
      </c>
      <c r="K60" s="491" t="s">
        <v>4095</v>
      </c>
      <c r="L60" s="491" t="s">
        <v>4095</v>
      </c>
      <c r="M60" s="491" t="s">
        <v>2651</v>
      </c>
      <c r="N60" s="491" t="s">
        <v>4416</v>
      </c>
      <c r="O60" s="491" t="s">
        <v>4096</v>
      </c>
      <c r="P60" s="491">
        <v>24500056</v>
      </c>
      <c r="Q60" s="491">
        <v>24500056</v>
      </c>
      <c r="R60" s="494" t="s">
        <v>2935</v>
      </c>
      <c r="S60" s="494"/>
    </row>
    <row r="61" spans="1:19" x14ac:dyDescent="0.3">
      <c r="A61" s="491" t="s">
        <v>1630</v>
      </c>
      <c r="B61" s="491" t="s">
        <v>192</v>
      </c>
      <c r="C61" s="492" t="s">
        <v>1631</v>
      </c>
      <c r="D61" s="491" t="s">
        <v>80</v>
      </c>
      <c r="E61" s="491" t="s">
        <v>11</v>
      </c>
      <c r="F61" s="491" t="s">
        <v>56</v>
      </c>
      <c r="G61" s="491" t="s">
        <v>12</v>
      </c>
      <c r="H61" s="491" t="s">
        <v>6</v>
      </c>
      <c r="I61" s="493" t="s">
        <v>1028</v>
      </c>
      <c r="J61" s="491" t="s">
        <v>81</v>
      </c>
      <c r="K61" s="491" t="s">
        <v>517</v>
      </c>
      <c r="L61" s="491" t="s">
        <v>517</v>
      </c>
      <c r="M61" s="491" t="s">
        <v>517</v>
      </c>
      <c r="N61" s="491" t="s">
        <v>4416</v>
      </c>
      <c r="O61" s="491" t="s">
        <v>4097</v>
      </c>
      <c r="P61" s="491">
        <v>24520835</v>
      </c>
      <c r="Q61" s="491">
        <v>24539006</v>
      </c>
      <c r="R61" s="494" t="s">
        <v>2935</v>
      </c>
      <c r="S61" s="494"/>
    </row>
    <row r="62" spans="1:19" x14ac:dyDescent="0.3">
      <c r="A62" s="491" t="s">
        <v>1632</v>
      </c>
      <c r="B62" s="491" t="s">
        <v>163</v>
      </c>
      <c r="C62" s="492" t="s">
        <v>1633</v>
      </c>
      <c r="D62" s="491" t="s">
        <v>81</v>
      </c>
      <c r="E62" s="491" t="s">
        <v>12</v>
      </c>
      <c r="F62" s="491" t="s">
        <v>56</v>
      </c>
      <c r="G62" s="491" t="s">
        <v>14</v>
      </c>
      <c r="H62" s="491" t="s">
        <v>6</v>
      </c>
      <c r="I62" s="493" t="s">
        <v>1035</v>
      </c>
      <c r="J62" s="491" t="s">
        <v>81</v>
      </c>
      <c r="K62" s="491" t="s">
        <v>3225</v>
      </c>
      <c r="L62" s="491" t="s">
        <v>263</v>
      </c>
      <c r="M62" s="491" t="s">
        <v>263</v>
      </c>
      <c r="N62" s="491" t="s">
        <v>4416</v>
      </c>
      <c r="O62" s="491" t="s">
        <v>2400</v>
      </c>
      <c r="P62" s="491">
        <v>24485027</v>
      </c>
      <c r="Q62" s="491">
        <v>24484500</v>
      </c>
      <c r="R62" s="494" t="s">
        <v>1878</v>
      </c>
      <c r="S62" s="494"/>
    </row>
    <row r="63" spans="1:19" x14ac:dyDescent="0.3">
      <c r="A63" s="491" t="s">
        <v>1634</v>
      </c>
      <c r="B63" s="491" t="s">
        <v>195</v>
      </c>
      <c r="C63" s="491" t="s">
        <v>1635</v>
      </c>
      <c r="D63" s="491" t="s">
        <v>140</v>
      </c>
      <c r="E63" s="491" t="s">
        <v>141</v>
      </c>
      <c r="F63" s="491" t="s">
        <v>56</v>
      </c>
      <c r="G63" s="491" t="s">
        <v>16</v>
      </c>
      <c r="H63" s="491" t="s">
        <v>6</v>
      </c>
      <c r="I63" s="493" t="s">
        <v>1045</v>
      </c>
      <c r="J63" s="491" t="s">
        <v>81</v>
      </c>
      <c r="K63" s="491" t="s">
        <v>140</v>
      </c>
      <c r="L63" s="491" t="s">
        <v>3153</v>
      </c>
      <c r="M63" s="491" t="s">
        <v>2652</v>
      </c>
      <c r="N63" s="491" t="s">
        <v>1329</v>
      </c>
      <c r="O63" s="491" t="s">
        <v>3594</v>
      </c>
      <c r="P63" s="491"/>
      <c r="Q63" s="491"/>
      <c r="R63" s="494" t="s">
        <v>2935</v>
      </c>
      <c r="S63" s="494"/>
    </row>
    <row r="64" spans="1:19" x14ac:dyDescent="0.3">
      <c r="A64" s="491" t="s">
        <v>1636</v>
      </c>
      <c r="B64" s="491" t="s">
        <v>197</v>
      </c>
      <c r="C64" s="492" t="s">
        <v>1637</v>
      </c>
      <c r="D64" s="491" t="s">
        <v>140</v>
      </c>
      <c r="E64" s="491" t="s">
        <v>8</v>
      </c>
      <c r="F64" s="491" t="s">
        <v>56</v>
      </c>
      <c r="G64" s="491" t="s">
        <v>16</v>
      </c>
      <c r="H64" s="491" t="s">
        <v>6</v>
      </c>
      <c r="I64" s="493" t="s">
        <v>1045</v>
      </c>
      <c r="J64" s="491" t="s">
        <v>81</v>
      </c>
      <c r="K64" s="491" t="s">
        <v>140</v>
      </c>
      <c r="L64" s="491" t="s">
        <v>3153</v>
      </c>
      <c r="M64" s="491" t="s">
        <v>672</v>
      </c>
      <c r="N64" s="491" t="s">
        <v>4416</v>
      </c>
      <c r="O64" s="491" t="s">
        <v>4098</v>
      </c>
      <c r="P64" s="491">
        <v>24600332</v>
      </c>
      <c r="Q64" s="491">
        <v>24600186</v>
      </c>
      <c r="R64" s="494" t="s">
        <v>251</v>
      </c>
      <c r="S64" s="494"/>
    </row>
    <row r="65" spans="1:19" x14ac:dyDescent="0.3">
      <c r="A65" s="491" t="s">
        <v>1638</v>
      </c>
      <c r="B65" s="491" t="s">
        <v>204</v>
      </c>
      <c r="C65" s="491" t="s">
        <v>1639</v>
      </c>
      <c r="D65" s="491" t="s">
        <v>80</v>
      </c>
      <c r="E65" s="491" t="s">
        <v>12</v>
      </c>
      <c r="F65" s="491" t="s">
        <v>56</v>
      </c>
      <c r="G65" s="491" t="s">
        <v>20</v>
      </c>
      <c r="H65" s="491" t="s">
        <v>6</v>
      </c>
      <c r="I65" s="493" t="s">
        <v>1058</v>
      </c>
      <c r="J65" s="491" t="s">
        <v>81</v>
      </c>
      <c r="K65" s="491" t="s">
        <v>4099</v>
      </c>
      <c r="L65" s="491" t="s">
        <v>4099</v>
      </c>
      <c r="M65" s="491" t="s">
        <v>2653</v>
      </c>
      <c r="N65" s="491" t="s">
        <v>4416</v>
      </c>
      <c r="O65" s="491" t="s">
        <v>3593</v>
      </c>
      <c r="P65" s="491">
        <v>24633163</v>
      </c>
      <c r="Q65" s="491">
        <v>24633451</v>
      </c>
      <c r="R65" s="494" t="s">
        <v>521</v>
      </c>
      <c r="S65" s="494"/>
    </row>
    <row r="66" spans="1:19" x14ac:dyDescent="0.3">
      <c r="A66" s="491" t="s">
        <v>1640</v>
      </c>
      <c r="B66" s="491" t="s">
        <v>175</v>
      </c>
      <c r="C66" s="491" t="s">
        <v>1641</v>
      </c>
      <c r="D66" s="491" t="s">
        <v>150</v>
      </c>
      <c r="E66" s="491" t="s">
        <v>6</v>
      </c>
      <c r="F66" s="491" t="s">
        <v>70</v>
      </c>
      <c r="G66" s="491" t="s">
        <v>6</v>
      </c>
      <c r="H66" s="491" t="s">
        <v>6</v>
      </c>
      <c r="I66" s="493" t="s">
        <v>1086</v>
      </c>
      <c r="J66" s="491" t="s">
        <v>150</v>
      </c>
      <c r="K66" s="491" t="s">
        <v>150</v>
      </c>
      <c r="L66" s="491" t="s">
        <v>4100</v>
      </c>
      <c r="M66" s="491" t="s">
        <v>2654</v>
      </c>
      <c r="N66" s="491" t="s">
        <v>1329</v>
      </c>
      <c r="O66" s="491" t="s">
        <v>3595</v>
      </c>
      <c r="P66" s="491">
        <v>25913646</v>
      </c>
      <c r="Q66" s="491">
        <v>25923679</v>
      </c>
      <c r="R66" s="494" t="s">
        <v>2935</v>
      </c>
      <c r="S66" s="494"/>
    </row>
    <row r="67" spans="1:19" x14ac:dyDescent="0.3">
      <c r="A67" s="491" t="s">
        <v>1642</v>
      </c>
      <c r="B67" s="491" t="s">
        <v>182</v>
      </c>
      <c r="C67" s="491" t="s">
        <v>1643</v>
      </c>
      <c r="D67" s="491" t="s">
        <v>150</v>
      </c>
      <c r="E67" s="491" t="s">
        <v>6</v>
      </c>
      <c r="F67" s="491" t="s">
        <v>70</v>
      </c>
      <c r="G67" s="491" t="s">
        <v>6</v>
      </c>
      <c r="H67" s="491" t="s">
        <v>7</v>
      </c>
      <c r="I67" s="493" t="s">
        <v>1087</v>
      </c>
      <c r="J67" s="491" t="s">
        <v>150</v>
      </c>
      <c r="K67" s="491" t="s">
        <v>150</v>
      </c>
      <c r="L67" s="491" t="s">
        <v>789</v>
      </c>
      <c r="M67" s="491" t="s">
        <v>2654</v>
      </c>
      <c r="N67" s="491" t="s">
        <v>4416</v>
      </c>
      <c r="O67" s="491" t="s">
        <v>4101</v>
      </c>
      <c r="P67" s="491">
        <v>25510565</v>
      </c>
      <c r="Q67" s="491">
        <v>25510565</v>
      </c>
      <c r="R67" s="494" t="s">
        <v>2935</v>
      </c>
      <c r="S67" s="494"/>
    </row>
    <row r="68" spans="1:19" x14ac:dyDescent="0.3">
      <c r="A68" s="491" t="s">
        <v>1644</v>
      </c>
      <c r="B68" s="491" t="s">
        <v>211</v>
      </c>
      <c r="C68" s="491" t="s">
        <v>1645</v>
      </c>
      <c r="D68" s="491" t="s">
        <v>150</v>
      </c>
      <c r="E68" s="491" t="s">
        <v>6</v>
      </c>
      <c r="F68" s="491" t="s">
        <v>70</v>
      </c>
      <c r="G68" s="491" t="s">
        <v>6</v>
      </c>
      <c r="H68" s="491" t="s">
        <v>6</v>
      </c>
      <c r="I68" s="493" t="s">
        <v>1086</v>
      </c>
      <c r="J68" s="491" t="s">
        <v>150</v>
      </c>
      <c r="K68" s="491" t="s">
        <v>150</v>
      </c>
      <c r="L68" s="491" t="s">
        <v>4100</v>
      </c>
      <c r="M68" s="491" t="s">
        <v>74</v>
      </c>
      <c r="N68" s="491" t="s">
        <v>4416</v>
      </c>
      <c r="O68" s="491" t="s">
        <v>2460</v>
      </c>
      <c r="P68" s="491">
        <v>25521701</v>
      </c>
      <c r="Q68" s="491">
        <v>25514276</v>
      </c>
      <c r="R68" s="494" t="s">
        <v>2935</v>
      </c>
      <c r="S68" s="494"/>
    </row>
    <row r="69" spans="1:19" x14ac:dyDescent="0.3">
      <c r="A69" s="491" t="s">
        <v>1646</v>
      </c>
      <c r="B69" s="491" t="s">
        <v>1377</v>
      </c>
      <c r="C69" s="491" t="s">
        <v>1647</v>
      </c>
      <c r="D69" s="491" t="s">
        <v>150</v>
      </c>
      <c r="E69" s="491" t="s">
        <v>7</v>
      </c>
      <c r="F69" s="491" t="s">
        <v>70</v>
      </c>
      <c r="G69" s="491" t="s">
        <v>6</v>
      </c>
      <c r="H69" s="491" t="s">
        <v>7</v>
      </c>
      <c r="I69" s="493" t="s">
        <v>1087</v>
      </c>
      <c r="J69" s="491" t="s">
        <v>150</v>
      </c>
      <c r="K69" s="491" t="s">
        <v>150</v>
      </c>
      <c r="L69" s="491" t="s">
        <v>789</v>
      </c>
      <c r="M69" s="491" t="s">
        <v>2655</v>
      </c>
      <c r="N69" s="491" t="s">
        <v>4416</v>
      </c>
      <c r="O69" s="491" t="s">
        <v>4498</v>
      </c>
      <c r="P69" s="491">
        <v>40700895</v>
      </c>
      <c r="Q69" s="491">
        <v>40700895</v>
      </c>
      <c r="R69" s="494" t="s">
        <v>2935</v>
      </c>
      <c r="S69" s="494"/>
    </row>
    <row r="70" spans="1:19" x14ac:dyDescent="0.3">
      <c r="A70" s="491" t="s">
        <v>1648</v>
      </c>
      <c r="B70" s="491" t="s">
        <v>1384</v>
      </c>
      <c r="C70" s="491" t="s">
        <v>1649</v>
      </c>
      <c r="D70" s="491" t="s">
        <v>150</v>
      </c>
      <c r="E70" s="491" t="s">
        <v>7</v>
      </c>
      <c r="F70" s="491" t="s">
        <v>70</v>
      </c>
      <c r="G70" s="491" t="s">
        <v>6</v>
      </c>
      <c r="H70" s="491" t="s">
        <v>9</v>
      </c>
      <c r="I70" s="493" t="s">
        <v>1089</v>
      </c>
      <c r="J70" s="491" t="s">
        <v>150</v>
      </c>
      <c r="K70" s="491" t="s">
        <v>150</v>
      </c>
      <c r="L70" s="491" t="s">
        <v>4102</v>
      </c>
      <c r="M70" s="491" t="s">
        <v>2656</v>
      </c>
      <c r="N70" s="491" t="s">
        <v>1329</v>
      </c>
      <c r="O70" s="491" t="s">
        <v>3278</v>
      </c>
      <c r="P70" s="491">
        <v>25372032</v>
      </c>
      <c r="Q70" s="491">
        <v>25372220</v>
      </c>
      <c r="R70" s="494" t="s">
        <v>2935</v>
      </c>
      <c r="S70" s="494"/>
    </row>
    <row r="71" spans="1:19" x14ac:dyDescent="0.3">
      <c r="A71" s="491" t="s">
        <v>1650</v>
      </c>
      <c r="B71" s="491" t="s">
        <v>174</v>
      </c>
      <c r="C71" s="491" t="s">
        <v>1651</v>
      </c>
      <c r="D71" s="491" t="s">
        <v>150</v>
      </c>
      <c r="E71" s="491" t="s">
        <v>10</v>
      </c>
      <c r="F71" s="491" t="s">
        <v>70</v>
      </c>
      <c r="G71" s="491" t="s">
        <v>7</v>
      </c>
      <c r="H71" s="491" t="s">
        <v>6</v>
      </c>
      <c r="I71" s="493" t="s">
        <v>1097</v>
      </c>
      <c r="J71" s="491" t="s">
        <v>150</v>
      </c>
      <c r="K71" s="491" t="s">
        <v>782</v>
      </c>
      <c r="L71" s="491" t="s">
        <v>782</v>
      </c>
      <c r="M71" s="491" t="s">
        <v>152</v>
      </c>
      <c r="N71" s="491" t="s">
        <v>4416</v>
      </c>
      <c r="O71" s="491" t="s">
        <v>4499</v>
      </c>
      <c r="P71" s="491">
        <v>25744600</v>
      </c>
      <c r="Q71" s="491">
        <v>25747404</v>
      </c>
      <c r="R71" s="494" t="s">
        <v>447</v>
      </c>
      <c r="S71" s="494"/>
    </row>
    <row r="72" spans="1:19" x14ac:dyDescent="0.3">
      <c r="A72" s="491" t="s">
        <v>1652</v>
      </c>
      <c r="B72" s="491" t="s">
        <v>214</v>
      </c>
      <c r="C72" s="491" t="s">
        <v>1653</v>
      </c>
      <c r="D72" s="491" t="s">
        <v>795</v>
      </c>
      <c r="E72" s="491" t="s">
        <v>6</v>
      </c>
      <c r="F72" s="491" t="s">
        <v>70</v>
      </c>
      <c r="G72" s="491" t="s">
        <v>9</v>
      </c>
      <c r="H72" s="491" t="s">
        <v>6</v>
      </c>
      <c r="I72" s="493" t="s">
        <v>1110</v>
      </c>
      <c r="J72" s="491" t="s">
        <v>150</v>
      </c>
      <c r="K72" s="491" t="s">
        <v>796</v>
      </c>
      <c r="L72" s="491" t="s">
        <v>797</v>
      </c>
      <c r="M72" s="491" t="s">
        <v>797</v>
      </c>
      <c r="N72" s="491" t="s">
        <v>4416</v>
      </c>
      <c r="O72" s="491" t="s">
        <v>2422</v>
      </c>
      <c r="P72" s="491">
        <v>25322274</v>
      </c>
      <c r="Q72" s="491">
        <v>25323000</v>
      </c>
      <c r="R72" s="494" t="s">
        <v>575</v>
      </c>
      <c r="S72" s="494"/>
    </row>
    <row r="73" spans="1:19" x14ac:dyDescent="0.3">
      <c r="A73" s="491" t="s">
        <v>1654</v>
      </c>
      <c r="B73" s="491" t="s">
        <v>216</v>
      </c>
      <c r="C73" s="492" t="s">
        <v>1655</v>
      </c>
      <c r="D73" s="491" t="s">
        <v>795</v>
      </c>
      <c r="E73" s="491" t="s">
        <v>7</v>
      </c>
      <c r="F73" s="491" t="s">
        <v>70</v>
      </c>
      <c r="G73" s="491" t="s">
        <v>10</v>
      </c>
      <c r="H73" s="491" t="s">
        <v>6</v>
      </c>
      <c r="I73" s="493" t="s">
        <v>1113</v>
      </c>
      <c r="J73" s="491" t="s">
        <v>150</v>
      </c>
      <c r="K73" s="491" t="s">
        <v>795</v>
      </c>
      <c r="L73" s="491" t="s">
        <v>795</v>
      </c>
      <c r="M73" s="491" t="s">
        <v>2657</v>
      </c>
      <c r="N73" s="491" t="s">
        <v>4416</v>
      </c>
      <c r="O73" s="491" t="s">
        <v>4103</v>
      </c>
      <c r="P73" s="491">
        <v>25560025</v>
      </c>
      <c r="Q73" s="491">
        <v>25560207</v>
      </c>
      <c r="R73" s="494" t="s">
        <v>2935</v>
      </c>
      <c r="S73" s="494" t="s">
        <v>4074</v>
      </c>
    </row>
    <row r="74" spans="1:19" x14ac:dyDescent="0.3">
      <c r="A74" s="491" t="s">
        <v>1656</v>
      </c>
      <c r="B74" s="491" t="s">
        <v>218</v>
      </c>
      <c r="C74" s="491" t="s">
        <v>1657</v>
      </c>
      <c r="D74" s="491" t="s">
        <v>150</v>
      </c>
      <c r="E74" s="491" t="s">
        <v>9</v>
      </c>
      <c r="F74" s="491" t="s">
        <v>70</v>
      </c>
      <c r="G74" s="491" t="s">
        <v>12</v>
      </c>
      <c r="H74" s="491" t="s">
        <v>6</v>
      </c>
      <c r="I74" s="493" t="s">
        <v>1128</v>
      </c>
      <c r="J74" s="491" t="s">
        <v>150</v>
      </c>
      <c r="K74" s="491" t="s">
        <v>4104</v>
      </c>
      <c r="L74" s="491" t="s">
        <v>110</v>
      </c>
      <c r="M74" s="491" t="s">
        <v>2633</v>
      </c>
      <c r="N74" s="491" t="s">
        <v>4416</v>
      </c>
      <c r="O74" s="491" t="s">
        <v>3699</v>
      </c>
      <c r="P74" s="491">
        <v>25513934</v>
      </c>
      <c r="Q74" s="491"/>
      <c r="R74" s="494" t="s">
        <v>1384</v>
      </c>
      <c r="S74" s="494"/>
    </row>
    <row r="75" spans="1:19" x14ac:dyDescent="0.3">
      <c r="A75" s="491" t="s">
        <v>1658</v>
      </c>
      <c r="B75" s="491" t="s">
        <v>219</v>
      </c>
      <c r="C75" s="491" t="s">
        <v>1659</v>
      </c>
      <c r="D75" s="491" t="s">
        <v>150</v>
      </c>
      <c r="E75" s="491" t="s">
        <v>8</v>
      </c>
      <c r="F75" s="491" t="s">
        <v>70</v>
      </c>
      <c r="G75" s="491" t="s">
        <v>14</v>
      </c>
      <c r="H75" s="491" t="s">
        <v>6</v>
      </c>
      <c r="I75" s="493" t="s">
        <v>1133</v>
      </c>
      <c r="J75" s="491" t="s">
        <v>150</v>
      </c>
      <c r="K75" s="491" t="s">
        <v>4105</v>
      </c>
      <c r="L75" s="491" t="s">
        <v>4500</v>
      </c>
      <c r="M75" s="491" t="s">
        <v>2658</v>
      </c>
      <c r="N75" s="491" t="s">
        <v>4416</v>
      </c>
      <c r="O75" s="491" t="s">
        <v>2659</v>
      </c>
      <c r="P75" s="491">
        <v>25529191</v>
      </c>
      <c r="Q75" s="491">
        <v>25521818</v>
      </c>
      <c r="R75" s="494" t="s">
        <v>2935</v>
      </c>
      <c r="S75" s="494"/>
    </row>
    <row r="76" spans="1:19" x14ac:dyDescent="0.3">
      <c r="A76" s="491" t="s">
        <v>1661</v>
      </c>
      <c r="B76" s="491" t="s">
        <v>222</v>
      </c>
      <c r="C76" s="491" t="s">
        <v>4029</v>
      </c>
      <c r="D76" s="491" t="s">
        <v>136</v>
      </c>
      <c r="E76" s="491" t="s">
        <v>6</v>
      </c>
      <c r="F76" s="491" t="s">
        <v>135</v>
      </c>
      <c r="G76" s="491" t="s">
        <v>6</v>
      </c>
      <c r="H76" s="491" t="s">
        <v>8</v>
      </c>
      <c r="I76" s="493" t="s">
        <v>1139</v>
      </c>
      <c r="J76" s="491" t="s">
        <v>136</v>
      </c>
      <c r="K76" s="491" t="s">
        <v>136</v>
      </c>
      <c r="L76" s="491" t="s">
        <v>240</v>
      </c>
      <c r="M76" s="491" t="s">
        <v>2660</v>
      </c>
      <c r="N76" s="491" t="s">
        <v>4416</v>
      </c>
      <c r="O76" s="491" t="s">
        <v>3281</v>
      </c>
      <c r="P76" s="491">
        <v>22372433</v>
      </c>
      <c r="Q76" s="491">
        <v>22372433</v>
      </c>
      <c r="R76" s="494" t="s">
        <v>671</v>
      </c>
      <c r="S76" s="494"/>
    </row>
    <row r="77" spans="1:19" x14ac:dyDescent="0.3">
      <c r="A77" s="491" t="s">
        <v>1662</v>
      </c>
      <c r="B77" s="491" t="s">
        <v>224</v>
      </c>
      <c r="C77" s="491" t="s">
        <v>1663</v>
      </c>
      <c r="D77" s="491" t="s">
        <v>136</v>
      </c>
      <c r="E77" s="491" t="s">
        <v>6</v>
      </c>
      <c r="F77" s="491" t="s">
        <v>135</v>
      </c>
      <c r="G77" s="491" t="s">
        <v>6</v>
      </c>
      <c r="H77" s="491" t="s">
        <v>6</v>
      </c>
      <c r="I77" s="493" t="s">
        <v>1137</v>
      </c>
      <c r="J77" s="491" t="s">
        <v>136</v>
      </c>
      <c r="K77" s="491" t="s">
        <v>136</v>
      </c>
      <c r="L77" s="491" t="s">
        <v>136</v>
      </c>
      <c r="M77" s="491" t="s">
        <v>136</v>
      </c>
      <c r="N77" s="491" t="s">
        <v>4416</v>
      </c>
      <c r="O77" s="491" t="s">
        <v>2851</v>
      </c>
      <c r="P77" s="491">
        <v>22370113</v>
      </c>
      <c r="Q77" s="491">
        <v>22370421</v>
      </c>
      <c r="R77" s="494" t="s">
        <v>2935</v>
      </c>
      <c r="S77" s="494"/>
    </row>
    <row r="78" spans="1:19" x14ac:dyDescent="0.3">
      <c r="A78" s="491" t="s">
        <v>1664</v>
      </c>
      <c r="B78" s="491" t="s">
        <v>225</v>
      </c>
      <c r="C78" s="491" t="s">
        <v>1665</v>
      </c>
      <c r="D78" s="491" t="s">
        <v>136</v>
      </c>
      <c r="E78" s="491" t="s">
        <v>7</v>
      </c>
      <c r="F78" s="491" t="s">
        <v>135</v>
      </c>
      <c r="G78" s="491" t="s">
        <v>6</v>
      </c>
      <c r="H78" s="491" t="s">
        <v>7</v>
      </c>
      <c r="I78" s="493" t="s">
        <v>1138</v>
      </c>
      <c r="J78" s="491" t="s">
        <v>136</v>
      </c>
      <c r="K78" s="491" t="s">
        <v>136</v>
      </c>
      <c r="L78" s="491" t="s">
        <v>4089</v>
      </c>
      <c r="M78" s="491" t="s">
        <v>2661</v>
      </c>
      <c r="N78" s="491" t="s">
        <v>1329</v>
      </c>
      <c r="O78" s="491" t="s">
        <v>4106</v>
      </c>
      <c r="P78" s="491">
        <v>22603732</v>
      </c>
      <c r="Q78" s="491">
        <v>22603732</v>
      </c>
      <c r="R78" s="494" t="s">
        <v>2935</v>
      </c>
      <c r="S78" s="494"/>
    </row>
    <row r="79" spans="1:19" x14ac:dyDescent="0.3">
      <c r="A79" s="491" t="s">
        <v>1666</v>
      </c>
      <c r="B79" s="491" t="s">
        <v>228</v>
      </c>
      <c r="C79" s="491" t="s">
        <v>1667</v>
      </c>
      <c r="D79" s="491" t="s">
        <v>136</v>
      </c>
      <c r="E79" s="491" t="s">
        <v>7</v>
      </c>
      <c r="F79" s="491" t="s">
        <v>135</v>
      </c>
      <c r="G79" s="491" t="s">
        <v>6</v>
      </c>
      <c r="H79" s="491" t="s">
        <v>7</v>
      </c>
      <c r="I79" s="493" t="s">
        <v>1138</v>
      </c>
      <c r="J79" s="491" t="s">
        <v>136</v>
      </c>
      <c r="K79" s="491" t="s">
        <v>136</v>
      </c>
      <c r="L79" s="491" t="s">
        <v>4089</v>
      </c>
      <c r="M79" s="491" t="s">
        <v>4107</v>
      </c>
      <c r="N79" s="491" t="s">
        <v>4416</v>
      </c>
      <c r="O79" s="491" t="s">
        <v>4501</v>
      </c>
      <c r="P79" s="491">
        <v>22610174</v>
      </c>
      <c r="Q79" s="491"/>
      <c r="R79" s="494" t="s">
        <v>2935</v>
      </c>
      <c r="S79" s="494"/>
    </row>
    <row r="80" spans="1:19" x14ac:dyDescent="0.3">
      <c r="A80" s="491" t="s">
        <v>1668</v>
      </c>
      <c r="B80" s="491" t="s">
        <v>194</v>
      </c>
      <c r="C80" s="491" t="s">
        <v>1669</v>
      </c>
      <c r="D80" s="491" t="s">
        <v>136</v>
      </c>
      <c r="E80" s="491" t="s">
        <v>9</v>
      </c>
      <c r="F80" s="491" t="s">
        <v>135</v>
      </c>
      <c r="G80" s="491" t="s">
        <v>7</v>
      </c>
      <c r="H80" s="491" t="s">
        <v>6</v>
      </c>
      <c r="I80" s="493" t="s">
        <v>1142</v>
      </c>
      <c r="J80" s="491" t="s">
        <v>136</v>
      </c>
      <c r="K80" s="491" t="s">
        <v>801</v>
      </c>
      <c r="L80" s="491" t="s">
        <v>801</v>
      </c>
      <c r="M80" s="491" t="s">
        <v>801</v>
      </c>
      <c r="N80" s="491" t="s">
        <v>4416</v>
      </c>
      <c r="O80" s="491" t="s">
        <v>4502</v>
      </c>
      <c r="P80" s="491">
        <v>22373980</v>
      </c>
      <c r="Q80" s="491"/>
      <c r="R80" s="494" t="s">
        <v>2908</v>
      </c>
      <c r="S80" s="494"/>
    </row>
    <row r="81" spans="1:19" x14ac:dyDescent="0.3">
      <c r="A81" s="491" t="s">
        <v>1670</v>
      </c>
      <c r="B81" s="491" t="s">
        <v>199</v>
      </c>
      <c r="C81" s="491" t="s">
        <v>1671</v>
      </c>
      <c r="D81" s="491" t="s">
        <v>136</v>
      </c>
      <c r="E81" s="491" t="s">
        <v>10</v>
      </c>
      <c r="F81" s="491" t="s">
        <v>135</v>
      </c>
      <c r="G81" s="491" t="s">
        <v>8</v>
      </c>
      <c r="H81" s="491" t="s">
        <v>7</v>
      </c>
      <c r="I81" s="493" t="s">
        <v>1149</v>
      </c>
      <c r="J81" s="491" t="s">
        <v>136</v>
      </c>
      <c r="K81" s="491" t="s">
        <v>549</v>
      </c>
      <c r="L81" s="491" t="s">
        <v>267</v>
      </c>
      <c r="M81" s="491" t="s">
        <v>2662</v>
      </c>
      <c r="N81" s="491" t="s">
        <v>1329</v>
      </c>
      <c r="O81" s="491" t="s">
        <v>2401</v>
      </c>
      <c r="P81" s="491">
        <v>22440749</v>
      </c>
      <c r="Q81" s="491">
        <v>22444935</v>
      </c>
      <c r="R81" s="494" t="s">
        <v>2935</v>
      </c>
      <c r="S81" s="494"/>
    </row>
    <row r="82" spans="1:19" x14ac:dyDescent="0.3">
      <c r="A82" s="491" t="s">
        <v>1672</v>
      </c>
      <c r="B82" s="491" t="s">
        <v>210</v>
      </c>
      <c r="C82" s="491" t="s">
        <v>4030</v>
      </c>
      <c r="D82" s="491" t="s">
        <v>136</v>
      </c>
      <c r="E82" s="491" t="s">
        <v>8</v>
      </c>
      <c r="F82" s="491" t="s">
        <v>135</v>
      </c>
      <c r="G82" s="491" t="s">
        <v>9</v>
      </c>
      <c r="H82" s="491" t="s">
        <v>6</v>
      </c>
      <c r="I82" s="493" t="s">
        <v>1156</v>
      </c>
      <c r="J82" s="491" t="s">
        <v>136</v>
      </c>
      <c r="K82" s="491" t="s">
        <v>799</v>
      </c>
      <c r="L82" s="491" t="s">
        <v>799</v>
      </c>
      <c r="M82" s="491" t="s">
        <v>799</v>
      </c>
      <c r="N82" s="491" t="s">
        <v>4416</v>
      </c>
      <c r="O82" s="491" t="s">
        <v>2663</v>
      </c>
      <c r="P82" s="491">
        <v>22696969</v>
      </c>
      <c r="Q82" s="491">
        <v>22690078</v>
      </c>
      <c r="R82" s="494" t="s">
        <v>2935</v>
      </c>
      <c r="S82" s="494"/>
    </row>
    <row r="83" spans="1:19" x14ac:dyDescent="0.3">
      <c r="A83" s="491" t="s">
        <v>1673</v>
      </c>
      <c r="B83" s="491" t="s">
        <v>208</v>
      </c>
      <c r="C83" s="491" t="s">
        <v>4031</v>
      </c>
      <c r="D83" s="491" t="s">
        <v>136</v>
      </c>
      <c r="E83" s="491" t="s">
        <v>8</v>
      </c>
      <c r="F83" s="491" t="s">
        <v>135</v>
      </c>
      <c r="G83" s="491" t="s">
        <v>9</v>
      </c>
      <c r="H83" s="491" t="s">
        <v>10</v>
      </c>
      <c r="I83" s="493" t="s">
        <v>1160</v>
      </c>
      <c r="J83" s="491" t="s">
        <v>136</v>
      </c>
      <c r="K83" s="491" t="s">
        <v>799</v>
      </c>
      <c r="L83" s="491" t="s">
        <v>549</v>
      </c>
      <c r="M83" s="491" t="s">
        <v>491</v>
      </c>
      <c r="N83" s="491" t="s">
        <v>4416</v>
      </c>
      <c r="O83" s="491" t="s">
        <v>3712</v>
      </c>
      <c r="P83" s="491">
        <v>24830095</v>
      </c>
      <c r="Q83" s="491">
        <v>24830095</v>
      </c>
      <c r="R83" s="494" t="s">
        <v>2909</v>
      </c>
      <c r="S83" s="494"/>
    </row>
    <row r="84" spans="1:19" x14ac:dyDescent="0.3">
      <c r="A84" s="491" t="s">
        <v>1674</v>
      </c>
      <c r="B84" s="491" t="s">
        <v>203</v>
      </c>
      <c r="C84" s="491" t="s">
        <v>1675</v>
      </c>
      <c r="D84" s="491" t="s">
        <v>136</v>
      </c>
      <c r="E84" s="491" t="s">
        <v>9</v>
      </c>
      <c r="F84" s="491" t="s">
        <v>135</v>
      </c>
      <c r="G84" s="491" t="s">
        <v>10</v>
      </c>
      <c r="H84" s="491" t="s">
        <v>6</v>
      </c>
      <c r="I84" s="493" t="s">
        <v>1162</v>
      </c>
      <c r="J84" s="491" t="s">
        <v>136</v>
      </c>
      <c r="K84" s="491" t="s">
        <v>110</v>
      </c>
      <c r="L84" s="491" t="s">
        <v>110</v>
      </c>
      <c r="M84" s="491" t="s">
        <v>2664</v>
      </c>
      <c r="N84" s="491" t="s">
        <v>4416</v>
      </c>
      <c r="O84" s="491" t="s">
        <v>2394</v>
      </c>
      <c r="P84" s="491">
        <v>22372710</v>
      </c>
      <c r="Q84" s="491">
        <v>22370266</v>
      </c>
      <c r="R84" s="494" t="s">
        <v>2935</v>
      </c>
      <c r="S84" s="494"/>
    </row>
    <row r="85" spans="1:19" x14ac:dyDescent="0.3">
      <c r="A85" s="491" t="s">
        <v>1676</v>
      </c>
      <c r="B85" s="491" t="s">
        <v>209</v>
      </c>
      <c r="C85" s="491" t="s">
        <v>1677</v>
      </c>
      <c r="D85" s="491" t="s">
        <v>136</v>
      </c>
      <c r="E85" s="491" t="s">
        <v>11</v>
      </c>
      <c r="F85" s="491" t="s">
        <v>135</v>
      </c>
      <c r="G85" s="491" t="s">
        <v>11</v>
      </c>
      <c r="H85" s="491" t="s">
        <v>6</v>
      </c>
      <c r="I85" s="493" t="s">
        <v>1167</v>
      </c>
      <c r="J85" s="491" t="s">
        <v>136</v>
      </c>
      <c r="K85" s="491" t="s">
        <v>159</v>
      </c>
      <c r="L85" s="491" t="s">
        <v>159</v>
      </c>
      <c r="M85" s="491" t="s">
        <v>159</v>
      </c>
      <c r="N85" s="491" t="s">
        <v>4416</v>
      </c>
      <c r="O85" s="491" t="s">
        <v>1361</v>
      </c>
      <c r="P85" s="491">
        <v>22685809</v>
      </c>
      <c r="Q85" s="491">
        <v>22688037</v>
      </c>
      <c r="R85" s="494" t="s">
        <v>2935</v>
      </c>
      <c r="S85" s="494" t="s">
        <v>4074</v>
      </c>
    </row>
    <row r="86" spans="1:19" x14ac:dyDescent="0.3">
      <c r="A86" s="491" t="s">
        <v>1678</v>
      </c>
      <c r="B86" s="491" t="s">
        <v>205</v>
      </c>
      <c r="C86" s="491" t="s">
        <v>1679</v>
      </c>
      <c r="D86" s="491" t="s">
        <v>136</v>
      </c>
      <c r="E86" s="491" t="s">
        <v>12</v>
      </c>
      <c r="F86" s="491" t="s">
        <v>135</v>
      </c>
      <c r="G86" s="491" t="s">
        <v>12</v>
      </c>
      <c r="H86" s="491" t="s">
        <v>6</v>
      </c>
      <c r="I86" s="493" t="s">
        <v>1171</v>
      </c>
      <c r="J86" s="491" t="s">
        <v>136</v>
      </c>
      <c r="K86" s="491" t="s">
        <v>800</v>
      </c>
      <c r="L86" s="491" t="s">
        <v>152</v>
      </c>
      <c r="M86" s="491" t="s">
        <v>152</v>
      </c>
      <c r="N86" s="491" t="s">
        <v>4416</v>
      </c>
      <c r="O86" s="491" t="s">
        <v>4503</v>
      </c>
      <c r="P86" s="491">
        <v>22390901</v>
      </c>
      <c r="Q86" s="491">
        <v>22390901</v>
      </c>
      <c r="R86" s="494" t="s">
        <v>2910</v>
      </c>
      <c r="S86" s="494"/>
    </row>
    <row r="87" spans="1:19" x14ac:dyDescent="0.3">
      <c r="A87" s="491" t="s">
        <v>1680</v>
      </c>
      <c r="B87" s="491" t="s">
        <v>202</v>
      </c>
      <c r="C87" s="491" t="s">
        <v>1681</v>
      </c>
      <c r="D87" s="491" t="s">
        <v>136</v>
      </c>
      <c r="E87" s="491" t="s">
        <v>12</v>
      </c>
      <c r="F87" s="491" t="s">
        <v>135</v>
      </c>
      <c r="G87" s="491" t="s">
        <v>14</v>
      </c>
      <c r="H87" s="491" t="s">
        <v>6</v>
      </c>
      <c r="I87" s="493" t="s">
        <v>1174</v>
      </c>
      <c r="J87" s="491" t="s">
        <v>136</v>
      </c>
      <c r="K87" s="491" t="s">
        <v>4108</v>
      </c>
      <c r="L87" s="491" t="s">
        <v>779</v>
      </c>
      <c r="M87" s="491" t="s">
        <v>2665</v>
      </c>
      <c r="N87" s="491" t="s">
        <v>4416</v>
      </c>
      <c r="O87" s="491" t="s">
        <v>3621</v>
      </c>
      <c r="P87" s="491">
        <v>22655650</v>
      </c>
      <c r="Q87" s="491">
        <v>22655650</v>
      </c>
      <c r="R87" s="494" t="s">
        <v>2935</v>
      </c>
      <c r="S87" s="494"/>
    </row>
    <row r="88" spans="1:19" x14ac:dyDescent="0.3">
      <c r="A88" s="491" t="s">
        <v>1682</v>
      </c>
      <c r="B88" s="491" t="s">
        <v>207</v>
      </c>
      <c r="C88" s="491" t="s">
        <v>1683</v>
      </c>
      <c r="D88" s="491" t="s">
        <v>136</v>
      </c>
      <c r="E88" s="491" t="s">
        <v>11</v>
      </c>
      <c r="F88" s="491" t="s">
        <v>135</v>
      </c>
      <c r="G88" s="491" t="s">
        <v>15</v>
      </c>
      <c r="H88" s="491" t="s">
        <v>6</v>
      </c>
      <c r="I88" s="493" t="s">
        <v>1177</v>
      </c>
      <c r="J88" s="491" t="s">
        <v>136</v>
      </c>
      <c r="K88" s="491" t="s">
        <v>397</v>
      </c>
      <c r="L88" s="491" t="s">
        <v>397</v>
      </c>
      <c r="M88" s="491" t="s">
        <v>397</v>
      </c>
      <c r="N88" s="491" t="s">
        <v>4416</v>
      </c>
      <c r="O88" s="491" t="s">
        <v>3700</v>
      </c>
      <c r="P88" s="491">
        <v>22606231</v>
      </c>
      <c r="Q88" s="491">
        <v>22606231</v>
      </c>
      <c r="R88" s="494" t="s">
        <v>2935</v>
      </c>
      <c r="S88" s="494"/>
    </row>
    <row r="89" spans="1:19" x14ac:dyDescent="0.3">
      <c r="A89" s="491" t="s">
        <v>1684</v>
      </c>
      <c r="B89" s="491" t="s">
        <v>236</v>
      </c>
      <c r="C89" s="491" t="s">
        <v>1685</v>
      </c>
      <c r="D89" s="491" t="s">
        <v>331</v>
      </c>
      <c r="E89" s="491" t="s">
        <v>7</v>
      </c>
      <c r="F89" s="491" t="s">
        <v>148</v>
      </c>
      <c r="G89" s="491" t="s">
        <v>6</v>
      </c>
      <c r="H89" s="491" t="s">
        <v>6</v>
      </c>
      <c r="I89" s="493" t="s">
        <v>1184</v>
      </c>
      <c r="J89" s="491" t="s">
        <v>4109</v>
      </c>
      <c r="K89" s="491" t="s">
        <v>331</v>
      </c>
      <c r="L89" s="491" t="s">
        <v>331</v>
      </c>
      <c r="M89" s="491" t="s">
        <v>4110</v>
      </c>
      <c r="N89" s="491" t="s">
        <v>4416</v>
      </c>
      <c r="O89" s="491" t="s">
        <v>4111</v>
      </c>
      <c r="P89" s="491">
        <v>26660229</v>
      </c>
      <c r="Q89" s="491"/>
      <c r="R89" s="494" t="s">
        <v>2935</v>
      </c>
      <c r="S89" s="494"/>
    </row>
    <row r="90" spans="1:19" x14ac:dyDescent="0.3">
      <c r="A90" s="491" t="s">
        <v>1686</v>
      </c>
      <c r="B90" s="491" t="s">
        <v>237</v>
      </c>
      <c r="C90" s="491" t="s">
        <v>1687</v>
      </c>
      <c r="D90" s="491" t="s">
        <v>331</v>
      </c>
      <c r="E90" s="491" t="s">
        <v>9</v>
      </c>
      <c r="F90" s="491" t="s">
        <v>148</v>
      </c>
      <c r="G90" s="491" t="s">
        <v>6</v>
      </c>
      <c r="H90" s="491" t="s">
        <v>6</v>
      </c>
      <c r="I90" s="493" t="s">
        <v>1184</v>
      </c>
      <c r="J90" s="491" t="s">
        <v>4109</v>
      </c>
      <c r="K90" s="491" t="s">
        <v>331</v>
      </c>
      <c r="L90" s="491" t="s">
        <v>331</v>
      </c>
      <c r="M90" s="491" t="s">
        <v>4504</v>
      </c>
      <c r="N90" s="491" t="s">
        <v>4416</v>
      </c>
      <c r="O90" s="491" t="s">
        <v>4112</v>
      </c>
      <c r="P90" s="491">
        <v>26660765</v>
      </c>
      <c r="Q90" s="491"/>
      <c r="R90" s="494" t="s">
        <v>2935</v>
      </c>
      <c r="S90" s="494"/>
    </row>
    <row r="91" spans="1:19" x14ac:dyDescent="0.3">
      <c r="A91" s="491" t="s">
        <v>1688</v>
      </c>
      <c r="B91" s="491" t="s">
        <v>239</v>
      </c>
      <c r="C91" s="491" t="s">
        <v>1689</v>
      </c>
      <c r="D91" s="491" t="s">
        <v>806</v>
      </c>
      <c r="E91" s="491" t="s">
        <v>6</v>
      </c>
      <c r="F91" s="491" t="s">
        <v>148</v>
      </c>
      <c r="G91" s="491" t="s">
        <v>7</v>
      </c>
      <c r="H91" s="491" t="s">
        <v>6</v>
      </c>
      <c r="I91" s="493" t="s">
        <v>1189</v>
      </c>
      <c r="J91" s="491" t="s">
        <v>4109</v>
      </c>
      <c r="K91" s="491" t="s">
        <v>806</v>
      </c>
      <c r="L91" s="491" t="s">
        <v>806</v>
      </c>
      <c r="M91" s="491" t="s">
        <v>806</v>
      </c>
      <c r="N91" s="491" t="s">
        <v>4416</v>
      </c>
      <c r="O91" s="491" t="s">
        <v>3600</v>
      </c>
      <c r="P91" s="491">
        <v>26855115</v>
      </c>
      <c r="Q91" s="491">
        <v>26855808</v>
      </c>
      <c r="R91" s="494" t="s">
        <v>2935</v>
      </c>
      <c r="S91" s="494"/>
    </row>
    <row r="92" spans="1:19" x14ac:dyDescent="0.3">
      <c r="A92" s="491" t="s">
        <v>1690</v>
      </c>
      <c r="B92" s="491" t="s">
        <v>213</v>
      </c>
      <c r="C92" s="491" t="s">
        <v>1691</v>
      </c>
      <c r="D92" s="491" t="s">
        <v>147</v>
      </c>
      <c r="E92" s="491" t="s">
        <v>6</v>
      </c>
      <c r="F92" s="491" t="s">
        <v>148</v>
      </c>
      <c r="G92" s="491" t="s">
        <v>8</v>
      </c>
      <c r="H92" s="491" t="s">
        <v>6</v>
      </c>
      <c r="I92" s="493" t="s">
        <v>1196</v>
      </c>
      <c r="J92" s="491" t="s">
        <v>4109</v>
      </c>
      <c r="K92" s="491" t="s">
        <v>147</v>
      </c>
      <c r="L92" s="491" t="s">
        <v>147</v>
      </c>
      <c r="M92" s="491" t="s">
        <v>147</v>
      </c>
      <c r="N92" s="491" t="s">
        <v>4416</v>
      </c>
      <c r="O92" s="491" t="s">
        <v>4505</v>
      </c>
      <c r="P92" s="491">
        <v>26800219</v>
      </c>
      <c r="Q92" s="491">
        <v>26800219</v>
      </c>
      <c r="R92" s="494" t="s">
        <v>2935</v>
      </c>
      <c r="S92" s="494"/>
    </row>
    <row r="93" spans="1:19" x14ac:dyDescent="0.3">
      <c r="A93" s="491" t="s">
        <v>1692</v>
      </c>
      <c r="B93" s="491" t="s">
        <v>217</v>
      </c>
      <c r="C93" s="492" t="s">
        <v>1693</v>
      </c>
      <c r="D93" s="491" t="s">
        <v>331</v>
      </c>
      <c r="E93" s="491" t="s">
        <v>8</v>
      </c>
      <c r="F93" s="491" t="s">
        <v>148</v>
      </c>
      <c r="G93" s="491" t="s">
        <v>9</v>
      </c>
      <c r="H93" s="491" t="s">
        <v>6</v>
      </c>
      <c r="I93" s="493" t="s">
        <v>1205</v>
      </c>
      <c r="J93" s="491" t="s">
        <v>4109</v>
      </c>
      <c r="K93" s="491" t="s">
        <v>332</v>
      </c>
      <c r="L93" s="491" t="s">
        <v>332</v>
      </c>
      <c r="M93" s="491" t="s">
        <v>332</v>
      </c>
      <c r="N93" s="491" t="s">
        <v>4416</v>
      </c>
      <c r="O93" s="491" t="s">
        <v>4506</v>
      </c>
      <c r="P93" s="491">
        <v>26711116</v>
      </c>
      <c r="Q93" s="491"/>
      <c r="R93" s="494" t="s">
        <v>697</v>
      </c>
      <c r="S93" s="494" t="s">
        <v>4074</v>
      </c>
    </row>
    <row r="94" spans="1:19" x14ac:dyDescent="0.3">
      <c r="A94" s="491" t="s">
        <v>1694</v>
      </c>
      <c r="B94" s="491" t="s">
        <v>232</v>
      </c>
      <c r="C94" s="491" t="s">
        <v>1695</v>
      </c>
      <c r="D94" s="491" t="s">
        <v>604</v>
      </c>
      <c r="E94" s="491" t="s">
        <v>6</v>
      </c>
      <c r="F94" s="491" t="s">
        <v>148</v>
      </c>
      <c r="G94" s="491" t="s">
        <v>11</v>
      </c>
      <c r="H94" s="491" t="s">
        <v>6</v>
      </c>
      <c r="I94" s="493" t="s">
        <v>1213</v>
      </c>
      <c r="J94" s="491" t="s">
        <v>4109</v>
      </c>
      <c r="K94" s="491" t="s">
        <v>604</v>
      </c>
      <c r="L94" s="491" t="s">
        <v>604</v>
      </c>
      <c r="M94" s="491" t="s">
        <v>604</v>
      </c>
      <c r="N94" s="491" t="s">
        <v>4416</v>
      </c>
      <c r="O94" s="491" t="s">
        <v>2417</v>
      </c>
      <c r="P94" s="491">
        <v>26686002</v>
      </c>
      <c r="Q94" s="491">
        <v>26690113</v>
      </c>
      <c r="R94" s="494" t="s">
        <v>373</v>
      </c>
      <c r="S94" s="494"/>
    </row>
    <row r="95" spans="1:19" x14ac:dyDescent="0.3">
      <c r="A95" s="491" t="s">
        <v>1696</v>
      </c>
      <c r="B95" s="491" t="s">
        <v>226</v>
      </c>
      <c r="C95" s="491" t="s">
        <v>1697</v>
      </c>
      <c r="D95" s="491" t="s">
        <v>604</v>
      </c>
      <c r="E95" s="491" t="s">
        <v>8</v>
      </c>
      <c r="F95" s="491" t="s">
        <v>148</v>
      </c>
      <c r="G95" s="491" t="s">
        <v>14</v>
      </c>
      <c r="H95" s="491" t="s">
        <v>6</v>
      </c>
      <c r="I95" s="493" t="s">
        <v>1222</v>
      </c>
      <c r="J95" s="491" t="s">
        <v>4109</v>
      </c>
      <c r="K95" s="491" t="s">
        <v>777</v>
      </c>
      <c r="L95" s="491" t="s">
        <v>777</v>
      </c>
      <c r="M95" s="491" t="s">
        <v>777</v>
      </c>
      <c r="N95" s="491" t="s">
        <v>4416</v>
      </c>
      <c r="O95" s="491" t="s">
        <v>2402</v>
      </c>
      <c r="P95" s="491">
        <v>26956091</v>
      </c>
      <c r="Q95" s="491">
        <v>26956000</v>
      </c>
      <c r="R95" s="494" t="s">
        <v>2911</v>
      </c>
      <c r="S95" s="494"/>
    </row>
    <row r="96" spans="1:19" x14ac:dyDescent="0.3">
      <c r="A96" s="491" t="s">
        <v>1698</v>
      </c>
      <c r="B96" s="491" t="s">
        <v>234</v>
      </c>
      <c r="C96" s="491" t="s">
        <v>1699</v>
      </c>
      <c r="D96" s="491" t="s">
        <v>331</v>
      </c>
      <c r="E96" s="491" t="s">
        <v>6</v>
      </c>
      <c r="F96" s="491" t="s">
        <v>148</v>
      </c>
      <c r="G96" s="491" t="s">
        <v>16</v>
      </c>
      <c r="H96" s="491" t="s">
        <v>6</v>
      </c>
      <c r="I96" s="493" t="s">
        <v>1235</v>
      </c>
      <c r="J96" s="491" t="s">
        <v>4109</v>
      </c>
      <c r="K96" s="491" t="s">
        <v>286</v>
      </c>
      <c r="L96" s="491" t="s">
        <v>286</v>
      </c>
      <c r="M96" s="491" t="s">
        <v>286</v>
      </c>
      <c r="N96" s="491" t="s">
        <v>4416</v>
      </c>
      <c r="O96" s="491" t="s">
        <v>3599</v>
      </c>
      <c r="P96" s="491">
        <v>26799038</v>
      </c>
      <c r="Q96" s="491"/>
      <c r="R96" s="494" t="s">
        <v>2935</v>
      </c>
      <c r="S96" s="494"/>
    </row>
    <row r="97" spans="1:19" x14ac:dyDescent="0.3">
      <c r="A97" s="491" t="s">
        <v>1701</v>
      </c>
      <c r="B97" s="491" t="s">
        <v>244</v>
      </c>
      <c r="C97" s="491" t="s">
        <v>1702</v>
      </c>
      <c r="D97" s="491" t="s">
        <v>103</v>
      </c>
      <c r="E97" s="491" t="s">
        <v>10</v>
      </c>
      <c r="F97" s="491" t="s">
        <v>102</v>
      </c>
      <c r="G97" s="491" t="s">
        <v>6</v>
      </c>
      <c r="H97" s="491" t="s">
        <v>6</v>
      </c>
      <c r="I97" s="493" t="s">
        <v>1243</v>
      </c>
      <c r="J97" s="491" t="s">
        <v>103</v>
      </c>
      <c r="K97" s="491" t="s">
        <v>103</v>
      </c>
      <c r="L97" s="491" t="s">
        <v>103</v>
      </c>
      <c r="M97" s="491" t="s">
        <v>103</v>
      </c>
      <c r="N97" s="491" t="s">
        <v>4416</v>
      </c>
      <c r="O97" s="491" t="s">
        <v>3019</v>
      </c>
      <c r="P97" s="491">
        <v>21057071</v>
      </c>
      <c r="Q97" s="491">
        <v>21057071</v>
      </c>
      <c r="R97" s="494" t="s">
        <v>2912</v>
      </c>
      <c r="S97" s="494"/>
    </row>
    <row r="98" spans="1:19" x14ac:dyDescent="0.3">
      <c r="A98" s="491" t="s">
        <v>1703</v>
      </c>
      <c r="B98" s="491" t="s">
        <v>246</v>
      </c>
      <c r="C98" s="491" t="s">
        <v>1704</v>
      </c>
      <c r="D98" s="491" t="s">
        <v>103</v>
      </c>
      <c r="E98" s="491" t="s">
        <v>10</v>
      </c>
      <c r="F98" s="491" t="s">
        <v>102</v>
      </c>
      <c r="G98" s="491" t="s">
        <v>6</v>
      </c>
      <c r="H98" s="491" t="s">
        <v>21</v>
      </c>
      <c r="I98" s="493" t="s">
        <v>1252</v>
      </c>
      <c r="J98" s="491" t="s">
        <v>103</v>
      </c>
      <c r="K98" s="491" t="s">
        <v>103</v>
      </c>
      <c r="L98" s="491" t="s">
        <v>4113</v>
      </c>
      <c r="M98" s="491" t="s">
        <v>3125</v>
      </c>
      <c r="N98" s="491" t="s">
        <v>4416</v>
      </c>
      <c r="O98" s="491" t="s">
        <v>2459</v>
      </c>
      <c r="P98" s="491">
        <v>26610262</v>
      </c>
      <c r="Q98" s="491">
        <v>26610248</v>
      </c>
      <c r="R98" s="494" t="s">
        <v>2935</v>
      </c>
      <c r="S98" s="494"/>
    </row>
    <row r="99" spans="1:19" x14ac:dyDescent="0.3">
      <c r="A99" s="491" t="s">
        <v>1705</v>
      </c>
      <c r="B99" s="491" t="s">
        <v>1706</v>
      </c>
      <c r="C99" s="491" t="s">
        <v>1707</v>
      </c>
      <c r="D99" s="491" t="s">
        <v>103</v>
      </c>
      <c r="E99" s="491" t="s">
        <v>14</v>
      </c>
      <c r="F99" s="491" t="s">
        <v>102</v>
      </c>
      <c r="G99" s="491" t="s">
        <v>7</v>
      </c>
      <c r="H99" s="491" t="s">
        <v>6</v>
      </c>
      <c r="I99" s="493" t="s">
        <v>1257</v>
      </c>
      <c r="J99" s="491" t="s">
        <v>103</v>
      </c>
      <c r="K99" s="491" t="s">
        <v>814</v>
      </c>
      <c r="L99" s="491" t="s">
        <v>4114</v>
      </c>
      <c r="M99" s="491" t="s">
        <v>814</v>
      </c>
      <c r="N99" s="491" t="s">
        <v>4416</v>
      </c>
      <c r="O99" s="491" t="s">
        <v>2403</v>
      </c>
      <c r="P99" s="491">
        <v>26355016</v>
      </c>
      <c r="Q99" s="491">
        <v>26355016</v>
      </c>
      <c r="R99" s="494" t="s">
        <v>2935</v>
      </c>
      <c r="S99" s="494"/>
    </row>
    <row r="100" spans="1:19" x14ac:dyDescent="0.3">
      <c r="A100" s="491" t="s">
        <v>1708</v>
      </c>
      <c r="B100" s="491" t="s">
        <v>1386</v>
      </c>
      <c r="C100" s="492" t="s">
        <v>1709</v>
      </c>
      <c r="D100" s="491" t="s">
        <v>103</v>
      </c>
      <c r="E100" s="491" t="s">
        <v>9</v>
      </c>
      <c r="F100" s="491" t="s">
        <v>102</v>
      </c>
      <c r="G100" s="491" t="s">
        <v>9</v>
      </c>
      <c r="H100" s="491" t="s">
        <v>6</v>
      </c>
      <c r="I100" s="493" t="s">
        <v>1271</v>
      </c>
      <c r="J100" s="491" t="s">
        <v>103</v>
      </c>
      <c r="K100" s="491" t="s">
        <v>4115</v>
      </c>
      <c r="L100" s="491" t="s">
        <v>807</v>
      </c>
      <c r="M100" s="491" t="s">
        <v>807</v>
      </c>
      <c r="N100" s="491" t="s">
        <v>4416</v>
      </c>
      <c r="O100" s="491" t="s">
        <v>3020</v>
      </c>
      <c r="P100" s="491">
        <v>26397360</v>
      </c>
      <c r="Q100" s="491">
        <v>26399069</v>
      </c>
      <c r="R100" s="494" t="s">
        <v>2913</v>
      </c>
      <c r="S100" s="494"/>
    </row>
    <row r="101" spans="1:19" x14ac:dyDescent="0.3">
      <c r="A101" s="491" t="s">
        <v>1710</v>
      </c>
      <c r="B101" s="491" t="s">
        <v>255</v>
      </c>
      <c r="C101" s="491" t="s">
        <v>1711</v>
      </c>
      <c r="D101" s="491" t="s">
        <v>101</v>
      </c>
      <c r="E101" s="491" t="s">
        <v>15</v>
      </c>
      <c r="F101" s="491" t="s">
        <v>102</v>
      </c>
      <c r="G101" s="491" t="s">
        <v>16</v>
      </c>
      <c r="H101" s="491" t="s">
        <v>6</v>
      </c>
      <c r="I101" s="493" t="s">
        <v>1292</v>
      </c>
      <c r="J101" s="491" t="s">
        <v>103</v>
      </c>
      <c r="K101" s="491" t="s">
        <v>4116</v>
      </c>
      <c r="L101" s="491" t="s">
        <v>4117</v>
      </c>
      <c r="M101" s="491" t="s">
        <v>2666</v>
      </c>
      <c r="N101" s="491" t="s">
        <v>4416</v>
      </c>
      <c r="O101" s="491" t="s">
        <v>4507</v>
      </c>
      <c r="P101" s="491">
        <v>27833134</v>
      </c>
      <c r="Q101" s="491">
        <v>27833134</v>
      </c>
      <c r="R101" s="494" t="s">
        <v>2914</v>
      </c>
      <c r="S101" s="494"/>
    </row>
    <row r="102" spans="1:19" x14ac:dyDescent="0.3">
      <c r="A102" s="491" t="s">
        <v>1713</v>
      </c>
      <c r="B102" s="491" t="s">
        <v>252</v>
      </c>
      <c r="C102" s="492" t="s">
        <v>3272</v>
      </c>
      <c r="D102" s="491" t="s">
        <v>84</v>
      </c>
      <c r="E102" s="491" t="s">
        <v>7</v>
      </c>
      <c r="F102" s="491" t="s">
        <v>85</v>
      </c>
      <c r="G102" s="491" t="s">
        <v>6</v>
      </c>
      <c r="H102" s="491" t="s">
        <v>6</v>
      </c>
      <c r="I102" s="493" t="s">
        <v>1298</v>
      </c>
      <c r="J102" s="491" t="s">
        <v>84</v>
      </c>
      <c r="K102" s="491" t="s">
        <v>84</v>
      </c>
      <c r="L102" s="491" t="s">
        <v>84</v>
      </c>
      <c r="M102" s="491" t="s">
        <v>2667</v>
      </c>
      <c r="N102" s="491" t="s">
        <v>4416</v>
      </c>
      <c r="O102" s="491" t="s">
        <v>4263</v>
      </c>
      <c r="P102" s="491">
        <v>27580980</v>
      </c>
      <c r="Q102" s="491">
        <v>27580980</v>
      </c>
      <c r="R102" s="494" t="s">
        <v>2935</v>
      </c>
      <c r="S102" s="494"/>
    </row>
    <row r="103" spans="1:19" x14ac:dyDescent="0.3">
      <c r="A103" s="491" t="s">
        <v>1714</v>
      </c>
      <c r="B103" s="491" t="s">
        <v>1388</v>
      </c>
      <c r="C103" s="491" t="s">
        <v>1715</v>
      </c>
      <c r="D103" s="491" t="s">
        <v>84</v>
      </c>
      <c r="E103" s="491" t="s">
        <v>6</v>
      </c>
      <c r="F103" s="491" t="s">
        <v>85</v>
      </c>
      <c r="G103" s="491" t="s">
        <v>6</v>
      </c>
      <c r="H103" s="491" t="s">
        <v>6</v>
      </c>
      <c r="I103" s="493" t="s">
        <v>1298</v>
      </c>
      <c r="J103" s="491" t="s">
        <v>84</v>
      </c>
      <c r="K103" s="491" t="s">
        <v>84</v>
      </c>
      <c r="L103" s="491" t="s">
        <v>84</v>
      </c>
      <c r="M103" s="491" t="s">
        <v>2668</v>
      </c>
      <c r="N103" s="491" t="s">
        <v>4416</v>
      </c>
      <c r="O103" s="491" t="s">
        <v>3702</v>
      </c>
      <c r="P103" s="491">
        <v>27580027</v>
      </c>
      <c r="Q103" s="491">
        <v>27983652</v>
      </c>
      <c r="R103" s="494" t="s">
        <v>2543</v>
      </c>
      <c r="S103" s="494"/>
    </row>
    <row r="104" spans="1:19" x14ac:dyDescent="0.3">
      <c r="A104" s="491" t="s">
        <v>1717</v>
      </c>
      <c r="B104" s="491" t="s">
        <v>262</v>
      </c>
      <c r="C104" s="491" t="s">
        <v>1718</v>
      </c>
      <c r="D104" s="491" t="s">
        <v>136</v>
      </c>
      <c r="E104" s="491" t="s">
        <v>7</v>
      </c>
      <c r="F104" s="491" t="s">
        <v>135</v>
      </c>
      <c r="G104" s="491" t="s">
        <v>6</v>
      </c>
      <c r="H104" s="491" t="s">
        <v>8</v>
      </c>
      <c r="I104" s="493" t="s">
        <v>1139</v>
      </c>
      <c r="J104" s="491" t="s">
        <v>136</v>
      </c>
      <c r="K104" s="491" t="s">
        <v>136</v>
      </c>
      <c r="L104" s="491" t="s">
        <v>240</v>
      </c>
      <c r="M104" s="491" t="s">
        <v>2669</v>
      </c>
      <c r="N104" s="491" t="s">
        <v>4416</v>
      </c>
      <c r="O104" s="491" t="s">
        <v>2670</v>
      </c>
      <c r="P104" s="491">
        <v>22606296</v>
      </c>
      <c r="Q104" s="491">
        <v>22607657</v>
      </c>
      <c r="R104" s="494" t="s">
        <v>2935</v>
      </c>
      <c r="S104" s="494"/>
    </row>
    <row r="105" spans="1:19" x14ac:dyDescent="0.3">
      <c r="A105" s="491" t="s">
        <v>1719</v>
      </c>
      <c r="B105" s="491" t="s">
        <v>253</v>
      </c>
      <c r="C105" s="492" t="s">
        <v>1720</v>
      </c>
      <c r="D105" s="491" t="s">
        <v>136</v>
      </c>
      <c r="E105" s="491" t="s">
        <v>10</v>
      </c>
      <c r="F105" s="491" t="s">
        <v>135</v>
      </c>
      <c r="G105" s="491" t="s">
        <v>8</v>
      </c>
      <c r="H105" s="491" t="s">
        <v>7</v>
      </c>
      <c r="I105" s="493" t="s">
        <v>1149</v>
      </c>
      <c r="J105" s="491" t="s">
        <v>136</v>
      </c>
      <c r="K105" s="491" t="s">
        <v>549</v>
      </c>
      <c r="L105" s="491" t="s">
        <v>267</v>
      </c>
      <c r="M105" s="491" t="s">
        <v>549</v>
      </c>
      <c r="N105" s="491" t="s">
        <v>4416</v>
      </c>
      <c r="O105" s="491" t="s">
        <v>4508</v>
      </c>
      <c r="P105" s="491">
        <v>22443552</v>
      </c>
      <c r="Q105" s="491">
        <v>22443552</v>
      </c>
      <c r="R105" s="494" t="s">
        <v>2915</v>
      </c>
      <c r="S105" s="494"/>
    </row>
    <row r="106" spans="1:19" x14ac:dyDescent="0.3">
      <c r="A106" s="491" t="s">
        <v>1721</v>
      </c>
      <c r="B106" s="491" t="s">
        <v>269</v>
      </c>
      <c r="C106" s="491" t="s">
        <v>2539</v>
      </c>
      <c r="D106" s="491" t="s">
        <v>432</v>
      </c>
      <c r="E106" s="491" t="s">
        <v>6</v>
      </c>
      <c r="F106" s="491" t="s">
        <v>54</v>
      </c>
      <c r="G106" s="491" t="s">
        <v>433</v>
      </c>
      <c r="H106" s="491" t="s">
        <v>6</v>
      </c>
      <c r="I106" s="493" t="s">
        <v>957</v>
      </c>
      <c r="J106" s="491" t="s">
        <v>55</v>
      </c>
      <c r="K106" s="491" t="s">
        <v>432</v>
      </c>
      <c r="L106" s="491" t="s">
        <v>4414</v>
      </c>
      <c r="M106" s="491" t="s">
        <v>2671</v>
      </c>
      <c r="N106" s="491" t="s">
        <v>4416</v>
      </c>
      <c r="O106" s="491" t="s">
        <v>4509</v>
      </c>
      <c r="P106" s="491">
        <v>27713020</v>
      </c>
      <c r="Q106" s="491"/>
      <c r="R106" s="494" t="s">
        <v>2935</v>
      </c>
      <c r="S106" s="494"/>
    </row>
    <row r="107" spans="1:19" x14ac:dyDescent="0.3">
      <c r="A107" s="491" t="s">
        <v>1723</v>
      </c>
      <c r="B107" s="491" t="s">
        <v>272</v>
      </c>
      <c r="C107" s="491" t="s">
        <v>1724</v>
      </c>
      <c r="D107" s="491" t="s">
        <v>103</v>
      </c>
      <c r="E107" s="491" t="s">
        <v>6</v>
      </c>
      <c r="F107" s="491" t="s">
        <v>102</v>
      </c>
      <c r="G107" s="491" t="s">
        <v>6</v>
      </c>
      <c r="H107" s="491" t="s">
        <v>14</v>
      </c>
      <c r="I107" s="493" t="s">
        <v>1250</v>
      </c>
      <c r="J107" s="491" t="s">
        <v>103</v>
      </c>
      <c r="K107" s="491" t="s">
        <v>103</v>
      </c>
      <c r="L107" s="491" t="s">
        <v>4118</v>
      </c>
      <c r="M107" s="491" t="s">
        <v>2672</v>
      </c>
      <c r="N107" s="491" t="s">
        <v>4416</v>
      </c>
      <c r="O107" s="491" t="s">
        <v>2405</v>
      </c>
      <c r="P107" s="491">
        <v>26632984</v>
      </c>
      <c r="Q107" s="491">
        <v>26632984</v>
      </c>
      <c r="R107" s="494" t="s">
        <v>2935</v>
      </c>
      <c r="S107" s="494" t="s">
        <v>4074</v>
      </c>
    </row>
    <row r="108" spans="1:19" x14ac:dyDescent="0.3">
      <c r="A108" s="491" t="s">
        <v>1726</v>
      </c>
      <c r="B108" s="491" t="s">
        <v>280</v>
      </c>
      <c r="C108" s="491" t="s">
        <v>1727</v>
      </c>
      <c r="D108" s="491" t="s">
        <v>2530</v>
      </c>
      <c r="E108" s="491" t="s">
        <v>9</v>
      </c>
      <c r="F108" s="491" t="s">
        <v>54</v>
      </c>
      <c r="G108" s="491" t="s">
        <v>22</v>
      </c>
      <c r="H108" s="491" t="s">
        <v>6</v>
      </c>
      <c r="I108" s="493" t="s">
        <v>933</v>
      </c>
      <c r="J108" s="491" t="s">
        <v>55</v>
      </c>
      <c r="K108" s="491" t="s">
        <v>3212</v>
      </c>
      <c r="L108" s="491" t="s">
        <v>4435</v>
      </c>
      <c r="M108" s="491" t="s">
        <v>2673</v>
      </c>
      <c r="N108" s="491" t="s">
        <v>4416</v>
      </c>
      <c r="O108" s="491" t="s">
        <v>4510</v>
      </c>
      <c r="P108" s="491">
        <v>22350146</v>
      </c>
      <c r="Q108" s="491">
        <v>22350146</v>
      </c>
      <c r="R108" s="494" t="s">
        <v>2935</v>
      </c>
      <c r="S108" s="494"/>
    </row>
    <row r="109" spans="1:19" x14ac:dyDescent="0.3">
      <c r="A109" s="491" t="s">
        <v>1728</v>
      </c>
      <c r="B109" s="491" t="s">
        <v>281</v>
      </c>
      <c r="C109" s="492" t="s">
        <v>1729</v>
      </c>
      <c r="D109" s="491" t="s">
        <v>784</v>
      </c>
      <c r="E109" s="491" t="s">
        <v>8</v>
      </c>
      <c r="F109" s="491" t="s">
        <v>85</v>
      </c>
      <c r="G109" s="491" t="s">
        <v>7</v>
      </c>
      <c r="H109" s="491" t="s">
        <v>10</v>
      </c>
      <c r="I109" s="493" t="s">
        <v>1306</v>
      </c>
      <c r="J109" s="491" t="s">
        <v>84</v>
      </c>
      <c r="K109" s="491" t="s">
        <v>4119</v>
      </c>
      <c r="L109" s="491" t="s">
        <v>4120</v>
      </c>
      <c r="M109" s="491" t="s">
        <v>2674</v>
      </c>
      <c r="N109" s="491" t="s">
        <v>4416</v>
      </c>
      <c r="O109" s="491" t="s">
        <v>4511</v>
      </c>
      <c r="P109" s="491">
        <v>27677180</v>
      </c>
      <c r="Q109" s="491"/>
      <c r="R109" s="494" t="s">
        <v>2916</v>
      </c>
      <c r="S109" s="494"/>
    </row>
    <row r="110" spans="1:19" x14ac:dyDescent="0.3">
      <c r="A110" s="491" t="s">
        <v>1731</v>
      </c>
      <c r="B110" s="491" t="s">
        <v>235</v>
      </c>
      <c r="C110" s="491" t="s">
        <v>1732</v>
      </c>
      <c r="D110" s="491" t="s">
        <v>80</v>
      </c>
      <c r="E110" s="491" t="s">
        <v>15</v>
      </c>
      <c r="F110" s="491" t="s">
        <v>56</v>
      </c>
      <c r="G110" s="491" t="s">
        <v>7</v>
      </c>
      <c r="H110" s="491" t="s">
        <v>141</v>
      </c>
      <c r="I110" s="493" t="s">
        <v>2982</v>
      </c>
      <c r="J110" s="491" t="s">
        <v>81</v>
      </c>
      <c r="K110" s="491" t="s">
        <v>4093</v>
      </c>
      <c r="L110" s="491" t="s">
        <v>497</v>
      </c>
      <c r="M110" s="491" t="s">
        <v>733</v>
      </c>
      <c r="N110" s="491" t="s">
        <v>4416</v>
      </c>
      <c r="O110" s="491" t="s">
        <v>2448</v>
      </c>
      <c r="P110" s="491">
        <v>47005145</v>
      </c>
      <c r="Q110" s="491">
        <v>47005145</v>
      </c>
      <c r="R110" s="494" t="s">
        <v>2917</v>
      </c>
      <c r="S110" s="494"/>
    </row>
    <row r="111" spans="1:19" x14ac:dyDescent="0.3">
      <c r="A111" s="491" t="s">
        <v>1738</v>
      </c>
      <c r="B111" s="491" t="s">
        <v>290</v>
      </c>
      <c r="C111" s="491" t="s">
        <v>1739</v>
      </c>
      <c r="D111" s="491" t="s">
        <v>432</v>
      </c>
      <c r="E111" s="491" t="s">
        <v>15</v>
      </c>
      <c r="F111" s="491" t="s">
        <v>54</v>
      </c>
      <c r="G111" s="491" t="s">
        <v>433</v>
      </c>
      <c r="H111" s="491" t="s">
        <v>10</v>
      </c>
      <c r="I111" s="493" t="s">
        <v>961</v>
      </c>
      <c r="J111" s="491" t="s">
        <v>55</v>
      </c>
      <c r="K111" s="491" t="s">
        <v>432</v>
      </c>
      <c r="L111" s="491" t="s">
        <v>263</v>
      </c>
      <c r="M111" s="491" t="s">
        <v>263</v>
      </c>
      <c r="N111" s="491" t="s">
        <v>4416</v>
      </c>
      <c r="O111" s="491" t="s">
        <v>3703</v>
      </c>
      <c r="P111" s="491">
        <v>27311153</v>
      </c>
      <c r="Q111" s="491"/>
      <c r="R111" s="494" t="s">
        <v>2935</v>
      </c>
      <c r="S111" s="494"/>
    </row>
    <row r="112" spans="1:19" x14ac:dyDescent="0.3">
      <c r="A112" s="491" t="s">
        <v>1740</v>
      </c>
      <c r="B112" s="491" t="s">
        <v>291</v>
      </c>
      <c r="C112" s="491" t="s">
        <v>1741</v>
      </c>
      <c r="D112" s="491" t="s">
        <v>136</v>
      </c>
      <c r="E112" s="491" t="s">
        <v>12</v>
      </c>
      <c r="F112" s="491" t="s">
        <v>135</v>
      </c>
      <c r="G112" s="491" t="s">
        <v>6</v>
      </c>
      <c r="H112" s="491" t="s">
        <v>9</v>
      </c>
      <c r="I112" s="493" t="s">
        <v>1140</v>
      </c>
      <c r="J112" s="491" t="s">
        <v>136</v>
      </c>
      <c r="K112" s="491" t="s">
        <v>136</v>
      </c>
      <c r="L112" s="491" t="s">
        <v>4121</v>
      </c>
      <c r="M112" s="491" t="s">
        <v>2675</v>
      </c>
      <c r="N112" s="491" t="s">
        <v>4416</v>
      </c>
      <c r="O112" s="491" t="s">
        <v>3596</v>
      </c>
      <c r="P112" s="491">
        <v>22935863</v>
      </c>
      <c r="Q112" s="491">
        <v>22935863</v>
      </c>
      <c r="R112" s="494" t="s">
        <v>2935</v>
      </c>
      <c r="S112" s="494"/>
    </row>
    <row r="113" spans="1:19" x14ac:dyDescent="0.3">
      <c r="A113" s="491" t="s">
        <v>1742</v>
      </c>
      <c r="B113" s="491" t="s">
        <v>292</v>
      </c>
      <c r="C113" s="491" t="s">
        <v>2540</v>
      </c>
      <c r="D113" s="491" t="s">
        <v>432</v>
      </c>
      <c r="E113" s="491" t="s">
        <v>8</v>
      </c>
      <c r="F113" s="491" t="s">
        <v>54</v>
      </c>
      <c r="G113" s="491" t="s">
        <v>433</v>
      </c>
      <c r="H113" s="491" t="s">
        <v>8</v>
      </c>
      <c r="I113" s="493" t="s">
        <v>959</v>
      </c>
      <c r="J113" s="491" t="s">
        <v>55</v>
      </c>
      <c r="K113" s="491" t="s">
        <v>432</v>
      </c>
      <c r="L113" s="491" t="s">
        <v>3120</v>
      </c>
      <c r="M113" s="491" t="s">
        <v>142</v>
      </c>
      <c r="N113" s="491" t="s">
        <v>4416</v>
      </c>
      <c r="O113" s="491" t="s">
        <v>1360</v>
      </c>
      <c r="P113" s="491">
        <v>27715223</v>
      </c>
      <c r="Q113" s="491"/>
      <c r="R113" s="494" t="s">
        <v>2935</v>
      </c>
      <c r="S113" s="494"/>
    </row>
    <row r="114" spans="1:19" x14ac:dyDescent="0.3">
      <c r="A114" s="491" t="s">
        <v>1743</v>
      </c>
      <c r="B114" s="491" t="s">
        <v>293</v>
      </c>
      <c r="C114" s="491" t="s">
        <v>1744</v>
      </c>
      <c r="D114" s="491" t="s">
        <v>2536</v>
      </c>
      <c r="E114" s="491" t="s">
        <v>9</v>
      </c>
      <c r="F114" s="491" t="s">
        <v>102</v>
      </c>
      <c r="G114" s="491" t="s">
        <v>8</v>
      </c>
      <c r="H114" s="491" t="s">
        <v>14</v>
      </c>
      <c r="I114" s="493" t="s">
        <v>1269</v>
      </c>
      <c r="J114" s="491" t="s">
        <v>103</v>
      </c>
      <c r="K114" s="491" t="s">
        <v>571</v>
      </c>
      <c r="L114" s="491" t="s">
        <v>4122</v>
      </c>
      <c r="M114" s="491" t="s">
        <v>2676</v>
      </c>
      <c r="N114" s="491" t="s">
        <v>4416</v>
      </c>
      <c r="O114" s="491" t="s">
        <v>2410</v>
      </c>
      <c r="P114" s="491">
        <v>27431006</v>
      </c>
      <c r="Q114" s="491">
        <v>88890118</v>
      </c>
      <c r="R114" s="494" t="s">
        <v>2935</v>
      </c>
      <c r="S114" s="494"/>
    </row>
    <row r="115" spans="1:19" x14ac:dyDescent="0.3">
      <c r="A115" s="491" t="s">
        <v>1745</v>
      </c>
      <c r="B115" s="491" t="s">
        <v>294</v>
      </c>
      <c r="C115" s="491" t="s">
        <v>1746</v>
      </c>
      <c r="D115" s="491" t="s">
        <v>2536</v>
      </c>
      <c r="E115" s="491" t="s">
        <v>8</v>
      </c>
      <c r="F115" s="491" t="s">
        <v>102</v>
      </c>
      <c r="G115" s="491" t="s">
        <v>8</v>
      </c>
      <c r="H115" s="491" t="s">
        <v>8</v>
      </c>
      <c r="I115" s="493" t="s">
        <v>1264</v>
      </c>
      <c r="J115" s="491" t="s">
        <v>103</v>
      </c>
      <c r="K115" s="491" t="s">
        <v>571</v>
      </c>
      <c r="L115" s="491" t="s">
        <v>590</v>
      </c>
      <c r="M115" s="491" t="s">
        <v>590</v>
      </c>
      <c r="N115" s="491" t="s">
        <v>4416</v>
      </c>
      <c r="O115" s="491" t="s">
        <v>2411</v>
      </c>
      <c r="P115" s="491">
        <v>27428036</v>
      </c>
      <c r="Q115" s="491">
        <v>87216925</v>
      </c>
      <c r="R115" s="494" t="s">
        <v>2935</v>
      </c>
      <c r="S115" s="494"/>
    </row>
    <row r="116" spans="1:19" x14ac:dyDescent="0.3">
      <c r="A116" s="491" t="s">
        <v>1747</v>
      </c>
      <c r="B116" s="491" t="s">
        <v>297</v>
      </c>
      <c r="C116" s="491" t="s">
        <v>4032</v>
      </c>
      <c r="D116" s="491" t="s">
        <v>81</v>
      </c>
      <c r="E116" s="491" t="s">
        <v>16</v>
      </c>
      <c r="F116" s="491" t="s">
        <v>56</v>
      </c>
      <c r="G116" s="491" t="s">
        <v>8</v>
      </c>
      <c r="H116" s="491" t="s">
        <v>9</v>
      </c>
      <c r="I116" s="493" t="s">
        <v>1004</v>
      </c>
      <c r="J116" s="491" t="s">
        <v>81</v>
      </c>
      <c r="K116" s="491" t="s">
        <v>264</v>
      </c>
      <c r="L116" s="491" t="s">
        <v>672</v>
      </c>
      <c r="M116" s="491" t="s">
        <v>2677</v>
      </c>
      <c r="N116" s="491" t="s">
        <v>4416</v>
      </c>
      <c r="O116" s="491" t="s">
        <v>2412</v>
      </c>
      <c r="P116" s="491">
        <v>24441220</v>
      </c>
      <c r="Q116" s="491">
        <v>24441220</v>
      </c>
      <c r="R116" s="494" t="s">
        <v>2935</v>
      </c>
      <c r="S116" s="494"/>
    </row>
    <row r="117" spans="1:19" x14ac:dyDescent="0.3">
      <c r="A117" s="491" t="s">
        <v>1748</v>
      </c>
      <c r="B117" s="491" t="s">
        <v>300</v>
      </c>
      <c r="C117" s="491" t="s">
        <v>1749</v>
      </c>
      <c r="D117" s="491" t="s">
        <v>84</v>
      </c>
      <c r="E117" s="491" t="s">
        <v>10</v>
      </c>
      <c r="F117" s="491" t="s">
        <v>85</v>
      </c>
      <c r="G117" s="491" t="s">
        <v>8</v>
      </c>
      <c r="H117" s="491" t="s">
        <v>12</v>
      </c>
      <c r="I117" s="493" t="s">
        <v>3239</v>
      </c>
      <c r="J117" s="491" t="s">
        <v>84</v>
      </c>
      <c r="K117" s="491" t="s">
        <v>783</v>
      </c>
      <c r="L117" s="491" t="s">
        <v>4123</v>
      </c>
      <c r="M117" s="491" t="s">
        <v>2678</v>
      </c>
      <c r="N117" s="491" t="s">
        <v>4416</v>
      </c>
      <c r="O117" s="491" t="s">
        <v>3704</v>
      </c>
      <c r="P117" s="491">
        <v>22002903</v>
      </c>
      <c r="Q117" s="491">
        <v>27687141</v>
      </c>
      <c r="R117" s="494" t="s">
        <v>2935</v>
      </c>
      <c r="S117" s="494"/>
    </row>
    <row r="118" spans="1:19" x14ac:dyDescent="0.3">
      <c r="A118" s="491" t="s">
        <v>1750</v>
      </c>
      <c r="B118" s="491" t="s">
        <v>301</v>
      </c>
      <c r="C118" s="491" t="s">
        <v>4033</v>
      </c>
      <c r="D118" s="491" t="s">
        <v>2537</v>
      </c>
      <c r="E118" s="491" t="s">
        <v>7</v>
      </c>
      <c r="F118" s="491" t="s">
        <v>85</v>
      </c>
      <c r="G118" s="491" t="s">
        <v>9</v>
      </c>
      <c r="H118" s="491" t="s">
        <v>9</v>
      </c>
      <c r="I118" s="493" t="s">
        <v>1318</v>
      </c>
      <c r="J118" s="491" t="s">
        <v>84</v>
      </c>
      <c r="K118" s="491" t="s">
        <v>4124</v>
      </c>
      <c r="L118" s="491" t="s">
        <v>4125</v>
      </c>
      <c r="M118" s="491" t="s">
        <v>2679</v>
      </c>
      <c r="N118" s="491" t="s">
        <v>4416</v>
      </c>
      <c r="O118" s="491" t="s">
        <v>3298</v>
      </c>
      <c r="P118" s="491">
        <v>86949102</v>
      </c>
      <c r="Q118" s="491"/>
      <c r="R118" s="494" t="s">
        <v>2935</v>
      </c>
      <c r="S118" s="494"/>
    </row>
    <row r="119" spans="1:19" x14ac:dyDescent="0.3">
      <c r="A119" s="491" t="s">
        <v>1751</v>
      </c>
      <c r="B119" s="491" t="s">
        <v>304</v>
      </c>
      <c r="C119" s="491" t="s">
        <v>4034</v>
      </c>
      <c r="D119" s="491" t="s">
        <v>150</v>
      </c>
      <c r="E119" s="491" t="s">
        <v>7</v>
      </c>
      <c r="F119" s="491" t="s">
        <v>70</v>
      </c>
      <c r="G119" s="491" t="s">
        <v>6</v>
      </c>
      <c r="H119" s="491" t="s">
        <v>9</v>
      </c>
      <c r="I119" s="493" t="s">
        <v>1089</v>
      </c>
      <c r="J119" s="491" t="s">
        <v>150</v>
      </c>
      <c r="K119" s="491" t="s">
        <v>150</v>
      </c>
      <c r="L119" s="491" t="s">
        <v>4102</v>
      </c>
      <c r="M119" s="491" t="s">
        <v>2680</v>
      </c>
      <c r="N119" s="491" t="s">
        <v>1329</v>
      </c>
      <c r="O119" s="491" t="s">
        <v>4126</v>
      </c>
      <c r="P119" s="491">
        <v>25372425</v>
      </c>
      <c r="Q119" s="491">
        <v>25372425</v>
      </c>
      <c r="R119" s="494" t="s">
        <v>2935</v>
      </c>
      <c r="S119" s="494"/>
    </row>
    <row r="120" spans="1:19" x14ac:dyDescent="0.3">
      <c r="A120" s="491" t="s">
        <v>1752</v>
      </c>
      <c r="B120" s="491" t="s">
        <v>305</v>
      </c>
      <c r="C120" s="492" t="s">
        <v>1753</v>
      </c>
      <c r="D120" s="491" t="s">
        <v>150</v>
      </c>
      <c r="E120" s="491" t="s">
        <v>9</v>
      </c>
      <c r="F120" s="491" t="s">
        <v>70</v>
      </c>
      <c r="G120" s="491" t="s">
        <v>12</v>
      </c>
      <c r="H120" s="491" t="s">
        <v>7</v>
      </c>
      <c r="I120" s="493" t="s">
        <v>1129</v>
      </c>
      <c r="J120" s="491" t="s">
        <v>150</v>
      </c>
      <c r="K120" s="491" t="s">
        <v>4104</v>
      </c>
      <c r="L120" s="491" t="s">
        <v>792</v>
      </c>
      <c r="M120" s="491" t="s">
        <v>792</v>
      </c>
      <c r="N120" s="491" t="s">
        <v>4416</v>
      </c>
      <c r="O120" s="491" t="s">
        <v>2759</v>
      </c>
      <c r="P120" s="491">
        <v>25366509</v>
      </c>
      <c r="Q120" s="491">
        <v>25366509</v>
      </c>
      <c r="R120" s="494" t="s">
        <v>2935</v>
      </c>
      <c r="S120" s="494"/>
    </row>
    <row r="121" spans="1:19" x14ac:dyDescent="0.3">
      <c r="A121" s="491" t="s">
        <v>1754</v>
      </c>
      <c r="B121" s="491" t="s">
        <v>98</v>
      </c>
      <c r="C121" s="491" t="s">
        <v>1613</v>
      </c>
      <c r="D121" s="491" t="s">
        <v>2535</v>
      </c>
      <c r="E121" s="491" t="s">
        <v>8</v>
      </c>
      <c r="F121" s="491" t="s">
        <v>56</v>
      </c>
      <c r="G121" s="491" t="s">
        <v>22</v>
      </c>
      <c r="H121" s="491" t="s">
        <v>8</v>
      </c>
      <c r="I121" s="493" t="s">
        <v>1072</v>
      </c>
      <c r="J121" s="491" t="s">
        <v>81</v>
      </c>
      <c r="K121" s="491" t="s">
        <v>4127</v>
      </c>
      <c r="L121" s="491" t="s">
        <v>4512</v>
      </c>
      <c r="M121" s="491" t="s">
        <v>151</v>
      </c>
      <c r="N121" s="491" t="s">
        <v>4416</v>
      </c>
      <c r="O121" s="491" t="s">
        <v>4513</v>
      </c>
      <c r="P121" s="491">
        <v>24701615</v>
      </c>
      <c r="Q121" s="491">
        <v>22005177</v>
      </c>
      <c r="R121" s="494" t="s">
        <v>2935</v>
      </c>
      <c r="S121" s="494"/>
    </row>
    <row r="122" spans="1:19" x14ac:dyDescent="0.3">
      <c r="A122" s="491" t="s">
        <v>1755</v>
      </c>
      <c r="B122" s="491" t="s">
        <v>308</v>
      </c>
      <c r="C122" s="491" t="s">
        <v>2541</v>
      </c>
      <c r="D122" s="491" t="s">
        <v>2526</v>
      </c>
      <c r="E122" s="491" t="s">
        <v>10</v>
      </c>
      <c r="F122" s="491" t="s">
        <v>54</v>
      </c>
      <c r="G122" s="491" t="s">
        <v>22</v>
      </c>
      <c r="H122" s="491" t="s">
        <v>10</v>
      </c>
      <c r="I122" s="493" t="s">
        <v>937</v>
      </c>
      <c r="J122" s="491" t="s">
        <v>55</v>
      </c>
      <c r="K122" s="491" t="s">
        <v>3212</v>
      </c>
      <c r="L122" s="491" t="s">
        <v>4128</v>
      </c>
      <c r="M122" s="491" t="s">
        <v>2681</v>
      </c>
      <c r="N122" s="491" t="s">
        <v>4416</v>
      </c>
      <c r="O122" s="491" t="s">
        <v>4514</v>
      </c>
      <c r="P122" s="491">
        <v>22975986</v>
      </c>
      <c r="Q122" s="491">
        <v>22975986</v>
      </c>
      <c r="R122" s="494" t="s">
        <v>2918</v>
      </c>
      <c r="S122" s="494"/>
    </row>
    <row r="123" spans="1:19" x14ac:dyDescent="0.3">
      <c r="A123" s="491" t="s">
        <v>1756</v>
      </c>
      <c r="B123" s="491" t="s">
        <v>309</v>
      </c>
      <c r="C123" s="491" t="s">
        <v>1757</v>
      </c>
      <c r="D123" s="491" t="s">
        <v>59</v>
      </c>
      <c r="E123" s="491" t="s">
        <v>9</v>
      </c>
      <c r="F123" s="491" t="s">
        <v>54</v>
      </c>
      <c r="G123" s="491" t="s">
        <v>8</v>
      </c>
      <c r="H123" s="491" t="s">
        <v>11</v>
      </c>
      <c r="I123" s="493" t="s">
        <v>872</v>
      </c>
      <c r="J123" s="491" t="s">
        <v>55</v>
      </c>
      <c r="K123" s="491" t="s">
        <v>59</v>
      </c>
      <c r="L123" s="491" t="s">
        <v>230</v>
      </c>
      <c r="M123" s="491" t="s">
        <v>230</v>
      </c>
      <c r="N123" s="491" t="s">
        <v>4416</v>
      </c>
      <c r="O123" s="491" t="s">
        <v>4515</v>
      </c>
      <c r="P123" s="491">
        <v>25440166</v>
      </c>
      <c r="Q123" s="491">
        <v>25440166</v>
      </c>
      <c r="R123" s="494" t="s">
        <v>2919</v>
      </c>
      <c r="S123" s="499" t="s">
        <v>4074</v>
      </c>
    </row>
    <row r="124" spans="1:19" x14ac:dyDescent="0.3">
      <c r="A124" s="491" t="s">
        <v>3684</v>
      </c>
      <c r="B124" s="491" t="s">
        <v>145</v>
      </c>
      <c r="C124" s="491" t="s">
        <v>1759</v>
      </c>
      <c r="D124" s="491" t="s">
        <v>331</v>
      </c>
      <c r="E124" s="491" t="s">
        <v>7</v>
      </c>
      <c r="F124" s="491" t="s">
        <v>148</v>
      </c>
      <c r="G124" s="491" t="s">
        <v>6</v>
      </c>
      <c r="H124" s="491" t="s">
        <v>6</v>
      </c>
      <c r="I124" s="493" t="s">
        <v>1184</v>
      </c>
      <c r="J124" s="491" t="s">
        <v>4109</v>
      </c>
      <c r="K124" s="491" t="s">
        <v>331</v>
      </c>
      <c r="L124" s="491" t="s">
        <v>331</v>
      </c>
      <c r="M124" s="491" t="s">
        <v>4110</v>
      </c>
      <c r="N124" s="491" t="s">
        <v>4416</v>
      </c>
      <c r="O124" s="491" t="s">
        <v>2414</v>
      </c>
      <c r="P124" s="491">
        <v>85996035</v>
      </c>
      <c r="Q124" s="491">
        <v>88748366</v>
      </c>
      <c r="R124" s="494" t="s">
        <v>2935</v>
      </c>
      <c r="S124" s="494"/>
    </row>
    <row r="125" spans="1:19" x14ac:dyDescent="0.3">
      <c r="A125" s="491" t="s">
        <v>1760</v>
      </c>
      <c r="B125" s="491" t="s">
        <v>118</v>
      </c>
      <c r="C125" s="491" t="s">
        <v>1761</v>
      </c>
      <c r="D125" s="491" t="s">
        <v>604</v>
      </c>
      <c r="E125" s="491" t="s">
        <v>9</v>
      </c>
      <c r="F125" s="491" t="s">
        <v>148</v>
      </c>
      <c r="G125" s="491" t="s">
        <v>12</v>
      </c>
      <c r="H125" s="491" t="s">
        <v>9</v>
      </c>
      <c r="I125" s="493" t="s">
        <v>1221</v>
      </c>
      <c r="J125" s="491" t="s">
        <v>4109</v>
      </c>
      <c r="K125" s="491" t="s">
        <v>4129</v>
      </c>
      <c r="L125" s="491" t="s">
        <v>632</v>
      </c>
      <c r="M125" s="491" t="s">
        <v>632</v>
      </c>
      <c r="N125" s="491" t="s">
        <v>4416</v>
      </c>
      <c r="O125" s="491" t="s">
        <v>3018</v>
      </c>
      <c r="P125" s="491">
        <v>26780563</v>
      </c>
      <c r="Q125" s="491">
        <v>26780376</v>
      </c>
      <c r="R125" s="494" t="s">
        <v>2920</v>
      </c>
      <c r="S125" s="494"/>
    </row>
    <row r="126" spans="1:19" x14ac:dyDescent="0.3">
      <c r="A126" s="491" t="s">
        <v>1764</v>
      </c>
      <c r="B126" s="491" t="s">
        <v>315</v>
      </c>
      <c r="C126" s="491" t="s">
        <v>1765</v>
      </c>
      <c r="D126" s="491" t="s">
        <v>134</v>
      </c>
      <c r="E126" s="491" t="s">
        <v>6</v>
      </c>
      <c r="F126" s="491" t="s">
        <v>135</v>
      </c>
      <c r="G126" s="491" t="s">
        <v>16</v>
      </c>
      <c r="H126" s="491" t="s">
        <v>7</v>
      </c>
      <c r="I126" s="493" t="s">
        <v>1180</v>
      </c>
      <c r="J126" s="491" t="s">
        <v>136</v>
      </c>
      <c r="K126" s="491" t="s">
        <v>134</v>
      </c>
      <c r="L126" s="491" t="s">
        <v>648</v>
      </c>
      <c r="M126" s="491" t="s">
        <v>648</v>
      </c>
      <c r="N126" s="491" t="s">
        <v>4416</v>
      </c>
      <c r="O126" s="491" t="s">
        <v>2492</v>
      </c>
      <c r="P126" s="491">
        <v>24591100</v>
      </c>
      <c r="Q126" s="491">
        <v>27611371</v>
      </c>
      <c r="R126" s="494" t="s">
        <v>2935</v>
      </c>
      <c r="S126" s="494"/>
    </row>
    <row r="127" spans="1:19" x14ac:dyDescent="0.3">
      <c r="A127" s="491" t="s">
        <v>1766</v>
      </c>
      <c r="B127" s="491" t="s">
        <v>317</v>
      </c>
      <c r="C127" s="491" t="s">
        <v>824</v>
      </c>
      <c r="D127" s="491" t="s">
        <v>136</v>
      </c>
      <c r="E127" s="491" t="s">
        <v>9</v>
      </c>
      <c r="F127" s="491" t="s">
        <v>135</v>
      </c>
      <c r="G127" s="491" t="s">
        <v>7</v>
      </c>
      <c r="H127" s="491" t="s">
        <v>11</v>
      </c>
      <c r="I127" s="493" t="s">
        <v>1147</v>
      </c>
      <c r="J127" s="491" t="s">
        <v>136</v>
      </c>
      <c r="K127" s="491" t="s">
        <v>801</v>
      </c>
      <c r="L127" s="491" t="s">
        <v>824</v>
      </c>
      <c r="M127" s="491" t="s">
        <v>824</v>
      </c>
      <c r="N127" s="491" t="s">
        <v>4416</v>
      </c>
      <c r="O127" s="491" t="s">
        <v>2415</v>
      </c>
      <c r="P127" s="491">
        <v>22661059</v>
      </c>
      <c r="Q127" s="491">
        <v>22661059</v>
      </c>
      <c r="R127" s="494" t="s">
        <v>2935</v>
      </c>
      <c r="S127" s="494"/>
    </row>
    <row r="128" spans="1:19" x14ac:dyDescent="0.3">
      <c r="A128" s="491" t="s">
        <v>1767</v>
      </c>
      <c r="B128" s="491" t="s">
        <v>319</v>
      </c>
      <c r="C128" s="491" t="s">
        <v>4035</v>
      </c>
      <c r="D128" s="491" t="s">
        <v>101</v>
      </c>
      <c r="E128" s="491" t="s">
        <v>7</v>
      </c>
      <c r="F128" s="491" t="s">
        <v>102</v>
      </c>
      <c r="G128" s="491" t="s">
        <v>12</v>
      </c>
      <c r="H128" s="491" t="s">
        <v>9</v>
      </c>
      <c r="I128" s="493" t="s">
        <v>1285</v>
      </c>
      <c r="J128" s="491" t="s">
        <v>103</v>
      </c>
      <c r="K128" s="491" t="s">
        <v>104</v>
      </c>
      <c r="L128" s="491" t="s">
        <v>636</v>
      </c>
      <c r="M128" s="491" t="s">
        <v>2682</v>
      </c>
      <c r="N128" s="491" t="s">
        <v>4416</v>
      </c>
      <c r="O128" s="491" t="s">
        <v>2683</v>
      </c>
      <c r="P128" s="491">
        <v>27768701</v>
      </c>
      <c r="Q128" s="491">
        <v>27768701</v>
      </c>
      <c r="R128" s="494" t="s">
        <v>2935</v>
      </c>
      <c r="S128" s="494"/>
    </row>
    <row r="129" spans="1:19" x14ac:dyDescent="0.3">
      <c r="A129" s="491" t="s">
        <v>1768</v>
      </c>
      <c r="B129" s="491" t="s">
        <v>162</v>
      </c>
      <c r="C129" s="491" t="s">
        <v>1769</v>
      </c>
      <c r="D129" s="491" t="s">
        <v>795</v>
      </c>
      <c r="E129" s="491" t="s">
        <v>6</v>
      </c>
      <c r="F129" s="491" t="s">
        <v>70</v>
      </c>
      <c r="G129" s="491" t="s">
        <v>9</v>
      </c>
      <c r="H129" s="491" t="s">
        <v>7</v>
      </c>
      <c r="I129" s="493" t="s">
        <v>1111</v>
      </c>
      <c r="J129" s="491" t="s">
        <v>150</v>
      </c>
      <c r="K129" s="491" t="s">
        <v>796</v>
      </c>
      <c r="L129" s="491" t="s">
        <v>4130</v>
      </c>
      <c r="M129" s="491" t="s">
        <v>2684</v>
      </c>
      <c r="N129" s="491" t="s">
        <v>4416</v>
      </c>
      <c r="O129" s="491" t="s">
        <v>2416</v>
      </c>
      <c r="P129" s="491">
        <v>25350309</v>
      </c>
      <c r="Q129" s="491">
        <v>89759853</v>
      </c>
      <c r="R129" s="494" t="s">
        <v>2610</v>
      </c>
      <c r="S129" s="494"/>
    </row>
    <row r="130" spans="1:19" x14ac:dyDescent="0.3">
      <c r="A130" s="491" t="s">
        <v>1770</v>
      </c>
      <c r="B130" s="491" t="s">
        <v>1400</v>
      </c>
      <c r="C130" s="491" t="s">
        <v>1771</v>
      </c>
      <c r="D130" s="491" t="s">
        <v>150</v>
      </c>
      <c r="E130" s="491" t="s">
        <v>12</v>
      </c>
      <c r="F130" s="491" t="s">
        <v>70</v>
      </c>
      <c r="G130" s="491" t="s">
        <v>6</v>
      </c>
      <c r="H130" s="491" t="s">
        <v>10</v>
      </c>
      <c r="I130" s="493" t="s">
        <v>1090</v>
      </c>
      <c r="J130" s="491" t="s">
        <v>150</v>
      </c>
      <c r="K130" s="491" t="s">
        <v>150</v>
      </c>
      <c r="L130" s="491" t="s">
        <v>4516</v>
      </c>
      <c r="M130" s="491" t="s">
        <v>790</v>
      </c>
      <c r="N130" s="491" t="s">
        <v>4416</v>
      </c>
      <c r="O130" s="491" t="s">
        <v>3705</v>
      </c>
      <c r="P130" s="491">
        <v>25528242</v>
      </c>
      <c r="Q130" s="491">
        <v>25528914</v>
      </c>
      <c r="R130" s="494" t="s">
        <v>2935</v>
      </c>
      <c r="S130" s="494"/>
    </row>
    <row r="131" spans="1:19" x14ac:dyDescent="0.3">
      <c r="A131" s="491" t="s">
        <v>1772</v>
      </c>
      <c r="B131" s="491" t="s">
        <v>1393</v>
      </c>
      <c r="C131" s="491" t="s">
        <v>1773</v>
      </c>
      <c r="D131" s="491" t="s">
        <v>103</v>
      </c>
      <c r="E131" s="491" t="s">
        <v>8</v>
      </c>
      <c r="F131" s="491" t="s">
        <v>102</v>
      </c>
      <c r="G131" s="491" t="s">
        <v>6</v>
      </c>
      <c r="H131" s="491" t="s">
        <v>8</v>
      </c>
      <c r="I131" s="493" t="s">
        <v>1245</v>
      </c>
      <c r="J131" s="491" t="s">
        <v>103</v>
      </c>
      <c r="K131" s="491" t="s">
        <v>103</v>
      </c>
      <c r="L131" s="491" t="s">
        <v>4131</v>
      </c>
      <c r="M131" s="491" t="s">
        <v>2685</v>
      </c>
      <c r="N131" s="491" t="s">
        <v>4416</v>
      </c>
      <c r="O131" s="491" t="s">
        <v>4132</v>
      </c>
      <c r="P131" s="491">
        <v>26388136</v>
      </c>
      <c r="Q131" s="491">
        <v>26388136</v>
      </c>
      <c r="R131" s="494" t="s">
        <v>2921</v>
      </c>
      <c r="S131" s="494"/>
    </row>
    <row r="132" spans="1:19" x14ac:dyDescent="0.3">
      <c r="A132" s="491" t="s">
        <v>1775</v>
      </c>
      <c r="B132" s="491" t="s">
        <v>1396</v>
      </c>
      <c r="C132" s="491" t="s">
        <v>1776</v>
      </c>
      <c r="D132" s="491" t="s">
        <v>150</v>
      </c>
      <c r="E132" s="491" t="s">
        <v>11</v>
      </c>
      <c r="F132" s="491" t="s">
        <v>70</v>
      </c>
      <c r="G132" s="491" t="s">
        <v>8</v>
      </c>
      <c r="H132" s="491" t="s">
        <v>10</v>
      </c>
      <c r="I132" s="493" t="s">
        <v>1106</v>
      </c>
      <c r="J132" s="491" t="s">
        <v>150</v>
      </c>
      <c r="K132" s="491" t="s">
        <v>151</v>
      </c>
      <c r="L132" s="491" t="s">
        <v>4133</v>
      </c>
      <c r="M132" s="491" t="s">
        <v>74</v>
      </c>
      <c r="N132" s="491" t="s">
        <v>4416</v>
      </c>
      <c r="O132" s="491" t="s">
        <v>4134</v>
      </c>
      <c r="P132" s="491">
        <v>22785780</v>
      </c>
      <c r="Q132" s="491"/>
      <c r="R132" s="494" t="s">
        <v>2935</v>
      </c>
      <c r="S132" s="494"/>
    </row>
    <row r="133" spans="1:19" x14ac:dyDescent="0.3">
      <c r="A133" s="491" t="s">
        <v>1777</v>
      </c>
      <c r="B133" s="491" t="s">
        <v>324</v>
      </c>
      <c r="C133" s="491" t="s">
        <v>1778</v>
      </c>
      <c r="D133" s="491" t="s">
        <v>103</v>
      </c>
      <c r="E133" s="491" t="s">
        <v>8</v>
      </c>
      <c r="F133" s="491" t="s">
        <v>102</v>
      </c>
      <c r="G133" s="491" t="s">
        <v>6</v>
      </c>
      <c r="H133" s="491" t="s">
        <v>22</v>
      </c>
      <c r="I133" s="493" t="s">
        <v>1253</v>
      </c>
      <c r="J133" s="491" t="s">
        <v>103</v>
      </c>
      <c r="K133" s="491" t="s">
        <v>103</v>
      </c>
      <c r="L133" s="491" t="s">
        <v>4135</v>
      </c>
      <c r="M133" s="491" t="s">
        <v>2687</v>
      </c>
      <c r="N133" s="491" t="s">
        <v>4416</v>
      </c>
      <c r="O133" s="491" t="s">
        <v>4517</v>
      </c>
      <c r="P133" s="491">
        <v>26613347</v>
      </c>
      <c r="Q133" s="491">
        <v>26613347</v>
      </c>
      <c r="R133" s="494" t="s">
        <v>2935</v>
      </c>
      <c r="S133" s="494"/>
    </row>
    <row r="134" spans="1:19" x14ac:dyDescent="0.3">
      <c r="A134" s="491" t="s">
        <v>1779</v>
      </c>
      <c r="B134" s="491" t="s">
        <v>249</v>
      </c>
      <c r="C134" s="491" t="s">
        <v>2542</v>
      </c>
      <c r="D134" s="491" t="s">
        <v>2530</v>
      </c>
      <c r="E134" s="491" t="s">
        <v>10</v>
      </c>
      <c r="F134" s="491" t="s">
        <v>54</v>
      </c>
      <c r="G134" s="491" t="s">
        <v>141</v>
      </c>
      <c r="H134" s="491" t="s">
        <v>8</v>
      </c>
      <c r="I134" s="493" t="s">
        <v>940</v>
      </c>
      <c r="J134" s="491" t="s">
        <v>55</v>
      </c>
      <c r="K134" s="491" t="s">
        <v>4087</v>
      </c>
      <c r="L134" s="491" t="s">
        <v>4518</v>
      </c>
      <c r="M134" s="491" t="s">
        <v>2633</v>
      </c>
      <c r="N134" s="491" t="s">
        <v>4416</v>
      </c>
      <c r="O134" s="491" t="s">
        <v>2419</v>
      </c>
      <c r="P134" s="491">
        <v>22927809</v>
      </c>
      <c r="Q134" s="491">
        <v>22924292</v>
      </c>
      <c r="R134" s="494" t="s">
        <v>2935</v>
      </c>
      <c r="S134" s="494"/>
    </row>
    <row r="135" spans="1:19" x14ac:dyDescent="0.3">
      <c r="A135" s="491" t="s">
        <v>1780</v>
      </c>
      <c r="B135" s="491" t="s">
        <v>346</v>
      </c>
      <c r="C135" s="491" t="s">
        <v>4036</v>
      </c>
      <c r="D135" s="491" t="s">
        <v>84</v>
      </c>
      <c r="E135" s="491" t="s">
        <v>15</v>
      </c>
      <c r="F135" s="491" t="s">
        <v>85</v>
      </c>
      <c r="G135" s="491" t="s">
        <v>10</v>
      </c>
      <c r="H135" s="491" t="s">
        <v>6</v>
      </c>
      <c r="I135" s="493" t="s">
        <v>1319</v>
      </c>
      <c r="J135" s="491" t="s">
        <v>84</v>
      </c>
      <c r="K135" s="491" t="s">
        <v>4136</v>
      </c>
      <c r="L135" s="491" t="s">
        <v>4136</v>
      </c>
      <c r="M135" s="491" t="s">
        <v>2688</v>
      </c>
      <c r="N135" s="491" t="s">
        <v>4416</v>
      </c>
      <c r="O135" s="491" t="s">
        <v>2420</v>
      </c>
      <c r="P135" s="491">
        <v>27181178</v>
      </c>
      <c r="Q135" s="491">
        <v>27181178</v>
      </c>
      <c r="R135" s="494" t="s">
        <v>2935</v>
      </c>
      <c r="S135" s="494"/>
    </row>
    <row r="136" spans="1:19" x14ac:dyDescent="0.3">
      <c r="A136" s="491" t="s">
        <v>1781</v>
      </c>
      <c r="B136" s="491" t="s">
        <v>347</v>
      </c>
      <c r="C136" s="492" t="s">
        <v>1782</v>
      </c>
      <c r="D136" s="491" t="s">
        <v>2536</v>
      </c>
      <c r="E136" s="491" t="s">
        <v>11</v>
      </c>
      <c r="F136" s="491" t="s">
        <v>102</v>
      </c>
      <c r="G136" s="491" t="s">
        <v>10</v>
      </c>
      <c r="H136" s="491" t="s">
        <v>6</v>
      </c>
      <c r="I136" s="493" t="s">
        <v>1274</v>
      </c>
      <c r="J136" s="491" t="s">
        <v>103</v>
      </c>
      <c r="K136" s="491" t="s">
        <v>4137</v>
      </c>
      <c r="L136" s="491" t="s">
        <v>4138</v>
      </c>
      <c r="M136" s="491" t="s">
        <v>2689</v>
      </c>
      <c r="N136" s="491" t="s">
        <v>4416</v>
      </c>
      <c r="O136" s="491" t="s">
        <v>3282</v>
      </c>
      <c r="P136" s="491">
        <v>27866594</v>
      </c>
      <c r="Q136" s="491"/>
      <c r="R136" s="494" t="s">
        <v>2922</v>
      </c>
      <c r="S136" s="494"/>
    </row>
    <row r="137" spans="1:19" x14ac:dyDescent="0.3">
      <c r="A137" s="491" t="s">
        <v>1783</v>
      </c>
      <c r="B137" s="491" t="s">
        <v>348</v>
      </c>
      <c r="C137" s="491" t="s">
        <v>2544</v>
      </c>
      <c r="D137" s="491" t="s">
        <v>2526</v>
      </c>
      <c r="E137" s="491" t="s">
        <v>6</v>
      </c>
      <c r="F137" s="491" t="s">
        <v>54</v>
      </c>
      <c r="G137" s="491" t="s">
        <v>6</v>
      </c>
      <c r="H137" s="491" t="s">
        <v>8</v>
      </c>
      <c r="I137" s="493" t="s">
        <v>855</v>
      </c>
      <c r="J137" s="491" t="s">
        <v>55</v>
      </c>
      <c r="K137" s="491" t="s">
        <v>55</v>
      </c>
      <c r="L137" s="491" t="s">
        <v>4069</v>
      </c>
      <c r="M137" s="491" t="s">
        <v>2690</v>
      </c>
      <c r="N137" s="491" t="s">
        <v>1329</v>
      </c>
      <c r="O137" s="491" t="s">
        <v>4519</v>
      </c>
      <c r="P137" s="491">
        <v>22227544</v>
      </c>
      <c r="Q137" s="491"/>
      <c r="R137" s="494" t="s">
        <v>2935</v>
      </c>
      <c r="S137" s="494"/>
    </row>
    <row r="138" spans="1:19" x14ac:dyDescent="0.3">
      <c r="A138" s="491" t="s">
        <v>1784</v>
      </c>
      <c r="B138" s="491" t="s">
        <v>350</v>
      </c>
      <c r="C138" s="491" t="s">
        <v>4037</v>
      </c>
      <c r="D138" s="491" t="s">
        <v>84</v>
      </c>
      <c r="E138" s="491" t="s">
        <v>14</v>
      </c>
      <c r="F138" s="491" t="s">
        <v>85</v>
      </c>
      <c r="G138" s="491" t="s">
        <v>9</v>
      </c>
      <c r="H138" s="491" t="s">
        <v>7</v>
      </c>
      <c r="I138" s="493" t="s">
        <v>1316</v>
      </c>
      <c r="J138" s="491" t="s">
        <v>84</v>
      </c>
      <c r="K138" s="491" t="s">
        <v>4124</v>
      </c>
      <c r="L138" s="491" t="s">
        <v>821</v>
      </c>
      <c r="M138" s="491" t="s">
        <v>821</v>
      </c>
      <c r="N138" s="491" t="s">
        <v>4416</v>
      </c>
      <c r="O138" s="491" t="s">
        <v>4520</v>
      </c>
      <c r="P138" s="491">
        <v>22001856</v>
      </c>
      <c r="Q138" s="491">
        <v>22001856</v>
      </c>
      <c r="R138" s="494" t="s">
        <v>2935</v>
      </c>
      <c r="S138" s="494"/>
    </row>
    <row r="139" spans="1:19" x14ac:dyDescent="0.3">
      <c r="A139" s="491" t="s">
        <v>1785</v>
      </c>
      <c r="B139" s="491" t="s">
        <v>351</v>
      </c>
      <c r="C139" s="491" t="s">
        <v>1786</v>
      </c>
      <c r="D139" s="491" t="s">
        <v>84</v>
      </c>
      <c r="E139" s="491" t="s">
        <v>7</v>
      </c>
      <c r="F139" s="491" t="s">
        <v>85</v>
      </c>
      <c r="G139" s="491" t="s">
        <v>6</v>
      </c>
      <c r="H139" s="491" t="s">
        <v>9</v>
      </c>
      <c r="I139" s="493" t="s">
        <v>1301</v>
      </c>
      <c r="J139" s="491" t="s">
        <v>84</v>
      </c>
      <c r="K139" s="491" t="s">
        <v>84</v>
      </c>
      <c r="L139" s="491" t="s">
        <v>4139</v>
      </c>
      <c r="M139" s="491" t="s">
        <v>2691</v>
      </c>
      <c r="N139" s="491" t="s">
        <v>4416</v>
      </c>
      <c r="O139" s="491" t="s">
        <v>3701</v>
      </c>
      <c r="P139" s="491">
        <v>27561451</v>
      </c>
      <c r="Q139" s="491">
        <v>27561451</v>
      </c>
      <c r="R139" s="494" t="s">
        <v>2935</v>
      </c>
      <c r="S139" s="494"/>
    </row>
    <row r="140" spans="1:19" x14ac:dyDescent="0.3">
      <c r="A140" s="491" t="s">
        <v>1787</v>
      </c>
      <c r="B140" s="491" t="s">
        <v>353</v>
      </c>
      <c r="C140" s="491" t="s">
        <v>1788</v>
      </c>
      <c r="D140" s="491" t="s">
        <v>84</v>
      </c>
      <c r="E140" s="491" t="s">
        <v>7</v>
      </c>
      <c r="F140" s="491" t="s">
        <v>85</v>
      </c>
      <c r="G140" s="491" t="s">
        <v>6</v>
      </c>
      <c r="H140" s="491" t="s">
        <v>6</v>
      </c>
      <c r="I140" s="493" t="s">
        <v>1298</v>
      </c>
      <c r="J140" s="491" t="s">
        <v>84</v>
      </c>
      <c r="K140" s="491" t="s">
        <v>84</v>
      </c>
      <c r="L140" s="491" t="s">
        <v>84</v>
      </c>
      <c r="M140" s="491" t="s">
        <v>3604</v>
      </c>
      <c r="N140" s="491" t="s">
        <v>4416</v>
      </c>
      <c r="O140" s="491" t="s">
        <v>3605</v>
      </c>
      <c r="P140" s="491">
        <v>27989221</v>
      </c>
      <c r="Q140" s="491"/>
      <c r="R140" s="494" t="s">
        <v>2935</v>
      </c>
      <c r="S140" s="494"/>
    </row>
    <row r="141" spans="1:19" x14ac:dyDescent="0.3">
      <c r="A141" s="491" t="s">
        <v>1789</v>
      </c>
      <c r="B141" s="491" t="s">
        <v>359</v>
      </c>
      <c r="C141" s="491" t="s">
        <v>1790</v>
      </c>
      <c r="D141" s="491" t="s">
        <v>101</v>
      </c>
      <c r="E141" s="491" t="s">
        <v>12</v>
      </c>
      <c r="F141" s="491" t="s">
        <v>102</v>
      </c>
      <c r="G141" s="491" t="s">
        <v>14</v>
      </c>
      <c r="H141" s="491" t="s">
        <v>8</v>
      </c>
      <c r="I141" s="493" t="s">
        <v>1288</v>
      </c>
      <c r="J141" s="491" t="s">
        <v>103</v>
      </c>
      <c r="K141" s="491" t="s">
        <v>4140</v>
      </c>
      <c r="L141" s="491" t="s">
        <v>4141</v>
      </c>
      <c r="M141" s="491" t="s">
        <v>2692</v>
      </c>
      <c r="N141" s="491" t="s">
        <v>4416</v>
      </c>
      <c r="O141" s="491" t="s">
        <v>2763</v>
      </c>
      <c r="P141" s="491">
        <v>27340145</v>
      </c>
      <c r="Q141" s="491">
        <v>27340145</v>
      </c>
      <c r="R141" s="494" t="s">
        <v>2935</v>
      </c>
      <c r="S141" s="494"/>
    </row>
    <row r="142" spans="1:19" x14ac:dyDescent="0.3">
      <c r="A142" s="491" t="s">
        <v>1792</v>
      </c>
      <c r="B142" s="491" t="s">
        <v>364</v>
      </c>
      <c r="C142" s="491" t="s">
        <v>4038</v>
      </c>
      <c r="D142" s="491" t="s">
        <v>784</v>
      </c>
      <c r="E142" s="491" t="s">
        <v>6</v>
      </c>
      <c r="F142" s="491" t="s">
        <v>85</v>
      </c>
      <c r="G142" s="491" t="s">
        <v>7</v>
      </c>
      <c r="H142" s="491" t="s">
        <v>6</v>
      </c>
      <c r="I142" s="493" t="s">
        <v>1302</v>
      </c>
      <c r="J142" s="491" t="s">
        <v>84</v>
      </c>
      <c r="K142" s="491" t="s">
        <v>4119</v>
      </c>
      <c r="L142" s="491" t="s">
        <v>784</v>
      </c>
      <c r="M142" s="491" t="s">
        <v>784</v>
      </c>
      <c r="N142" s="491" t="s">
        <v>4416</v>
      </c>
      <c r="O142" s="491" t="s">
        <v>2693</v>
      </c>
      <c r="P142" s="491">
        <v>27102855</v>
      </c>
      <c r="Q142" s="491">
        <v>27102855</v>
      </c>
      <c r="R142" s="494" t="s">
        <v>2935</v>
      </c>
      <c r="S142" s="494"/>
    </row>
    <row r="143" spans="1:19" x14ac:dyDescent="0.3">
      <c r="A143" s="491" t="s">
        <v>3685</v>
      </c>
      <c r="B143" s="491" t="s">
        <v>366</v>
      </c>
      <c r="C143" s="491" t="s">
        <v>1793</v>
      </c>
      <c r="D143" s="491" t="s">
        <v>140</v>
      </c>
      <c r="E143" s="491" t="s">
        <v>7</v>
      </c>
      <c r="F143" s="491" t="s">
        <v>56</v>
      </c>
      <c r="G143" s="491" t="s">
        <v>16</v>
      </c>
      <c r="H143" s="491" t="s">
        <v>7</v>
      </c>
      <c r="I143" s="493" t="s">
        <v>1046</v>
      </c>
      <c r="J143" s="491" t="s">
        <v>81</v>
      </c>
      <c r="K143" s="491" t="s">
        <v>140</v>
      </c>
      <c r="L143" s="491" t="s">
        <v>155</v>
      </c>
      <c r="M143" s="491" t="s">
        <v>3139</v>
      </c>
      <c r="N143" s="491" t="s">
        <v>4416</v>
      </c>
      <c r="O143" s="491" t="s">
        <v>4142</v>
      </c>
      <c r="P143" s="491">
        <v>24013122</v>
      </c>
      <c r="Q143" s="491">
        <v>24755593</v>
      </c>
      <c r="R143" s="494" t="s">
        <v>2935</v>
      </c>
      <c r="S143" s="494"/>
    </row>
    <row r="144" spans="1:19" x14ac:dyDescent="0.3">
      <c r="A144" s="491" t="s">
        <v>1794</v>
      </c>
      <c r="B144" s="491" t="s">
        <v>368</v>
      </c>
      <c r="C144" s="491" t="s">
        <v>1795</v>
      </c>
      <c r="D144" s="491" t="s">
        <v>2535</v>
      </c>
      <c r="E144" s="491" t="s">
        <v>9</v>
      </c>
      <c r="F144" s="491" t="s">
        <v>56</v>
      </c>
      <c r="G144" s="491" t="s">
        <v>22</v>
      </c>
      <c r="H144" s="491" t="s">
        <v>9</v>
      </c>
      <c r="I144" s="493" t="s">
        <v>1073</v>
      </c>
      <c r="J144" s="491" t="s">
        <v>81</v>
      </c>
      <c r="K144" s="491" t="s">
        <v>4127</v>
      </c>
      <c r="L144" s="491" t="s">
        <v>4143</v>
      </c>
      <c r="M144" s="491" t="s">
        <v>2694</v>
      </c>
      <c r="N144" s="491" t="s">
        <v>4416</v>
      </c>
      <c r="O144" s="491" t="s">
        <v>4521</v>
      </c>
      <c r="P144" s="491">
        <v>44050979</v>
      </c>
      <c r="Q144" s="491"/>
      <c r="R144" s="494" t="s">
        <v>2935</v>
      </c>
      <c r="S144" s="494"/>
    </row>
    <row r="145" spans="1:19" x14ac:dyDescent="0.3">
      <c r="A145" s="491" t="s">
        <v>1797</v>
      </c>
      <c r="B145" s="491" t="s">
        <v>370</v>
      </c>
      <c r="C145" s="491" t="s">
        <v>2545</v>
      </c>
      <c r="D145" s="491" t="s">
        <v>432</v>
      </c>
      <c r="E145" s="491" t="s">
        <v>6</v>
      </c>
      <c r="F145" s="491" t="s">
        <v>54</v>
      </c>
      <c r="G145" s="491" t="s">
        <v>433</v>
      </c>
      <c r="H145" s="491" t="s">
        <v>6</v>
      </c>
      <c r="I145" s="493" t="s">
        <v>957</v>
      </c>
      <c r="J145" s="491" t="s">
        <v>55</v>
      </c>
      <c r="K145" s="491" t="s">
        <v>432</v>
      </c>
      <c r="L145" s="491" t="s">
        <v>4414</v>
      </c>
      <c r="M145" s="491" t="s">
        <v>2695</v>
      </c>
      <c r="N145" s="491" t="s">
        <v>1329</v>
      </c>
      <c r="O145" s="491" t="s">
        <v>4522</v>
      </c>
      <c r="P145" s="491">
        <v>27022349</v>
      </c>
      <c r="Q145" s="491">
        <v>27718311</v>
      </c>
      <c r="R145" s="494" t="s">
        <v>2935</v>
      </c>
      <c r="S145" s="494"/>
    </row>
    <row r="146" spans="1:19" x14ac:dyDescent="0.3">
      <c r="A146" s="491" t="s">
        <v>1798</v>
      </c>
      <c r="B146" s="491" t="s">
        <v>371</v>
      </c>
      <c r="C146" s="491" t="s">
        <v>2546</v>
      </c>
      <c r="D146" s="491" t="s">
        <v>432</v>
      </c>
      <c r="E146" s="491" t="s">
        <v>8</v>
      </c>
      <c r="F146" s="491" t="s">
        <v>54</v>
      </c>
      <c r="G146" s="491" t="s">
        <v>433</v>
      </c>
      <c r="H146" s="491" t="s">
        <v>8</v>
      </c>
      <c r="I146" s="493" t="s">
        <v>959</v>
      </c>
      <c r="J146" s="491" t="s">
        <v>55</v>
      </c>
      <c r="K146" s="491" t="s">
        <v>432</v>
      </c>
      <c r="L146" s="491" t="s">
        <v>3120</v>
      </c>
      <c r="M146" s="491" t="s">
        <v>517</v>
      </c>
      <c r="N146" s="491" t="s">
        <v>4416</v>
      </c>
      <c r="O146" s="491" t="s">
        <v>2409</v>
      </c>
      <c r="P146" s="491">
        <v>27713142</v>
      </c>
      <c r="Q146" s="491">
        <v>27715605</v>
      </c>
      <c r="R146" s="494" t="s">
        <v>2935</v>
      </c>
      <c r="S146" s="494"/>
    </row>
    <row r="147" spans="1:19" x14ac:dyDescent="0.3">
      <c r="A147" s="491" t="s">
        <v>1799</v>
      </c>
      <c r="B147" s="491" t="s">
        <v>62</v>
      </c>
      <c r="C147" s="491" t="s">
        <v>1800</v>
      </c>
      <c r="D147" s="491" t="s">
        <v>147</v>
      </c>
      <c r="E147" s="491" t="s">
        <v>6</v>
      </c>
      <c r="F147" s="491" t="s">
        <v>148</v>
      </c>
      <c r="G147" s="491" t="s">
        <v>8</v>
      </c>
      <c r="H147" s="491" t="s">
        <v>6</v>
      </c>
      <c r="I147" s="493" t="s">
        <v>1196</v>
      </c>
      <c r="J147" s="491" t="s">
        <v>4109</v>
      </c>
      <c r="K147" s="491" t="s">
        <v>147</v>
      </c>
      <c r="L147" s="491" t="s">
        <v>147</v>
      </c>
      <c r="M147" s="491" t="s">
        <v>147</v>
      </c>
      <c r="N147" s="491" t="s">
        <v>4416</v>
      </c>
      <c r="O147" s="491" t="s">
        <v>4523</v>
      </c>
      <c r="P147" s="491">
        <v>26801035</v>
      </c>
      <c r="Q147" s="491">
        <v>26801035</v>
      </c>
      <c r="R147" s="494" t="s">
        <v>2935</v>
      </c>
      <c r="S147" s="494"/>
    </row>
    <row r="148" spans="1:19" x14ac:dyDescent="0.3">
      <c r="A148" s="491" t="s">
        <v>1803</v>
      </c>
      <c r="B148" s="491" t="s">
        <v>387</v>
      </c>
      <c r="C148" s="491" t="s">
        <v>1804</v>
      </c>
      <c r="D148" s="491" t="s">
        <v>59</v>
      </c>
      <c r="E148" s="491" t="s">
        <v>11</v>
      </c>
      <c r="F148" s="491" t="s">
        <v>54</v>
      </c>
      <c r="G148" s="491" t="s">
        <v>21</v>
      </c>
      <c r="H148" s="491" t="s">
        <v>10</v>
      </c>
      <c r="I148" s="493" t="s">
        <v>932</v>
      </c>
      <c r="J148" s="491" t="s">
        <v>55</v>
      </c>
      <c r="K148" s="491" t="s">
        <v>4144</v>
      </c>
      <c r="L148" s="491" t="s">
        <v>296</v>
      </c>
      <c r="M148" s="491" t="s">
        <v>296</v>
      </c>
      <c r="N148" s="491" t="s">
        <v>4416</v>
      </c>
      <c r="O148" s="491" t="s">
        <v>3591</v>
      </c>
      <c r="P148" s="491">
        <v>25444532</v>
      </c>
      <c r="Q148" s="491">
        <v>25444532</v>
      </c>
      <c r="R148" s="494" t="s">
        <v>2923</v>
      </c>
      <c r="S148" s="494"/>
    </row>
    <row r="149" spans="1:19" x14ac:dyDescent="0.3">
      <c r="A149" s="491" t="s">
        <v>1805</v>
      </c>
      <c r="B149" s="491" t="s">
        <v>389</v>
      </c>
      <c r="C149" s="491" t="s">
        <v>1806</v>
      </c>
      <c r="D149" s="491" t="s">
        <v>604</v>
      </c>
      <c r="E149" s="491" t="s">
        <v>8</v>
      </c>
      <c r="F149" s="491" t="s">
        <v>148</v>
      </c>
      <c r="G149" s="491" t="s">
        <v>14</v>
      </c>
      <c r="H149" s="491" t="s">
        <v>12</v>
      </c>
      <c r="I149" s="493" t="s">
        <v>1228</v>
      </c>
      <c r="J149" s="491" t="s">
        <v>4109</v>
      </c>
      <c r="K149" s="491" t="s">
        <v>777</v>
      </c>
      <c r="L149" s="491" t="s">
        <v>4145</v>
      </c>
      <c r="M149" s="491" t="s">
        <v>2696</v>
      </c>
      <c r="N149" s="491" t="s">
        <v>4416</v>
      </c>
      <c r="O149" s="491" t="s">
        <v>4146</v>
      </c>
      <c r="P149" s="491">
        <v>26944360</v>
      </c>
      <c r="Q149" s="491">
        <v>26944360</v>
      </c>
      <c r="R149" s="494" t="s">
        <v>2935</v>
      </c>
      <c r="S149" s="494"/>
    </row>
    <row r="150" spans="1:19" x14ac:dyDescent="0.3">
      <c r="A150" s="491" t="s">
        <v>1807</v>
      </c>
      <c r="B150" s="491" t="s">
        <v>394</v>
      </c>
      <c r="C150" s="491" t="s">
        <v>1808</v>
      </c>
      <c r="D150" s="491" t="s">
        <v>795</v>
      </c>
      <c r="E150" s="491" t="s">
        <v>14</v>
      </c>
      <c r="F150" s="491" t="s">
        <v>70</v>
      </c>
      <c r="G150" s="491" t="s">
        <v>10</v>
      </c>
      <c r="H150" s="491" t="s">
        <v>10</v>
      </c>
      <c r="I150" s="493" t="s">
        <v>1117</v>
      </c>
      <c r="J150" s="491" t="s">
        <v>150</v>
      </c>
      <c r="K150" s="491" t="s">
        <v>795</v>
      </c>
      <c r="L150" s="491" t="s">
        <v>243</v>
      </c>
      <c r="M150" s="491" t="s">
        <v>243</v>
      </c>
      <c r="N150" s="491" t="s">
        <v>4416</v>
      </c>
      <c r="O150" s="491" t="s">
        <v>4524</v>
      </c>
      <c r="P150" s="491">
        <v>25591222</v>
      </c>
      <c r="Q150" s="491"/>
      <c r="R150" s="494" t="s">
        <v>2935</v>
      </c>
      <c r="S150" s="494"/>
    </row>
    <row r="151" spans="1:19" x14ac:dyDescent="0.3">
      <c r="A151" s="491" t="s">
        <v>1809</v>
      </c>
      <c r="B151" s="491" t="s">
        <v>161</v>
      </c>
      <c r="C151" s="491" t="s">
        <v>1810</v>
      </c>
      <c r="D151" s="491" t="s">
        <v>784</v>
      </c>
      <c r="E151" s="491" t="s">
        <v>7</v>
      </c>
      <c r="F151" s="491" t="s">
        <v>85</v>
      </c>
      <c r="G151" s="491" t="s">
        <v>7</v>
      </c>
      <c r="H151" s="491" t="s">
        <v>8</v>
      </c>
      <c r="I151" s="493" t="s">
        <v>1304</v>
      </c>
      <c r="J151" s="491" t="s">
        <v>84</v>
      </c>
      <c r="K151" s="491" t="s">
        <v>4119</v>
      </c>
      <c r="L151" s="491" t="s">
        <v>4147</v>
      </c>
      <c r="M151" s="491" t="s">
        <v>2697</v>
      </c>
      <c r="N151" s="491" t="s">
        <v>4416</v>
      </c>
      <c r="O151" s="491" t="s">
        <v>3707</v>
      </c>
      <c r="P151" s="491">
        <v>27634252</v>
      </c>
      <c r="Q151" s="491"/>
      <c r="R151" s="494" t="s">
        <v>2935</v>
      </c>
      <c r="S151" s="494"/>
    </row>
    <row r="152" spans="1:19" x14ac:dyDescent="0.3">
      <c r="A152" s="491" t="s">
        <v>1811</v>
      </c>
      <c r="B152" s="491" t="s">
        <v>261</v>
      </c>
      <c r="C152" s="491" t="s">
        <v>4039</v>
      </c>
      <c r="D152" s="491" t="s">
        <v>784</v>
      </c>
      <c r="E152" s="491" t="s">
        <v>14</v>
      </c>
      <c r="F152" s="491" t="s">
        <v>85</v>
      </c>
      <c r="G152" s="491" t="s">
        <v>7</v>
      </c>
      <c r="H152" s="491" t="s">
        <v>8</v>
      </c>
      <c r="I152" s="493" t="s">
        <v>1304</v>
      </c>
      <c r="J152" s="491" t="s">
        <v>84</v>
      </c>
      <c r="K152" s="491" t="s">
        <v>4119</v>
      </c>
      <c r="L152" s="491" t="s">
        <v>4147</v>
      </c>
      <c r="M152" s="491" t="s">
        <v>2698</v>
      </c>
      <c r="N152" s="491" t="s">
        <v>4416</v>
      </c>
      <c r="O152" s="491" t="s">
        <v>4525</v>
      </c>
      <c r="P152" s="491">
        <v>27625243</v>
      </c>
      <c r="Q152" s="491"/>
      <c r="R152" s="494" t="s">
        <v>2935</v>
      </c>
      <c r="S152" s="494"/>
    </row>
    <row r="153" spans="1:19" x14ac:dyDescent="0.3">
      <c r="A153" s="491" t="s">
        <v>1812</v>
      </c>
      <c r="B153" s="491" t="s">
        <v>399</v>
      </c>
      <c r="C153" s="491" t="s">
        <v>1813</v>
      </c>
      <c r="D153" s="491" t="s">
        <v>331</v>
      </c>
      <c r="E153" s="491" t="s">
        <v>10</v>
      </c>
      <c r="F153" s="491" t="s">
        <v>148</v>
      </c>
      <c r="G153" s="491" t="s">
        <v>16</v>
      </c>
      <c r="H153" s="491" t="s">
        <v>7</v>
      </c>
      <c r="I153" s="493" t="s">
        <v>1236</v>
      </c>
      <c r="J153" s="491" t="s">
        <v>4109</v>
      </c>
      <c r="K153" s="491" t="s">
        <v>286</v>
      </c>
      <c r="L153" s="491" t="s">
        <v>546</v>
      </c>
      <c r="M153" s="491" t="s">
        <v>2699</v>
      </c>
      <c r="N153" s="491" t="s">
        <v>4416</v>
      </c>
      <c r="O153" s="491" t="s">
        <v>3598</v>
      </c>
      <c r="P153" s="491">
        <v>26777067</v>
      </c>
      <c r="Q153" s="491"/>
      <c r="R153" s="494" t="s">
        <v>2935</v>
      </c>
      <c r="S153" s="494"/>
    </row>
    <row r="154" spans="1:19" x14ac:dyDescent="0.3">
      <c r="A154" s="491" t="s">
        <v>1814</v>
      </c>
      <c r="B154" s="491" t="s">
        <v>400</v>
      </c>
      <c r="C154" s="491" t="s">
        <v>1815</v>
      </c>
      <c r="D154" s="491" t="s">
        <v>140</v>
      </c>
      <c r="E154" s="491" t="s">
        <v>7</v>
      </c>
      <c r="F154" s="491" t="s">
        <v>56</v>
      </c>
      <c r="G154" s="491" t="s">
        <v>16</v>
      </c>
      <c r="H154" s="491" t="s">
        <v>7</v>
      </c>
      <c r="I154" s="493" t="s">
        <v>1046</v>
      </c>
      <c r="J154" s="491" t="s">
        <v>81</v>
      </c>
      <c r="K154" s="491" t="s">
        <v>140</v>
      </c>
      <c r="L154" s="491" t="s">
        <v>155</v>
      </c>
      <c r="M154" s="491" t="s">
        <v>155</v>
      </c>
      <c r="N154" s="491" t="s">
        <v>4416</v>
      </c>
      <c r="O154" s="491" t="s">
        <v>4149</v>
      </c>
      <c r="P154" s="491">
        <v>24757006</v>
      </c>
      <c r="Q154" s="491">
        <v>24757006</v>
      </c>
      <c r="R154" s="494" t="s">
        <v>2924</v>
      </c>
      <c r="S154" s="494"/>
    </row>
    <row r="155" spans="1:19" x14ac:dyDescent="0.3">
      <c r="A155" s="491" t="s">
        <v>1816</v>
      </c>
      <c r="B155" s="491" t="s">
        <v>401</v>
      </c>
      <c r="C155" s="491" t="s">
        <v>1817</v>
      </c>
      <c r="D155" s="491" t="s">
        <v>140</v>
      </c>
      <c r="E155" s="491" t="s">
        <v>141</v>
      </c>
      <c r="F155" s="491" t="s">
        <v>56</v>
      </c>
      <c r="G155" s="491" t="s">
        <v>16</v>
      </c>
      <c r="H155" s="491" t="s">
        <v>6</v>
      </c>
      <c r="I155" s="493" t="s">
        <v>1045</v>
      </c>
      <c r="J155" s="491" t="s">
        <v>81</v>
      </c>
      <c r="K155" s="491" t="s">
        <v>140</v>
      </c>
      <c r="L155" s="491" t="s">
        <v>3153</v>
      </c>
      <c r="M155" s="491" t="s">
        <v>2700</v>
      </c>
      <c r="N155" s="491" t="s">
        <v>4416</v>
      </c>
      <c r="O155" s="491" t="s">
        <v>2424</v>
      </c>
      <c r="P155" s="491">
        <v>24606529</v>
      </c>
      <c r="Q155" s="491"/>
      <c r="R155" s="494" t="s">
        <v>2935</v>
      </c>
      <c r="S155" s="494"/>
    </row>
    <row r="156" spans="1:19" x14ac:dyDescent="0.3">
      <c r="A156" s="491" t="s">
        <v>1819</v>
      </c>
      <c r="B156" s="491" t="s">
        <v>405</v>
      </c>
      <c r="C156" s="491" t="s">
        <v>1820</v>
      </c>
      <c r="D156" s="491" t="s">
        <v>81</v>
      </c>
      <c r="E156" s="491" t="s">
        <v>12</v>
      </c>
      <c r="F156" s="491" t="s">
        <v>56</v>
      </c>
      <c r="G156" s="491" t="s">
        <v>14</v>
      </c>
      <c r="H156" s="491" t="s">
        <v>9</v>
      </c>
      <c r="I156" s="493" t="s">
        <v>1038</v>
      </c>
      <c r="J156" s="491" t="s">
        <v>81</v>
      </c>
      <c r="K156" s="491" t="s">
        <v>3225</v>
      </c>
      <c r="L156" s="491" t="s">
        <v>4150</v>
      </c>
      <c r="M156" s="491" t="s">
        <v>2701</v>
      </c>
      <c r="N156" s="491" t="s">
        <v>4416</v>
      </c>
      <c r="O156" s="491" t="s">
        <v>4271</v>
      </c>
      <c r="P156" s="491">
        <v>24588211</v>
      </c>
      <c r="Q156" s="491">
        <v>24588211</v>
      </c>
      <c r="R156" s="494" t="s">
        <v>2935</v>
      </c>
      <c r="S156" s="494"/>
    </row>
    <row r="157" spans="1:19" x14ac:dyDescent="0.3">
      <c r="A157" s="491" t="s">
        <v>1821</v>
      </c>
      <c r="B157" s="491" t="s">
        <v>248</v>
      </c>
      <c r="C157" s="491" t="s">
        <v>1822</v>
      </c>
      <c r="D157" s="491" t="s">
        <v>196</v>
      </c>
      <c r="E157" s="491" t="s">
        <v>10</v>
      </c>
      <c r="F157" s="491" t="s">
        <v>54</v>
      </c>
      <c r="G157" s="491" t="s">
        <v>12</v>
      </c>
      <c r="H157" s="491" t="s">
        <v>8</v>
      </c>
      <c r="I157" s="493" t="s">
        <v>901</v>
      </c>
      <c r="J157" s="491" t="s">
        <v>55</v>
      </c>
      <c r="K157" s="491" t="s">
        <v>4081</v>
      </c>
      <c r="L157" s="491" t="s">
        <v>376</v>
      </c>
      <c r="M157" s="491" t="s">
        <v>376</v>
      </c>
      <c r="N157" s="491" t="s">
        <v>4416</v>
      </c>
      <c r="O157" s="491" t="s">
        <v>4526</v>
      </c>
      <c r="P157" s="491">
        <v>24186271</v>
      </c>
      <c r="Q157" s="491">
        <v>24188373</v>
      </c>
      <c r="R157" s="494" t="s">
        <v>702</v>
      </c>
      <c r="S157" s="494"/>
    </row>
    <row r="158" spans="1:19" x14ac:dyDescent="0.3">
      <c r="A158" s="491" t="s">
        <v>1823</v>
      </c>
      <c r="B158" s="491" t="s">
        <v>113</v>
      </c>
      <c r="C158" s="491" t="s">
        <v>1824</v>
      </c>
      <c r="D158" s="491" t="s">
        <v>806</v>
      </c>
      <c r="E158" s="491" t="s">
        <v>11</v>
      </c>
      <c r="F158" s="491" t="s">
        <v>148</v>
      </c>
      <c r="G158" s="491" t="s">
        <v>7</v>
      </c>
      <c r="H158" s="491" t="s">
        <v>11</v>
      </c>
      <c r="I158" s="493" t="s">
        <v>1194</v>
      </c>
      <c r="J158" s="491" t="s">
        <v>4109</v>
      </c>
      <c r="K158" s="491" t="s">
        <v>806</v>
      </c>
      <c r="L158" s="491" t="s">
        <v>3160</v>
      </c>
      <c r="M158" s="491" t="s">
        <v>243</v>
      </c>
      <c r="N158" s="491" t="s">
        <v>4416</v>
      </c>
      <c r="O158" s="491" t="s">
        <v>4527</v>
      </c>
      <c r="P158" s="491">
        <v>26820268</v>
      </c>
      <c r="Q158" s="491">
        <v>26820522</v>
      </c>
      <c r="R158" s="494" t="s">
        <v>2925</v>
      </c>
      <c r="S158" s="494"/>
    </row>
    <row r="159" spans="1:19" x14ac:dyDescent="0.3">
      <c r="A159" s="491" t="s">
        <v>1825</v>
      </c>
      <c r="B159" s="491" t="s">
        <v>206</v>
      </c>
      <c r="C159" s="491" t="s">
        <v>1826</v>
      </c>
      <c r="D159" s="491" t="s">
        <v>2535</v>
      </c>
      <c r="E159" s="491" t="s">
        <v>7</v>
      </c>
      <c r="F159" s="491" t="s">
        <v>56</v>
      </c>
      <c r="G159" s="491" t="s">
        <v>22</v>
      </c>
      <c r="H159" s="491" t="s">
        <v>7</v>
      </c>
      <c r="I159" s="493" t="s">
        <v>1071</v>
      </c>
      <c r="J159" s="491" t="s">
        <v>81</v>
      </c>
      <c r="K159" s="491" t="s">
        <v>4127</v>
      </c>
      <c r="L159" s="491" t="s">
        <v>802</v>
      </c>
      <c r="M159" s="491" t="s">
        <v>802</v>
      </c>
      <c r="N159" s="491" t="s">
        <v>4416</v>
      </c>
      <c r="O159" s="491" t="s">
        <v>4528</v>
      </c>
      <c r="P159" s="491">
        <v>24660194</v>
      </c>
      <c r="Q159" s="491">
        <v>86469441</v>
      </c>
      <c r="R159" s="494" t="s">
        <v>2935</v>
      </c>
      <c r="S159" s="494"/>
    </row>
    <row r="160" spans="1:19" x14ac:dyDescent="0.3">
      <c r="A160" s="491" t="s">
        <v>1827</v>
      </c>
      <c r="B160" s="491" t="s">
        <v>409</v>
      </c>
      <c r="C160" s="491" t="s">
        <v>1828</v>
      </c>
      <c r="D160" s="491" t="s">
        <v>2535</v>
      </c>
      <c r="E160" s="491" t="s">
        <v>11</v>
      </c>
      <c r="F160" s="491" t="s">
        <v>56</v>
      </c>
      <c r="G160" s="491" t="s">
        <v>132</v>
      </c>
      <c r="H160" s="491" t="s">
        <v>9</v>
      </c>
      <c r="I160" s="493" t="s">
        <v>1085</v>
      </c>
      <c r="J160" s="491" t="s">
        <v>81</v>
      </c>
      <c r="K160" s="491" t="s">
        <v>4151</v>
      </c>
      <c r="L160" s="491" t="s">
        <v>137</v>
      </c>
      <c r="M160" s="491" t="s">
        <v>137</v>
      </c>
      <c r="N160" s="491" t="s">
        <v>4416</v>
      </c>
      <c r="O160" s="491" t="s">
        <v>3287</v>
      </c>
      <c r="P160" s="491">
        <v>24021111</v>
      </c>
      <c r="Q160" s="491"/>
      <c r="R160" s="494" t="s">
        <v>2935</v>
      </c>
      <c r="S160" s="494"/>
    </row>
    <row r="161" spans="1:19" x14ac:dyDescent="0.3">
      <c r="A161" s="491" t="s">
        <v>1829</v>
      </c>
      <c r="B161" s="491" t="s">
        <v>1830</v>
      </c>
      <c r="C161" s="491" t="s">
        <v>1831</v>
      </c>
      <c r="D161" s="491" t="s">
        <v>2535</v>
      </c>
      <c r="E161" s="491" t="s">
        <v>12</v>
      </c>
      <c r="F161" s="491" t="s">
        <v>56</v>
      </c>
      <c r="G161" s="491" t="s">
        <v>22</v>
      </c>
      <c r="H161" s="491" t="s">
        <v>11</v>
      </c>
      <c r="I161" s="493" t="s">
        <v>1075</v>
      </c>
      <c r="J161" s="491" t="s">
        <v>81</v>
      </c>
      <c r="K161" s="491" t="s">
        <v>4127</v>
      </c>
      <c r="L161" s="491" t="s">
        <v>803</v>
      </c>
      <c r="M161" s="491" t="s">
        <v>2702</v>
      </c>
      <c r="N161" s="491" t="s">
        <v>4416</v>
      </c>
      <c r="O161" s="491" t="s">
        <v>3288</v>
      </c>
      <c r="P161" s="491">
        <v>24702433</v>
      </c>
      <c r="Q161" s="491">
        <v>24702433</v>
      </c>
      <c r="R161" s="494" t="s">
        <v>2935</v>
      </c>
      <c r="S161" s="494"/>
    </row>
    <row r="162" spans="1:19" x14ac:dyDescent="0.3">
      <c r="A162" s="491" t="s">
        <v>1832</v>
      </c>
      <c r="B162" s="491" t="s">
        <v>410</v>
      </c>
      <c r="C162" s="491" t="s">
        <v>1833</v>
      </c>
      <c r="D162" s="491" t="s">
        <v>2524</v>
      </c>
      <c r="E162" s="491" t="s">
        <v>11</v>
      </c>
      <c r="F162" s="491" t="s">
        <v>54</v>
      </c>
      <c r="G162" s="491" t="s">
        <v>16</v>
      </c>
      <c r="H162" s="491" t="s">
        <v>6</v>
      </c>
      <c r="I162" s="493" t="s">
        <v>918</v>
      </c>
      <c r="J162" s="491" t="s">
        <v>55</v>
      </c>
      <c r="K162" s="491" t="s">
        <v>3172</v>
      </c>
      <c r="L162" s="491" t="s">
        <v>3172</v>
      </c>
      <c r="M162" s="491" t="s">
        <v>2675</v>
      </c>
      <c r="N162" s="491" t="s">
        <v>4416</v>
      </c>
      <c r="O162" s="491" t="s">
        <v>3709</v>
      </c>
      <c r="P162" s="491">
        <v>22144375</v>
      </c>
      <c r="Q162" s="491">
        <v>22527096</v>
      </c>
      <c r="R162" s="494" t="s">
        <v>2935</v>
      </c>
      <c r="S162" s="494"/>
    </row>
    <row r="163" spans="1:19" x14ac:dyDescent="0.3">
      <c r="A163" s="491" t="s">
        <v>1834</v>
      </c>
      <c r="B163" s="491" t="s">
        <v>1835</v>
      </c>
      <c r="C163" s="491" t="s">
        <v>1554</v>
      </c>
      <c r="D163" s="491" t="s">
        <v>2530</v>
      </c>
      <c r="E163" s="491" t="s">
        <v>11</v>
      </c>
      <c r="F163" s="491" t="s">
        <v>54</v>
      </c>
      <c r="G163" s="491" t="s">
        <v>20</v>
      </c>
      <c r="H163" s="491" t="s">
        <v>9</v>
      </c>
      <c r="I163" s="493" t="s">
        <v>926</v>
      </c>
      <c r="J163" s="491" t="s">
        <v>55</v>
      </c>
      <c r="K163" s="491" t="s">
        <v>4086</v>
      </c>
      <c r="L163" s="491" t="s">
        <v>4152</v>
      </c>
      <c r="M163" s="491" t="s">
        <v>152</v>
      </c>
      <c r="N163" s="491" t="s">
        <v>4416</v>
      </c>
      <c r="O163" s="491" t="s">
        <v>3275</v>
      </c>
      <c r="P163" s="491">
        <v>22927723</v>
      </c>
      <c r="Q163" s="491">
        <v>22294127</v>
      </c>
      <c r="R163" s="494" t="s">
        <v>2935</v>
      </c>
      <c r="S163" s="494"/>
    </row>
    <row r="164" spans="1:19" x14ac:dyDescent="0.3">
      <c r="A164" s="491" t="s">
        <v>1838</v>
      </c>
      <c r="B164" s="491" t="s">
        <v>418</v>
      </c>
      <c r="C164" s="491" t="s">
        <v>1839</v>
      </c>
      <c r="D164" s="491" t="s">
        <v>150</v>
      </c>
      <c r="E164" s="491" t="s">
        <v>12</v>
      </c>
      <c r="F164" s="491" t="s">
        <v>70</v>
      </c>
      <c r="G164" s="491" t="s">
        <v>6</v>
      </c>
      <c r="H164" s="491" t="s">
        <v>12</v>
      </c>
      <c r="I164" s="493" t="s">
        <v>1092</v>
      </c>
      <c r="J164" s="491" t="s">
        <v>150</v>
      </c>
      <c r="K164" s="491" t="s">
        <v>150</v>
      </c>
      <c r="L164" s="491" t="s">
        <v>229</v>
      </c>
      <c r="M164" s="491" t="s">
        <v>229</v>
      </c>
      <c r="N164" s="491" t="s">
        <v>4416</v>
      </c>
      <c r="O164" s="491" t="s">
        <v>3017</v>
      </c>
      <c r="P164" s="491">
        <v>25480608</v>
      </c>
      <c r="Q164" s="491">
        <v>25481444</v>
      </c>
      <c r="R164" s="494" t="s">
        <v>2611</v>
      </c>
      <c r="S164" s="494"/>
    </row>
    <row r="165" spans="1:19" x14ac:dyDescent="0.3">
      <c r="A165" s="491" t="s">
        <v>1840</v>
      </c>
      <c r="B165" s="491" t="s">
        <v>335</v>
      </c>
      <c r="C165" s="491" t="s">
        <v>1841</v>
      </c>
      <c r="D165" s="491" t="s">
        <v>150</v>
      </c>
      <c r="E165" s="491" t="s">
        <v>7</v>
      </c>
      <c r="F165" s="491" t="s">
        <v>70</v>
      </c>
      <c r="G165" s="491" t="s">
        <v>6</v>
      </c>
      <c r="H165" s="491" t="s">
        <v>11</v>
      </c>
      <c r="I165" s="493" t="s">
        <v>1091</v>
      </c>
      <c r="J165" s="491" t="s">
        <v>150</v>
      </c>
      <c r="K165" s="491" t="s">
        <v>150</v>
      </c>
      <c r="L165" s="491" t="s">
        <v>4529</v>
      </c>
      <c r="M165" s="491" t="s">
        <v>2651</v>
      </c>
      <c r="N165" s="491" t="s">
        <v>4416</v>
      </c>
      <c r="O165" s="491" t="s">
        <v>3280</v>
      </c>
      <c r="P165" s="491">
        <v>25517923</v>
      </c>
      <c r="Q165" s="491">
        <v>25518364</v>
      </c>
      <c r="R165" s="494" t="s">
        <v>699</v>
      </c>
      <c r="S165" s="494"/>
    </row>
    <row r="166" spans="1:19" x14ac:dyDescent="0.3">
      <c r="A166" s="491" t="s">
        <v>1842</v>
      </c>
      <c r="B166" s="491" t="s">
        <v>422</v>
      </c>
      <c r="C166" s="491" t="s">
        <v>1843</v>
      </c>
      <c r="D166" s="491" t="s">
        <v>2536</v>
      </c>
      <c r="E166" s="491" t="s">
        <v>20</v>
      </c>
      <c r="F166" s="491" t="s">
        <v>102</v>
      </c>
      <c r="G166" s="491" t="s">
        <v>8</v>
      </c>
      <c r="H166" s="491" t="s">
        <v>9</v>
      </c>
      <c r="I166" s="493" t="s">
        <v>1265</v>
      </c>
      <c r="J166" s="491" t="s">
        <v>103</v>
      </c>
      <c r="K166" s="491" t="s">
        <v>571</v>
      </c>
      <c r="L166" s="491" t="s">
        <v>616</v>
      </c>
      <c r="M166" s="491" t="s">
        <v>616</v>
      </c>
      <c r="N166" s="491" t="s">
        <v>4416</v>
      </c>
      <c r="O166" s="491" t="s">
        <v>3277</v>
      </c>
      <c r="P166" s="491">
        <v>27302459</v>
      </c>
      <c r="Q166" s="491">
        <v>84073821</v>
      </c>
      <c r="R166" s="494" t="s">
        <v>2935</v>
      </c>
      <c r="S166" s="494"/>
    </row>
    <row r="167" spans="1:19" x14ac:dyDescent="0.3">
      <c r="A167" s="491" t="s">
        <v>1846</v>
      </c>
      <c r="B167" s="491" t="s">
        <v>429</v>
      </c>
      <c r="C167" s="491" t="s">
        <v>4040</v>
      </c>
      <c r="D167" s="491" t="s">
        <v>784</v>
      </c>
      <c r="E167" s="491" t="s">
        <v>6</v>
      </c>
      <c r="F167" s="491" t="s">
        <v>85</v>
      </c>
      <c r="G167" s="491" t="s">
        <v>7</v>
      </c>
      <c r="H167" s="491" t="s">
        <v>7</v>
      </c>
      <c r="I167" s="493" t="s">
        <v>1303</v>
      </c>
      <c r="J167" s="491" t="s">
        <v>84</v>
      </c>
      <c r="K167" s="491" t="s">
        <v>4119</v>
      </c>
      <c r="L167" s="491" t="s">
        <v>796</v>
      </c>
      <c r="M167" s="491" t="s">
        <v>796</v>
      </c>
      <c r="N167" s="491" t="s">
        <v>4416</v>
      </c>
      <c r="O167" s="491" t="s">
        <v>2453</v>
      </c>
      <c r="P167" s="491">
        <v>27638315</v>
      </c>
      <c r="Q167" s="491">
        <v>21010041</v>
      </c>
      <c r="R167" s="494" t="s">
        <v>2935</v>
      </c>
      <c r="S167" s="494"/>
    </row>
    <row r="168" spans="1:19" x14ac:dyDescent="0.3">
      <c r="A168" s="491" t="s">
        <v>1847</v>
      </c>
      <c r="B168" s="491" t="s">
        <v>431</v>
      </c>
      <c r="C168" s="491" t="s">
        <v>4041</v>
      </c>
      <c r="D168" s="491" t="s">
        <v>784</v>
      </c>
      <c r="E168" s="491" t="s">
        <v>12</v>
      </c>
      <c r="F168" s="491" t="s">
        <v>85</v>
      </c>
      <c r="G168" s="491" t="s">
        <v>11</v>
      </c>
      <c r="H168" s="491" t="s">
        <v>10</v>
      </c>
      <c r="I168" s="493" t="s">
        <v>1326</v>
      </c>
      <c r="J168" s="491" t="s">
        <v>84</v>
      </c>
      <c r="K168" s="491" t="s">
        <v>4153</v>
      </c>
      <c r="L168" s="491" t="s">
        <v>4154</v>
      </c>
      <c r="M168" s="491" t="s">
        <v>2703</v>
      </c>
      <c r="N168" s="491" t="s">
        <v>4416</v>
      </c>
      <c r="O168" s="491" t="s">
        <v>4530</v>
      </c>
      <c r="P168" s="491">
        <v>27621585</v>
      </c>
      <c r="Q168" s="498">
        <v>22621568</v>
      </c>
      <c r="R168" s="494" t="s">
        <v>2935</v>
      </c>
      <c r="S168" s="494"/>
    </row>
    <row r="169" spans="1:19" x14ac:dyDescent="0.3">
      <c r="A169" s="491" t="s">
        <v>1848</v>
      </c>
      <c r="B169" s="491" t="s">
        <v>435</v>
      </c>
      <c r="C169" s="491" t="s">
        <v>1849</v>
      </c>
      <c r="D169" s="491" t="s">
        <v>150</v>
      </c>
      <c r="E169" s="491" t="s">
        <v>11</v>
      </c>
      <c r="F169" s="491" t="s">
        <v>70</v>
      </c>
      <c r="G169" s="491" t="s">
        <v>8</v>
      </c>
      <c r="H169" s="491" t="s">
        <v>7</v>
      </c>
      <c r="I169" s="493" t="s">
        <v>1103</v>
      </c>
      <c r="J169" s="491" t="s">
        <v>150</v>
      </c>
      <c r="K169" s="491" t="s">
        <v>151</v>
      </c>
      <c r="L169" s="491" t="s">
        <v>778</v>
      </c>
      <c r="M169" s="491" t="s">
        <v>2704</v>
      </c>
      <c r="N169" s="491" t="s">
        <v>4416</v>
      </c>
      <c r="O169" s="491" t="s">
        <v>4155</v>
      </c>
      <c r="P169" s="491">
        <v>22792929</v>
      </c>
      <c r="Q169" s="491">
        <v>88448322</v>
      </c>
      <c r="R169" s="494" t="s">
        <v>2935</v>
      </c>
      <c r="S169" s="494"/>
    </row>
    <row r="170" spans="1:19" x14ac:dyDescent="0.3">
      <c r="A170" s="491" t="s">
        <v>1850</v>
      </c>
      <c r="B170" s="491" t="s">
        <v>436</v>
      </c>
      <c r="C170" s="491" t="s">
        <v>1851</v>
      </c>
      <c r="D170" s="491" t="s">
        <v>80</v>
      </c>
      <c r="E170" s="491" t="s">
        <v>15</v>
      </c>
      <c r="F170" s="491" t="s">
        <v>56</v>
      </c>
      <c r="G170" s="491" t="s">
        <v>7</v>
      </c>
      <c r="H170" s="491" t="s">
        <v>22</v>
      </c>
      <c r="I170" s="493" t="s">
        <v>1000</v>
      </c>
      <c r="J170" s="491" t="s">
        <v>81</v>
      </c>
      <c r="K170" s="491" t="s">
        <v>4093</v>
      </c>
      <c r="L170" s="491" t="s">
        <v>4531</v>
      </c>
      <c r="M170" s="491" t="s">
        <v>2705</v>
      </c>
      <c r="N170" s="491" t="s">
        <v>4416</v>
      </c>
      <c r="O170" s="491" t="s">
        <v>2430</v>
      </c>
      <c r="P170" s="491">
        <v>24791632</v>
      </c>
      <c r="Q170" s="491">
        <v>24810610</v>
      </c>
      <c r="R170" s="494" t="s">
        <v>2935</v>
      </c>
      <c r="S170" s="494"/>
    </row>
    <row r="171" spans="1:19" x14ac:dyDescent="0.3">
      <c r="A171" s="491" t="s">
        <v>1852</v>
      </c>
      <c r="B171" s="491" t="s">
        <v>437</v>
      </c>
      <c r="C171" s="491" t="s">
        <v>1853</v>
      </c>
      <c r="D171" s="491" t="s">
        <v>140</v>
      </c>
      <c r="E171" s="491" t="s">
        <v>16</v>
      </c>
      <c r="F171" s="491" t="s">
        <v>56</v>
      </c>
      <c r="G171" s="491" t="s">
        <v>141</v>
      </c>
      <c r="H171" s="491" t="s">
        <v>8</v>
      </c>
      <c r="I171" s="493" t="s">
        <v>1080</v>
      </c>
      <c r="J171" s="491" t="s">
        <v>81</v>
      </c>
      <c r="K171" s="491" t="s">
        <v>142</v>
      </c>
      <c r="L171" s="491" t="s">
        <v>4156</v>
      </c>
      <c r="M171" s="491" t="s">
        <v>636</v>
      </c>
      <c r="N171" s="491" t="s">
        <v>4416</v>
      </c>
      <c r="O171" s="491" t="s">
        <v>2476</v>
      </c>
      <c r="P171" s="491">
        <v>24718105</v>
      </c>
      <c r="Q171" s="491">
        <v>24718100</v>
      </c>
      <c r="R171" s="494" t="s">
        <v>2935</v>
      </c>
      <c r="S171" s="494"/>
    </row>
    <row r="172" spans="1:19" x14ac:dyDescent="0.3">
      <c r="A172" s="491" t="s">
        <v>1854</v>
      </c>
      <c r="B172" s="491" t="s">
        <v>318</v>
      </c>
      <c r="C172" s="491" t="s">
        <v>1855</v>
      </c>
      <c r="D172" s="491" t="s">
        <v>81</v>
      </c>
      <c r="E172" s="491" t="s">
        <v>9</v>
      </c>
      <c r="F172" s="491" t="s">
        <v>56</v>
      </c>
      <c r="G172" s="491" t="s">
        <v>6</v>
      </c>
      <c r="H172" s="491" t="s">
        <v>9</v>
      </c>
      <c r="I172" s="493" t="s">
        <v>977</v>
      </c>
      <c r="J172" s="491" t="s">
        <v>81</v>
      </c>
      <c r="K172" s="491" t="s">
        <v>81</v>
      </c>
      <c r="L172" s="491" t="s">
        <v>152</v>
      </c>
      <c r="M172" s="491" t="s">
        <v>2706</v>
      </c>
      <c r="N172" s="491" t="s">
        <v>4416</v>
      </c>
      <c r="O172" s="491" t="s">
        <v>2432</v>
      </c>
      <c r="P172" s="491">
        <v>24381386</v>
      </c>
      <c r="Q172" s="491">
        <v>24381386</v>
      </c>
      <c r="R172" s="494" t="s">
        <v>564</v>
      </c>
      <c r="S172" s="494"/>
    </row>
    <row r="173" spans="1:19" x14ac:dyDescent="0.3">
      <c r="A173" s="491" t="s">
        <v>1856</v>
      </c>
      <c r="B173" s="491" t="s">
        <v>440</v>
      </c>
      <c r="C173" s="491" t="s">
        <v>1857</v>
      </c>
      <c r="D173" s="491" t="s">
        <v>81</v>
      </c>
      <c r="E173" s="491" t="s">
        <v>10</v>
      </c>
      <c r="F173" s="491" t="s">
        <v>56</v>
      </c>
      <c r="G173" s="491" t="s">
        <v>6</v>
      </c>
      <c r="H173" s="491" t="s">
        <v>21</v>
      </c>
      <c r="I173" s="493" t="s">
        <v>985</v>
      </c>
      <c r="J173" s="491" t="s">
        <v>81</v>
      </c>
      <c r="K173" s="491" t="s">
        <v>81</v>
      </c>
      <c r="L173" s="491" t="s">
        <v>539</v>
      </c>
      <c r="M173" s="491" t="s">
        <v>2707</v>
      </c>
      <c r="N173" s="491" t="s">
        <v>4416</v>
      </c>
      <c r="O173" s="491" t="s">
        <v>2431</v>
      </c>
      <c r="P173" s="491">
        <v>24302885</v>
      </c>
      <c r="Q173" s="491">
        <v>24302885</v>
      </c>
      <c r="R173" s="494" t="s">
        <v>2935</v>
      </c>
      <c r="S173" s="494"/>
    </row>
    <row r="174" spans="1:19" x14ac:dyDescent="0.3">
      <c r="A174" s="491" t="s">
        <v>1858</v>
      </c>
      <c r="B174" s="491" t="s">
        <v>442</v>
      </c>
      <c r="C174" s="491" t="s">
        <v>1859</v>
      </c>
      <c r="D174" s="491" t="s">
        <v>81</v>
      </c>
      <c r="E174" s="491" t="s">
        <v>11</v>
      </c>
      <c r="F174" s="491" t="s">
        <v>56</v>
      </c>
      <c r="G174" s="491" t="s">
        <v>8</v>
      </c>
      <c r="H174" s="491" t="s">
        <v>9</v>
      </c>
      <c r="I174" s="493" t="s">
        <v>1004</v>
      </c>
      <c r="J174" s="491" t="s">
        <v>81</v>
      </c>
      <c r="K174" s="491" t="s">
        <v>264</v>
      </c>
      <c r="L174" s="491" t="s">
        <v>672</v>
      </c>
      <c r="M174" s="491" t="s">
        <v>672</v>
      </c>
      <c r="N174" s="491" t="s">
        <v>4416</v>
      </c>
      <c r="O174" s="491" t="s">
        <v>4272</v>
      </c>
      <c r="P174" s="491">
        <v>24947522</v>
      </c>
      <c r="Q174" s="491">
        <v>24945584</v>
      </c>
      <c r="R174" s="494" t="s">
        <v>2935</v>
      </c>
      <c r="S174" s="494"/>
    </row>
    <row r="175" spans="1:19" x14ac:dyDescent="0.3">
      <c r="A175" s="491" t="s">
        <v>1860</v>
      </c>
      <c r="B175" s="491" t="s">
        <v>443</v>
      </c>
      <c r="C175" s="491" t="s">
        <v>1861</v>
      </c>
      <c r="D175" s="491" t="s">
        <v>604</v>
      </c>
      <c r="E175" s="491" t="s">
        <v>10</v>
      </c>
      <c r="F175" s="491" t="s">
        <v>148</v>
      </c>
      <c r="G175" s="491" t="s">
        <v>12</v>
      </c>
      <c r="H175" s="491" t="s">
        <v>7</v>
      </c>
      <c r="I175" s="493" t="s">
        <v>1219</v>
      </c>
      <c r="J175" s="491" t="s">
        <v>4109</v>
      </c>
      <c r="K175" s="491" t="s">
        <v>4129</v>
      </c>
      <c r="L175" s="491" t="s">
        <v>4157</v>
      </c>
      <c r="M175" s="491" t="s">
        <v>110</v>
      </c>
      <c r="N175" s="491" t="s">
        <v>4416</v>
      </c>
      <c r="O175" s="491" t="s">
        <v>4158</v>
      </c>
      <c r="P175" s="491">
        <v>26456211</v>
      </c>
      <c r="Q175" s="491">
        <v>26456211</v>
      </c>
      <c r="R175" s="494" t="s">
        <v>2935</v>
      </c>
      <c r="S175" s="494"/>
    </row>
    <row r="176" spans="1:19" x14ac:dyDescent="0.3">
      <c r="A176" s="491" t="s">
        <v>1862</v>
      </c>
      <c r="B176" s="491" t="s">
        <v>444</v>
      </c>
      <c r="C176" s="492" t="s">
        <v>1863</v>
      </c>
      <c r="D176" s="491" t="s">
        <v>147</v>
      </c>
      <c r="E176" s="491" t="s">
        <v>8</v>
      </c>
      <c r="F176" s="491" t="s">
        <v>148</v>
      </c>
      <c r="G176" s="491" t="s">
        <v>8</v>
      </c>
      <c r="H176" s="491" t="s">
        <v>15</v>
      </c>
      <c r="I176" s="493" t="s">
        <v>1204</v>
      </c>
      <c r="J176" s="491" t="s">
        <v>4109</v>
      </c>
      <c r="K176" s="491" t="s">
        <v>147</v>
      </c>
      <c r="L176" s="491" t="s">
        <v>4159</v>
      </c>
      <c r="M176" s="491" t="s">
        <v>2708</v>
      </c>
      <c r="N176" s="491" t="s">
        <v>4416</v>
      </c>
      <c r="O176" s="491" t="s">
        <v>2709</v>
      </c>
      <c r="P176" s="491">
        <v>26530716</v>
      </c>
      <c r="Q176" s="491">
        <v>26530716</v>
      </c>
      <c r="R176" s="494" t="s">
        <v>2926</v>
      </c>
      <c r="S176" s="494"/>
    </row>
    <row r="177" spans="1:19" x14ac:dyDescent="0.3">
      <c r="A177" s="491" t="s">
        <v>1864</v>
      </c>
      <c r="B177" s="491" t="s">
        <v>447</v>
      </c>
      <c r="C177" s="491" t="s">
        <v>1865</v>
      </c>
      <c r="D177" s="491" t="s">
        <v>84</v>
      </c>
      <c r="E177" s="491" t="s">
        <v>11</v>
      </c>
      <c r="F177" s="491" t="s">
        <v>85</v>
      </c>
      <c r="G177" s="491" t="s">
        <v>8</v>
      </c>
      <c r="H177" s="491" t="s">
        <v>11</v>
      </c>
      <c r="I177" s="493" t="s">
        <v>1314</v>
      </c>
      <c r="J177" s="491" t="s">
        <v>84</v>
      </c>
      <c r="K177" s="491" t="s">
        <v>783</v>
      </c>
      <c r="L177" s="491" t="s">
        <v>4160</v>
      </c>
      <c r="M177" s="491" t="s">
        <v>2710</v>
      </c>
      <c r="N177" s="491" t="s">
        <v>4416</v>
      </c>
      <c r="O177" s="491" t="s">
        <v>4532</v>
      </c>
      <c r="P177" s="491">
        <v>27651313</v>
      </c>
      <c r="Q177" s="491">
        <v>27651313</v>
      </c>
      <c r="R177" s="494" t="s">
        <v>2935</v>
      </c>
      <c r="S177" s="494"/>
    </row>
    <row r="178" spans="1:19" x14ac:dyDescent="0.3">
      <c r="A178" s="491" t="s">
        <v>1866</v>
      </c>
      <c r="B178" s="491" t="s">
        <v>448</v>
      </c>
      <c r="C178" s="491" t="s">
        <v>1867</v>
      </c>
      <c r="D178" s="491" t="s">
        <v>80</v>
      </c>
      <c r="E178" s="491" t="s">
        <v>7</v>
      </c>
      <c r="F178" s="491" t="s">
        <v>56</v>
      </c>
      <c r="G178" s="491" t="s">
        <v>7</v>
      </c>
      <c r="H178" s="491" t="s">
        <v>14</v>
      </c>
      <c r="I178" s="493" t="s">
        <v>995</v>
      </c>
      <c r="J178" s="491" t="s">
        <v>81</v>
      </c>
      <c r="K178" s="491" t="s">
        <v>4093</v>
      </c>
      <c r="L178" s="491" t="s">
        <v>4161</v>
      </c>
      <c r="M178" s="491" t="s">
        <v>2711</v>
      </c>
      <c r="N178" s="491" t="s">
        <v>4416</v>
      </c>
      <c r="O178" s="491" t="s">
        <v>2433</v>
      </c>
      <c r="P178" s="491">
        <v>24476082</v>
      </c>
      <c r="Q178" s="491">
        <v>24476345</v>
      </c>
      <c r="R178" s="494" t="s">
        <v>607</v>
      </c>
      <c r="S178" s="494"/>
    </row>
    <row r="179" spans="1:19" x14ac:dyDescent="0.3">
      <c r="A179" s="491" t="s">
        <v>1868</v>
      </c>
      <c r="B179" s="491" t="s">
        <v>323</v>
      </c>
      <c r="C179" s="491" t="s">
        <v>1869</v>
      </c>
      <c r="D179" s="491" t="s">
        <v>806</v>
      </c>
      <c r="E179" s="491" t="s">
        <v>14</v>
      </c>
      <c r="F179" s="491" t="s">
        <v>148</v>
      </c>
      <c r="G179" s="491" t="s">
        <v>15</v>
      </c>
      <c r="H179" s="491" t="s">
        <v>11</v>
      </c>
      <c r="I179" s="493" t="s">
        <v>1234</v>
      </c>
      <c r="J179" s="491" t="s">
        <v>4109</v>
      </c>
      <c r="K179" s="491" t="s">
        <v>4162</v>
      </c>
      <c r="L179" s="491" t="s">
        <v>4163</v>
      </c>
      <c r="M179" s="491" t="s">
        <v>240</v>
      </c>
      <c r="N179" s="491" t="s">
        <v>4416</v>
      </c>
      <c r="O179" s="491" t="s">
        <v>3601</v>
      </c>
      <c r="P179" s="491">
        <v>22007866</v>
      </c>
      <c r="Q179" s="491">
        <v>86096584</v>
      </c>
      <c r="R179" s="494" t="s">
        <v>2927</v>
      </c>
      <c r="S179" s="494"/>
    </row>
    <row r="180" spans="1:19" x14ac:dyDescent="0.3">
      <c r="A180" s="491" t="s">
        <v>1871</v>
      </c>
      <c r="B180" s="491" t="s">
        <v>68</v>
      </c>
      <c r="C180" s="491" t="s">
        <v>4042</v>
      </c>
      <c r="D180" s="491" t="s">
        <v>2526</v>
      </c>
      <c r="E180" s="491" t="s">
        <v>7</v>
      </c>
      <c r="F180" s="491" t="s">
        <v>54</v>
      </c>
      <c r="G180" s="491" t="s">
        <v>6</v>
      </c>
      <c r="H180" s="491" t="s">
        <v>15</v>
      </c>
      <c r="I180" s="493" t="s">
        <v>861</v>
      </c>
      <c r="J180" s="491" t="s">
        <v>55</v>
      </c>
      <c r="K180" s="491" t="s">
        <v>55</v>
      </c>
      <c r="L180" s="491" t="s">
        <v>139</v>
      </c>
      <c r="M180" s="491" t="s">
        <v>3015</v>
      </c>
      <c r="N180" s="491" t="s">
        <v>4416</v>
      </c>
      <c r="O180" s="491" t="s">
        <v>2434</v>
      </c>
      <c r="P180" s="491">
        <v>22130322</v>
      </c>
      <c r="Q180" s="491"/>
      <c r="R180" s="494" t="s">
        <v>2935</v>
      </c>
      <c r="S180" s="494"/>
    </row>
    <row r="181" spans="1:19" x14ac:dyDescent="0.3">
      <c r="A181" s="491" t="s">
        <v>1873</v>
      </c>
      <c r="B181" s="491" t="s">
        <v>454</v>
      </c>
      <c r="C181" s="491" t="s">
        <v>1874</v>
      </c>
      <c r="D181" s="491" t="s">
        <v>140</v>
      </c>
      <c r="E181" s="491" t="s">
        <v>6</v>
      </c>
      <c r="F181" s="491" t="s">
        <v>56</v>
      </c>
      <c r="G181" s="491" t="s">
        <v>338</v>
      </c>
      <c r="H181" s="491" t="s">
        <v>7</v>
      </c>
      <c r="I181" s="493" t="s">
        <v>3237</v>
      </c>
      <c r="J181" s="491" t="s">
        <v>81</v>
      </c>
      <c r="K181" s="491" t="s">
        <v>757</v>
      </c>
      <c r="L181" s="491" t="s">
        <v>669</v>
      </c>
      <c r="M181" s="491" t="s">
        <v>669</v>
      </c>
      <c r="N181" s="491" t="s">
        <v>4416</v>
      </c>
      <c r="O181" s="491" t="s">
        <v>2435</v>
      </c>
      <c r="P181" s="491">
        <v>24650107</v>
      </c>
      <c r="Q181" s="491">
        <v>24650405</v>
      </c>
      <c r="R181" s="494" t="s">
        <v>2935</v>
      </c>
      <c r="S181" s="494"/>
    </row>
    <row r="182" spans="1:19" x14ac:dyDescent="0.3">
      <c r="A182" s="491" t="s">
        <v>1875</v>
      </c>
      <c r="B182" s="491" t="s">
        <v>455</v>
      </c>
      <c r="C182" s="491" t="s">
        <v>1876</v>
      </c>
      <c r="D182" s="491" t="s">
        <v>81</v>
      </c>
      <c r="E182" s="491" t="s">
        <v>16</v>
      </c>
      <c r="F182" s="491" t="s">
        <v>56</v>
      </c>
      <c r="G182" s="491" t="s">
        <v>8</v>
      </c>
      <c r="H182" s="491" t="s">
        <v>8</v>
      </c>
      <c r="I182" s="493" t="s">
        <v>1003</v>
      </c>
      <c r="J182" s="491" t="s">
        <v>81</v>
      </c>
      <c r="K182" s="491" t="s">
        <v>264</v>
      </c>
      <c r="L182" s="491" t="s">
        <v>55</v>
      </c>
      <c r="M182" s="491" t="s">
        <v>2712</v>
      </c>
      <c r="N182" s="491" t="s">
        <v>4416</v>
      </c>
      <c r="O182" s="491" t="s">
        <v>2436</v>
      </c>
      <c r="P182" s="491">
        <v>24942250</v>
      </c>
      <c r="Q182" s="491">
        <v>24940900</v>
      </c>
      <c r="R182" s="494" t="s">
        <v>2935</v>
      </c>
      <c r="S182" s="494"/>
    </row>
    <row r="183" spans="1:19" x14ac:dyDescent="0.3">
      <c r="A183" s="491" t="s">
        <v>1877</v>
      </c>
      <c r="B183" s="491" t="s">
        <v>1878</v>
      </c>
      <c r="C183" s="491" t="s">
        <v>1879</v>
      </c>
      <c r="D183" s="491" t="s">
        <v>331</v>
      </c>
      <c r="E183" s="491" t="s">
        <v>9</v>
      </c>
      <c r="F183" s="491" t="s">
        <v>148</v>
      </c>
      <c r="G183" s="491" t="s">
        <v>6</v>
      </c>
      <c r="H183" s="491" t="s">
        <v>7</v>
      </c>
      <c r="I183" s="493" t="s">
        <v>1185</v>
      </c>
      <c r="J183" s="491" t="s">
        <v>4109</v>
      </c>
      <c r="K183" s="491" t="s">
        <v>331</v>
      </c>
      <c r="L183" s="491" t="s">
        <v>805</v>
      </c>
      <c r="M183" s="491" t="s">
        <v>805</v>
      </c>
      <c r="N183" s="491" t="s">
        <v>4416</v>
      </c>
      <c r="O183" s="491" t="s">
        <v>3597</v>
      </c>
      <c r="P183" s="491">
        <v>26911039</v>
      </c>
      <c r="Q183" s="491"/>
      <c r="R183" s="494" t="s">
        <v>2935</v>
      </c>
      <c r="S183" s="494"/>
    </row>
    <row r="184" spans="1:19" x14ac:dyDescent="0.3">
      <c r="A184" s="491" t="s">
        <v>1880</v>
      </c>
      <c r="B184" s="491" t="s">
        <v>360</v>
      </c>
      <c r="C184" s="491" t="s">
        <v>2548</v>
      </c>
      <c r="D184" s="491" t="s">
        <v>101</v>
      </c>
      <c r="E184" s="491" t="s">
        <v>21</v>
      </c>
      <c r="F184" s="491" t="s">
        <v>102</v>
      </c>
      <c r="G184" s="491" t="s">
        <v>14</v>
      </c>
      <c r="H184" s="491" t="s">
        <v>11</v>
      </c>
      <c r="I184" s="493" t="s">
        <v>1348</v>
      </c>
      <c r="J184" s="491" t="s">
        <v>103</v>
      </c>
      <c r="K184" s="491" t="s">
        <v>4140</v>
      </c>
      <c r="L184" s="491" t="s">
        <v>4164</v>
      </c>
      <c r="M184" s="491" t="s">
        <v>2713</v>
      </c>
      <c r="N184" s="491" t="s">
        <v>4416</v>
      </c>
      <c r="O184" s="491" t="s">
        <v>4165</v>
      </c>
      <c r="P184" s="491">
        <v>27848247</v>
      </c>
      <c r="Q184" s="491">
        <v>22001152</v>
      </c>
      <c r="R184" s="494" t="s">
        <v>2935</v>
      </c>
      <c r="S184" s="494"/>
    </row>
    <row r="185" spans="1:19" x14ac:dyDescent="0.3">
      <c r="A185" s="491" t="s">
        <v>1881</v>
      </c>
      <c r="B185" s="491" t="s">
        <v>198</v>
      </c>
      <c r="C185" s="491" t="s">
        <v>1882</v>
      </c>
      <c r="D185" s="491" t="s">
        <v>80</v>
      </c>
      <c r="E185" s="491" t="s">
        <v>10</v>
      </c>
      <c r="F185" s="491" t="s">
        <v>56</v>
      </c>
      <c r="G185" s="491" t="s">
        <v>11</v>
      </c>
      <c r="H185" s="491" t="s">
        <v>10</v>
      </c>
      <c r="I185" s="493" t="s">
        <v>1024</v>
      </c>
      <c r="J185" s="491" t="s">
        <v>81</v>
      </c>
      <c r="K185" s="491" t="s">
        <v>4095</v>
      </c>
      <c r="L185" s="491" t="s">
        <v>221</v>
      </c>
      <c r="M185" s="491" t="s">
        <v>221</v>
      </c>
      <c r="N185" s="491" t="s">
        <v>4416</v>
      </c>
      <c r="O185" s="491" t="s">
        <v>2440</v>
      </c>
      <c r="P185" s="491">
        <v>24513450</v>
      </c>
      <c r="Q185" s="491">
        <v>24503111</v>
      </c>
      <c r="R185" s="494" t="s">
        <v>2935</v>
      </c>
      <c r="S185" s="494"/>
    </row>
    <row r="186" spans="1:19" x14ac:dyDescent="0.3">
      <c r="A186" s="491" t="s">
        <v>1883</v>
      </c>
      <c r="B186" s="491" t="s">
        <v>459</v>
      </c>
      <c r="C186" s="491" t="s">
        <v>1884</v>
      </c>
      <c r="D186" s="491" t="s">
        <v>84</v>
      </c>
      <c r="E186" s="491" t="s">
        <v>11</v>
      </c>
      <c r="F186" s="491" t="s">
        <v>85</v>
      </c>
      <c r="G186" s="491" t="s">
        <v>8</v>
      </c>
      <c r="H186" s="491" t="s">
        <v>10</v>
      </c>
      <c r="I186" s="493" t="s">
        <v>1313</v>
      </c>
      <c r="J186" s="491" t="s">
        <v>84</v>
      </c>
      <c r="K186" s="491" t="s">
        <v>783</v>
      </c>
      <c r="L186" s="491" t="s">
        <v>4533</v>
      </c>
      <c r="M186" s="491" t="s">
        <v>2714</v>
      </c>
      <c r="N186" s="491" t="s">
        <v>4416</v>
      </c>
      <c r="O186" s="491" t="s">
        <v>3603</v>
      </c>
      <c r="P186" s="491">
        <v>27654381</v>
      </c>
      <c r="Q186" s="491">
        <v>27654190</v>
      </c>
      <c r="R186" s="494" t="s">
        <v>2935</v>
      </c>
      <c r="S186" s="494"/>
    </row>
    <row r="187" spans="1:19" x14ac:dyDescent="0.3">
      <c r="A187" s="491" t="s">
        <v>1885</v>
      </c>
      <c r="B187" s="491" t="s">
        <v>441</v>
      </c>
      <c r="C187" s="492" t="s">
        <v>2549</v>
      </c>
      <c r="D187" s="491" t="s">
        <v>432</v>
      </c>
      <c r="E187" s="491" t="s">
        <v>6</v>
      </c>
      <c r="F187" s="491" t="s">
        <v>54</v>
      </c>
      <c r="G187" s="491" t="s">
        <v>433</v>
      </c>
      <c r="H187" s="491" t="s">
        <v>6</v>
      </c>
      <c r="I187" s="493" t="s">
        <v>957</v>
      </c>
      <c r="J187" s="491" t="s">
        <v>55</v>
      </c>
      <c r="K187" s="491" t="s">
        <v>432</v>
      </c>
      <c r="L187" s="491" t="s">
        <v>4414</v>
      </c>
      <c r="M187" s="491" t="s">
        <v>4415</v>
      </c>
      <c r="N187" s="491" t="s">
        <v>4416</v>
      </c>
      <c r="O187" s="491" t="s">
        <v>4534</v>
      </c>
      <c r="P187" s="491">
        <v>27706669</v>
      </c>
      <c r="Q187" s="491">
        <v>27702555</v>
      </c>
      <c r="R187" s="494" t="s">
        <v>2935</v>
      </c>
      <c r="S187" s="494"/>
    </row>
    <row r="188" spans="1:19" x14ac:dyDescent="0.3">
      <c r="A188" s="491" t="s">
        <v>1887</v>
      </c>
      <c r="B188" s="491" t="s">
        <v>467</v>
      </c>
      <c r="C188" s="491" t="s">
        <v>1888</v>
      </c>
      <c r="D188" s="491" t="s">
        <v>81</v>
      </c>
      <c r="E188" s="491" t="s">
        <v>8</v>
      </c>
      <c r="F188" s="491" t="s">
        <v>56</v>
      </c>
      <c r="G188" s="491" t="s">
        <v>6</v>
      </c>
      <c r="H188" s="491" t="s">
        <v>21</v>
      </c>
      <c r="I188" s="493" t="s">
        <v>985</v>
      </c>
      <c r="J188" s="491" t="s">
        <v>81</v>
      </c>
      <c r="K188" s="491" t="s">
        <v>81</v>
      </c>
      <c r="L188" s="491" t="s">
        <v>539</v>
      </c>
      <c r="M188" s="491" t="s">
        <v>539</v>
      </c>
      <c r="N188" s="491" t="s">
        <v>4416</v>
      </c>
      <c r="O188" s="491" t="s">
        <v>4535</v>
      </c>
      <c r="P188" s="491">
        <v>24334681</v>
      </c>
      <c r="Q188" s="491">
        <v>24334681</v>
      </c>
      <c r="R188" s="494" t="s">
        <v>2935</v>
      </c>
      <c r="S188" s="494"/>
    </row>
    <row r="189" spans="1:19" x14ac:dyDescent="0.3">
      <c r="A189" s="491" t="s">
        <v>1890</v>
      </c>
      <c r="B189" s="491" t="s">
        <v>473</v>
      </c>
      <c r="C189" s="491" t="s">
        <v>1891</v>
      </c>
      <c r="D189" s="491" t="s">
        <v>795</v>
      </c>
      <c r="E189" s="491" t="s">
        <v>6</v>
      </c>
      <c r="F189" s="491" t="s">
        <v>70</v>
      </c>
      <c r="G189" s="491" t="s">
        <v>9</v>
      </c>
      <c r="H189" s="491" t="s">
        <v>8</v>
      </c>
      <c r="I189" s="493" t="s">
        <v>1112</v>
      </c>
      <c r="J189" s="491" t="s">
        <v>150</v>
      </c>
      <c r="K189" s="491" t="s">
        <v>796</v>
      </c>
      <c r="L189" s="491" t="s">
        <v>4166</v>
      </c>
      <c r="M189" s="491" t="s">
        <v>2657</v>
      </c>
      <c r="N189" s="491" t="s">
        <v>4416</v>
      </c>
      <c r="O189" s="491" t="s">
        <v>4167</v>
      </c>
      <c r="P189" s="491">
        <v>25313404</v>
      </c>
      <c r="Q189" s="491">
        <v>25311412</v>
      </c>
      <c r="R189" s="494" t="s">
        <v>696</v>
      </c>
      <c r="S189" s="494"/>
    </row>
    <row r="190" spans="1:19" x14ac:dyDescent="0.3">
      <c r="A190" s="491" t="s">
        <v>1892</v>
      </c>
      <c r="B190" s="491" t="s">
        <v>474</v>
      </c>
      <c r="C190" s="491" t="s">
        <v>1893</v>
      </c>
      <c r="D190" s="491" t="s">
        <v>795</v>
      </c>
      <c r="E190" s="491" t="s">
        <v>7</v>
      </c>
      <c r="F190" s="491" t="s">
        <v>70</v>
      </c>
      <c r="G190" s="491" t="s">
        <v>10</v>
      </c>
      <c r="H190" s="491" t="s">
        <v>6</v>
      </c>
      <c r="I190" s="493" t="s">
        <v>1113</v>
      </c>
      <c r="J190" s="491" t="s">
        <v>150</v>
      </c>
      <c r="K190" s="491" t="s">
        <v>795</v>
      </c>
      <c r="L190" s="491" t="s">
        <v>795</v>
      </c>
      <c r="M190" s="491" t="s">
        <v>2715</v>
      </c>
      <c r="N190" s="491" t="s">
        <v>4416</v>
      </c>
      <c r="O190" s="491" t="s">
        <v>2443</v>
      </c>
      <c r="P190" s="491">
        <v>25570526</v>
      </c>
      <c r="Q190" s="491"/>
      <c r="R190" s="494" t="s">
        <v>2935</v>
      </c>
      <c r="S190" s="494"/>
    </row>
    <row r="191" spans="1:19" x14ac:dyDescent="0.3">
      <c r="A191" s="491" t="s">
        <v>1894</v>
      </c>
      <c r="B191" s="491" t="s">
        <v>475</v>
      </c>
      <c r="C191" s="491" t="s">
        <v>1895</v>
      </c>
      <c r="D191" s="491" t="s">
        <v>795</v>
      </c>
      <c r="E191" s="491" t="s">
        <v>8</v>
      </c>
      <c r="F191" s="491" t="s">
        <v>70</v>
      </c>
      <c r="G191" s="491" t="s">
        <v>10</v>
      </c>
      <c r="H191" s="491" t="s">
        <v>16</v>
      </c>
      <c r="I191" s="493" t="s">
        <v>1122</v>
      </c>
      <c r="J191" s="491" t="s">
        <v>150</v>
      </c>
      <c r="K191" s="491" t="s">
        <v>795</v>
      </c>
      <c r="L191" s="491" t="s">
        <v>798</v>
      </c>
      <c r="M191" s="491" t="s">
        <v>798</v>
      </c>
      <c r="N191" s="491" t="s">
        <v>4416</v>
      </c>
      <c r="O191" s="491" t="s">
        <v>2444</v>
      </c>
      <c r="P191" s="491">
        <v>25541638</v>
      </c>
      <c r="Q191" s="491">
        <v>25541243</v>
      </c>
      <c r="R191" s="494" t="s">
        <v>2935</v>
      </c>
      <c r="S191" s="494"/>
    </row>
    <row r="192" spans="1:19" x14ac:dyDescent="0.3">
      <c r="A192" s="491" t="s">
        <v>1896</v>
      </c>
      <c r="B192" s="491" t="s">
        <v>316</v>
      </c>
      <c r="C192" s="491" t="s">
        <v>1897</v>
      </c>
      <c r="D192" s="491" t="s">
        <v>784</v>
      </c>
      <c r="E192" s="491" t="s">
        <v>11</v>
      </c>
      <c r="F192" s="491" t="s">
        <v>85</v>
      </c>
      <c r="G192" s="491" t="s">
        <v>7</v>
      </c>
      <c r="H192" s="491" t="s">
        <v>11</v>
      </c>
      <c r="I192" s="493" t="s">
        <v>1307</v>
      </c>
      <c r="J192" s="491" t="s">
        <v>84</v>
      </c>
      <c r="K192" s="491" t="s">
        <v>4119</v>
      </c>
      <c r="L192" s="491" t="s">
        <v>632</v>
      </c>
      <c r="M192" s="491" t="s">
        <v>2716</v>
      </c>
      <c r="N192" s="491" t="s">
        <v>4416</v>
      </c>
      <c r="O192" s="491" t="s">
        <v>4168</v>
      </c>
      <c r="P192" s="491">
        <v>44140964</v>
      </c>
      <c r="Q192" s="491"/>
      <c r="R192" s="494" t="s">
        <v>2935</v>
      </c>
      <c r="S192" s="494"/>
    </row>
    <row r="193" spans="1:19" x14ac:dyDescent="0.3">
      <c r="A193" s="491" t="s">
        <v>1898</v>
      </c>
      <c r="B193" s="491" t="s">
        <v>476</v>
      </c>
      <c r="C193" s="491" t="s">
        <v>1899</v>
      </c>
      <c r="D193" s="491" t="s">
        <v>784</v>
      </c>
      <c r="E193" s="491" t="s">
        <v>11</v>
      </c>
      <c r="F193" s="491" t="s">
        <v>85</v>
      </c>
      <c r="G193" s="491" t="s">
        <v>7</v>
      </c>
      <c r="H193" s="491" t="s">
        <v>11</v>
      </c>
      <c r="I193" s="493" t="s">
        <v>1307</v>
      </c>
      <c r="J193" s="491" t="s">
        <v>84</v>
      </c>
      <c r="K193" s="491" t="s">
        <v>4119</v>
      </c>
      <c r="L193" s="491" t="s">
        <v>632</v>
      </c>
      <c r="M193" s="491" t="s">
        <v>2717</v>
      </c>
      <c r="N193" s="491" t="s">
        <v>4416</v>
      </c>
      <c r="O193" s="491" t="s">
        <v>3286</v>
      </c>
      <c r="P193" s="491">
        <v>27670452</v>
      </c>
      <c r="Q193" s="491"/>
      <c r="R193" s="494" t="s">
        <v>2935</v>
      </c>
      <c r="S193" s="494"/>
    </row>
    <row r="194" spans="1:19" x14ac:dyDescent="0.3">
      <c r="A194" s="491" t="s">
        <v>1900</v>
      </c>
      <c r="B194" s="491" t="s">
        <v>478</v>
      </c>
      <c r="C194" s="491" t="s">
        <v>2550</v>
      </c>
      <c r="D194" s="491" t="s">
        <v>84</v>
      </c>
      <c r="E194" s="491" t="s">
        <v>7</v>
      </c>
      <c r="F194" s="491" t="s">
        <v>85</v>
      </c>
      <c r="G194" s="491" t="s">
        <v>6</v>
      </c>
      <c r="H194" s="491" t="s">
        <v>7</v>
      </c>
      <c r="I194" s="493" t="s">
        <v>1299</v>
      </c>
      <c r="J194" s="491" t="s">
        <v>84</v>
      </c>
      <c r="K194" s="491" t="s">
        <v>84</v>
      </c>
      <c r="L194" s="491" t="s">
        <v>4169</v>
      </c>
      <c r="M194" s="491" t="s">
        <v>2718</v>
      </c>
      <c r="N194" s="491" t="s">
        <v>4416</v>
      </c>
      <c r="O194" s="491" t="s">
        <v>4536</v>
      </c>
      <c r="P194" s="491">
        <v>27566337</v>
      </c>
      <c r="Q194" s="491">
        <v>27566337</v>
      </c>
      <c r="R194" s="494" t="s">
        <v>2935</v>
      </c>
      <c r="S194" s="494"/>
    </row>
    <row r="195" spans="1:19" x14ac:dyDescent="0.3">
      <c r="A195" s="491" t="s">
        <v>1901</v>
      </c>
      <c r="B195" s="491" t="s">
        <v>480</v>
      </c>
      <c r="C195" s="491" t="s">
        <v>4043</v>
      </c>
      <c r="D195" s="491" t="s">
        <v>2537</v>
      </c>
      <c r="E195" s="491" t="s">
        <v>10</v>
      </c>
      <c r="F195" s="491" t="s">
        <v>85</v>
      </c>
      <c r="G195" s="491" t="s">
        <v>6</v>
      </c>
      <c r="H195" s="491" t="s">
        <v>7</v>
      </c>
      <c r="I195" s="493" t="s">
        <v>1299</v>
      </c>
      <c r="J195" s="491" t="s">
        <v>84</v>
      </c>
      <c r="K195" s="491" t="s">
        <v>84</v>
      </c>
      <c r="L195" s="491" t="s">
        <v>4169</v>
      </c>
      <c r="M195" s="491" t="s">
        <v>2719</v>
      </c>
      <c r="N195" s="491" t="s">
        <v>4416</v>
      </c>
      <c r="O195" s="491" t="s">
        <v>3610</v>
      </c>
      <c r="P195" s="491">
        <v>22005116</v>
      </c>
      <c r="Q195" s="491"/>
      <c r="R195" s="494" t="s">
        <v>2935</v>
      </c>
      <c r="S195" s="494"/>
    </row>
    <row r="196" spans="1:19" x14ac:dyDescent="0.3">
      <c r="A196" s="491" t="s">
        <v>1902</v>
      </c>
      <c r="B196" s="491" t="s">
        <v>482</v>
      </c>
      <c r="C196" s="491" t="s">
        <v>1903</v>
      </c>
      <c r="D196" s="491" t="s">
        <v>140</v>
      </c>
      <c r="E196" s="491" t="s">
        <v>16</v>
      </c>
      <c r="F196" s="491" t="s">
        <v>56</v>
      </c>
      <c r="G196" s="491" t="s">
        <v>141</v>
      </c>
      <c r="H196" s="491" t="s">
        <v>9</v>
      </c>
      <c r="I196" s="493" t="s">
        <v>1081</v>
      </c>
      <c r="J196" s="491" t="s">
        <v>81</v>
      </c>
      <c r="K196" s="491" t="s">
        <v>142</v>
      </c>
      <c r="L196" s="491" t="s">
        <v>82</v>
      </c>
      <c r="M196" s="491" t="s">
        <v>82</v>
      </c>
      <c r="N196" s="491" t="s">
        <v>4416</v>
      </c>
      <c r="O196" s="491" t="s">
        <v>2446</v>
      </c>
      <c r="P196" s="491">
        <v>41051063</v>
      </c>
      <c r="Q196" s="491"/>
      <c r="R196" s="494" t="s">
        <v>2935</v>
      </c>
      <c r="S196" s="494"/>
    </row>
    <row r="197" spans="1:19" x14ac:dyDescent="0.3">
      <c r="A197" s="491" t="s">
        <v>1904</v>
      </c>
      <c r="B197" s="491" t="s">
        <v>483</v>
      </c>
      <c r="C197" s="491" t="s">
        <v>3686</v>
      </c>
      <c r="D197" s="491" t="s">
        <v>134</v>
      </c>
      <c r="E197" s="491" t="s">
        <v>6</v>
      </c>
      <c r="F197" s="491" t="s">
        <v>135</v>
      </c>
      <c r="G197" s="491" t="s">
        <v>16</v>
      </c>
      <c r="H197" s="491" t="s">
        <v>7</v>
      </c>
      <c r="I197" s="493" t="s">
        <v>1180</v>
      </c>
      <c r="J197" s="491" t="s">
        <v>136</v>
      </c>
      <c r="K197" s="491" t="s">
        <v>134</v>
      </c>
      <c r="L197" s="491" t="s">
        <v>648</v>
      </c>
      <c r="M197" s="491" t="s">
        <v>2720</v>
      </c>
      <c r="N197" s="491" t="s">
        <v>4416</v>
      </c>
      <c r="O197" s="491" t="s">
        <v>2447</v>
      </c>
      <c r="P197" s="491">
        <v>24760693</v>
      </c>
      <c r="Q197" s="491">
        <v>24760693</v>
      </c>
      <c r="R197" s="494" t="s">
        <v>2935</v>
      </c>
      <c r="S197" s="494"/>
    </row>
    <row r="198" spans="1:19" x14ac:dyDescent="0.3">
      <c r="A198" s="491" t="s">
        <v>1905</v>
      </c>
      <c r="B198" s="491" t="s">
        <v>1906</v>
      </c>
      <c r="C198" s="491" t="s">
        <v>1907</v>
      </c>
      <c r="D198" s="491" t="s">
        <v>140</v>
      </c>
      <c r="E198" s="491" t="s">
        <v>22</v>
      </c>
      <c r="F198" s="491" t="s">
        <v>56</v>
      </c>
      <c r="G198" s="491" t="s">
        <v>16</v>
      </c>
      <c r="H198" s="491" t="s">
        <v>22</v>
      </c>
      <c r="I198" s="493" t="s">
        <v>1057</v>
      </c>
      <c r="J198" s="491" t="s">
        <v>81</v>
      </c>
      <c r="K198" s="491" t="s">
        <v>140</v>
      </c>
      <c r="L198" s="491" t="s">
        <v>4170</v>
      </c>
      <c r="M198" s="491" t="s">
        <v>2721</v>
      </c>
      <c r="N198" s="491" t="s">
        <v>4416</v>
      </c>
      <c r="O198" s="491" t="s">
        <v>4537</v>
      </c>
      <c r="P198" s="491">
        <v>73006494</v>
      </c>
      <c r="Q198" s="491"/>
      <c r="R198" s="494" t="s">
        <v>2935</v>
      </c>
      <c r="S198" s="499" t="s">
        <v>4483</v>
      </c>
    </row>
    <row r="199" spans="1:19" x14ac:dyDescent="0.3">
      <c r="A199" s="491" t="s">
        <v>1908</v>
      </c>
      <c r="B199" s="491" t="s">
        <v>484</v>
      </c>
      <c r="C199" s="491" t="s">
        <v>1909</v>
      </c>
      <c r="D199" s="491" t="s">
        <v>795</v>
      </c>
      <c r="E199" s="491" t="s">
        <v>10</v>
      </c>
      <c r="F199" s="491" t="s">
        <v>70</v>
      </c>
      <c r="G199" s="491" t="s">
        <v>10</v>
      </c>
      <c r="H199" s="491" t="s">
        <v>21</v>
      </c>
      <c r="I199" s="493" t="s">
        <v>1124</v>
      </c>
      <c r="J199" s="491" t="s">
        <v>150</v>
      </c>
      <c r="K199" s="491" t="s">
        <v>795</v>
      </c>
      <c r="L199" s="491" t="s">
        <v>4171</v>
      </c>
      <c r="M199" s="491" t="s">
        <v>2722</v>
      </c>
      <c r="N199" s="491" t="s">
        <v>4416</v>
      </c>
      <c r="O199" s="491" t="s">
        <v>4538</v>
      </c>
      <c r="P199" s="491">
        <v>22000372</v>
      </c>
      <c r="Q199" s="491"/>
      <c r="R199" s="494" t="s">
        <v>2935</v>
      </c>
      <c r="S199" s="494"/>
    </row>
    <row r="200" spans="1:19" x14ac:dyDescent="0.3">
      <c r="A200" s="491" t="s">
        <v>1910</v>
      </c>
      <c r="B200" s="491" t="s">
        <v>1911</v>
      </c>
      <c r="C200" s="491" t="s">
        <v>2551</v>
      </c>
      <c r="D200" s="491" t="s">
        <v>432</v>
      </c>
      <c r="E200" s="491" t="s">
        <v>7</v>
      </c>
      <c r="F200" s="491" t="s">
        <v>54</v>
      </c>
      <c r="G200" s="491" t="s">
        <v>433</v>
      </c>
      <c r="H200" s="491" t="s">
        <v>20</v>
      </c>
      <c r="I200" s="493" t="s">
        <v>967</v>
      </c>
      <c r="J200" s="491" t="s">
        <v>55</v>
      </c>
      <c r="K200" s="491" t="s">
        <v>432</v>
      </c>
      <c r="L200" s="491" t="s">
        <v>4172</v>
      </c>
      <c r="M200" s="491" t="s">
        <v>74</v>
      </c>
      <c r="N200" s="491" t="s">
        <v>4416</v>
      </c>
      <c r="O200" s="491" t="s">
        <v>4173</v>
      </c>
      <c r="P200" s="491">
        <v>27423098</v>
      </c>
      <c r="Q200" s="491"/>
      <c r="R200" s="494" t="s">
        <v>2935</v>
      </c>
      <c r="S200" s="494"/>
    </row>
    <row r="201" spans="1:19" x14ac:dyDescent="0.3">
      <c r="A201" s="491" t="s">
        <v>1912</v>
      </c>
      <c r="B201" s="491" t="s">
        <v>327</v>
      </c>
      <c r="C201" s="491" t="s">
        <v>1913</v>
      </c>
      <c r="D201" s="491" t="s">
        <v>432</v>
      </c>
      <c r="E201" s="491" t="s">
        <v>16</v>
      </c>
      <c r="F201" s="491" t="s">
        <v>54</v>
      </c>
      <c r="G201" s="491" t="s">
        <v>433</v>
      </c>
      <c r="H201" s="491" t="s">
        <v>6</v>
      </c>
      <c r="I201" s="493" t="s">
        <v>957</v>
      </c>
      <c r="J201" s="491" t="s">
        <v>55</v>
      </c>
      <c r="K201" s="491" t="s">
        <v>432</v>
      </c>
      <c r="L201" s="491" t="s">
        <v>4414</v>
      </c>
      <c r="M201" s="491" t="s">
        <v>2723</v>
      </c>
      <c r="N201" s="491" t="s">
        <v>4416</v>
      </c>
      <c r="O201" s="491" t="s">
        <v>4539</v>
      </c>
      <c r="P201" s="491">
        <v>22009561</v>
      </c>
      <c r="Q201" s="491"/>
      <c r="R201" s="494" t="s">
        <v>2935</v>
      </c>
      <c r="S201" s="494"/>
    </row>
    <row r="202" spans="1:19" x14ac:dyDescent="0.3">
      <c r="A202" s="491" t="s">
        <v>1914</v>
      </c>
      <c r="B202" s="491" t="s">
        <v>485</v>
      </c>
      <c r="C202" s="491" t="s">
        <v>1915</v>
      </c>
      <c r="D202" s="491" t="s">
        <v>432</v>
      </c>
      <c r="E202" s="491" t="s">
        <v>9</v>
      </c>
      <c r="F202" s="491" t="s">
        <v>102</v>
      </c>
      <c r="G202" s="491" t="s">
        <v>10</v>
      </c>
      <c r="H202" s="491" t="s">
        <v>9</v>
      </c>
      <c r="I202" s="493" t="s">
        <v>1277</v>
      </c>
      <c r="J202" s="491" t="s">
        <v>103</v>
      </c>
      <c r="K202" s="491" t="s">
        <v>4137</v>
      </c>
      <c r="L202" s="491" t="s">
        <v>4174</v>
      </c>
      <c r="M202" s="491" t="s">
        <v>2724</v>
      </c>
      <c r="N202" s="491" t="s">
        <v>4416</v>
      </c>
      <c r="O202" s="491" t="s">
        <v>2450</v>
      </c>
      <c r="P202" s="491">
        <v>27438041</v>
      </c>
      <c r="Q202" s="491">
        <v>27438069</v>
      </c>
      <c r="R202" s="494" t="s">
        <v>2935</v>
      </c>
      <c r="S202" s="494"/>
    </row>
    <row r="203" spans="1:19" x14ac:dyDescent="0.3">
      <c r="A203" s="491" t="s">
        <v>1916</v>
      </c>
      <c r="B203" s="491" t="s">
        <v>487</v>
      </c>
      <c r="C203" s="491" t="s">
        <v>2552</v>
      </c>
      <c r="D203" s="491" t="s">
        <v>432</v>
      </c>
      <c r="E203" s="491" t="s">
        <v>10</v>
      </c>
      <c r="F203" s="491" t="s">
        <v>54</v>
      </c>
      <c r="G203" s="491" t="s">
        <v>433</v>
      </c>
      <c r="H203" s="491" t="s">
        <v>9</v>
      </c>
      <c r="I203" s="493" t="s">
        <v>960</v>
      </c>
      <c r="J203" s="491" t="s">
        <v>55</v>
      </c>
      <c r="K203" s="491" t="s">
        <v>432</v>
      </c>
      <c r="L203" s="491" t="s">
        <v>4175</v>
      </c>
      <c r="M203" s="491" t="s">
        <v>2725</v>
      </c>
      <c r="N203" s="491" t="s">
        <v>4416</v>
      </c>
      <c r="O203" s="491" t="s">
        <v>4176</v>
      </c>
      <c r="P203" s="491">
        <v>27425113</v>
      </c>
      <c r="Q203" s="491">
        <v>27425114</v>
      </c>
      <c r="R203" s="494" t="s">
        <v>2935</v>
      </c>
      <c r="S203" s="494"/>
    </row>
    <row r="204" spans="1:19" x14ac:dyDescent="0.3">
      <c r="A204" s="491" t="s">
        <v>1917</v>
      </c>
      <c r="B204" s="491" t="s">
        <v>489</v>
      </c>
      <c r="C204" s="491" t="s">
        <v>1918</v>
      </c>
      <c r="D204" s="491" t="s">
        <v>2536</v>
      </c>
      <c r="E204" s="491" t="s">
        <v>6</v>
      </c>
      <c r="F204" s="491" t="s">
        <v>102</v>
      </c>
      <c r="G204" s="491" t="s">
        <v>8</v>
      </c>
      <c r="H204" s="491" t="s">
        <v>6</v>
      </c>
      <c r="I204" s="493" t="s">
        <v>1262</v>
      </c>
      <c r="J204" s="491" t="s">
        <v>103</v>
      </c>
      <c r="K204" s="491" t="s">
        <v>571</v>
      </c>
      <c r="L204" s="491" t="s">
        <v>571</v>
      </c>
      <c r="M204" s="491" t="s">
        <v>2726</v>
      </c>
      <c r="N204" s="491" t="s">
        <v>4416</v>
      </c>
      <c r="O204" s="491" t="s">
        <v>4540</v>
      </c>
      <c r="P204" s="491">
        <v>27302533</v>
      </c>
      <c r="Q204" s="491">
        <v>87350838</v>
      </c>
      <c r="R204" s="494" t="s">
        <v>2935</v>
      </c>
      <c r="S204" s="494"/>
    </row>
    <row r="205" spans="1:19" x14ac:dyDescent="0.3">
      <c r="A205" s="491" t="s">
        <v>1919</v>
      </c>
      <c r="B205" s="491" t="s">
        <v>490</v>
      </c>
      <c r="C205" s="491" t="s">
        <v>4044</v>
      </c>
      <c r="D205" s="491" t="s">
        <v>2536</v>
      </c>
      <c r="E205" s="491" t="s">
        <v>16</v>
      </c>
      <c r="F205" s="491" t="s">
        <v>102</v>
      </c>
      <c r="G205" s="491" t="s">
        <v>8</v>
      </c>
      <c r="H205" s="491" t="s">
        <v>6</v>
      </c>
      <c r="I205" s="493" t="s">
        <v>1262</v>
      </c>
      <c r="J205" s="491" t="s">
        <v>103</v>
      </c>
      <c r="K205" s="491" t="s">
        <v>571</v>
      </c>
      <c r="L205" s="491" t="s">
        <v>571</v>
      </c>
      <c r="M205" s="491" t="s">
        <v>4177</v>
      </c>
      <c r="N205" s="491" t="s">
        <v>4416</v>
      </c>
      <c r="O205" s="491" t="s">
        <v>2727</v>
      </c>
      <c r="P205" s="491">
        <v>22005082</v>
      </c>
      <c r="Q205" s="491">
        <v>87057408</v>
      </c>
      <c r="R205" s="494" t="s">
        <v>2935</v>
      </c>
      <c r="S205" s="494"/>
    </row>
    <row r="206" spans="1:19" x14ac:dyDescent="0.3">
      <c r="A206" s="491" t="s">
        <v>1920</v>
      </c>
      <c r="B206" s="491" t="s">
        <v>1444</v>
      </c>
      <c r="C206" s="491" t="s">
        <v>1921</v>
      </c>
      <c r="D206" s="491" t="s">
        <v>147</v>
      </c>
      <c r="E206" s="491" t="s">
        <v>9</v>
      </c>
      <c r="F206" s="491" t="s">
        <v>148</v>
      </c>
      <c r="G206" s="491" t="s">
        <v>8</v>
      </c>
      <c r="H206" s="491" t="s">
        <v>11</v>
      </c>
      <c r="I206" s="493" t="s">
        <v>1201</v>
      </c>
      <c r="J206" s="491" t="s">
        <v>4109</v>
      </c>
      <c r="K206" s="491" t="s">
        <v>147</v>
      </c>
      <c r="L206" s="491" t="s">
        <v>804</v>
      </c>
      <c r="M206" s="491" t="s">
        <v>2728</v>
      </c>
      <c r="N206" s="491" t="s">
        <v>4416</v>
      </c>
      <c r="O206" s="491" t="s">
        <v>2449</v>
      </c>
      <c r="P206" s="491">
        <v>26828143</v>
      </c>
      <c r="Q206" s="491">
        <v>26828143</v>
      </c>
      <c r="R206" s="494" t="s">
        <v>2935</v>
      </c>
      <c r="S206" s="494"/>
    </row>
    <row r="207" spans="1:19" x14ac:dyDescent="0.3">
      <c r="A207" s="491" t="s">
        <v>2554</v>
      </c>
      <c r="B207" s="491" t="s">
        <v>2553</v>
      </c>
      <c r="C207" s="491" t="s">
        <v>2555</v>
      </c>
      <c r="D207" s="491" t="s">
        <v>147</v>
      </c>
      <c r="E207" s="491" t="s">
        <v>9</v>
      </c>
      <c r="F207" s="491" t="s">
        <v>148</v>
      </c>
      <c r="G207" s="491" t="s">
        <v>8</v>
      </c>
      <c r="H207" s="491" t="s">
        <v>11</v>
      </c>
      <c r="I207" s="493" t="s">
        <v>1201</v>
      </c>
      <c r="J207" s="491" t="s">
        <v>4109</v>
      </c>
      <c r="K207" s="491" t="s">
        <v>147</v>
      </c>
      <c r="L207" s="491" t="s">
        <v>804</v>
      </c>
      <c r="M207" s="491" t="s">
        <v>2729</v>
      </c>
      <c r="N207" s="491" t="s">
        <v>4416</v>
      </c>
      <c r="O207" s="491" t="s">
        <v>2481</v>
      </c>
      <c r="P207" s="491">
        <v>26809036</v>
      </c>
      <c r="Q207" s="491">
        <v>88980489</v>
      </c>
      <c r="R207" s="494" t="s">
        <v>2935</v>
      </c>
      <c r="S207" s="494"/>
    </row>
    <row r="208" spans="1:19" x14ac:dyDescent="0.3">
      <c r="A208" s="491" t="s">
        <v>1922</v>
      </c>
      <c r="B208" s="491" t="s">
        <v>492</v>
      </c>
      <c r="C208" s="491" t="s">
        <v>1923</v>
      </c>
      <c r="D208" s="491" t="s">
        <v>140</v>
      </c>
      <c r="E208" s="491" t="s">
        <v>21</v>
      </c>
      <c r="F208" s="491" t="s">
        <v>56</v>
      </c>
      <c r="G208" s="491" t="s">
        <v>16</v>
      </c>
      <c r="H208" s="491" t="s">
        <v>20</v>
      </c>
      <c r="I208" s="493" t="s">
        <v>1055</v>
      </c>
      <c r="J208" s="491" t="s">
        <v>81</v>
      </c>
      <c r="K208" s="491" t="s">
        <v>140</v>
      </c>
      <c r="L208" s="491" t="s">
        <v>4178</v>
      </c>
      <c r="M208" s="491" t="s">
        <v>779</v>
      </c>
      <c r="N208" s="491" t="s">
        <v>4416</v>
      </c>
      <c r="O208" s="491" t="s">
        <v>3021</v>
      </c>
      <c r="P208" s="491">
        <v>24695598</v>
      </c>
      <c r="Q208" s="491">
        <v>24695598</v>
      </c>
      <c r="R208" s="494" t="s">
        <v>2935</v>
      </c>
      <c r="S208" s="499" t="s">
        <v>4483</v>
      </c>
    </row>
    <row r="209" spans="1:19" x14ac:dyDescent="0.3">
      <c r="A209" s="491" t="s">
        <v>1924</v>
      </c>
      <c r="B209" s="491" t="s">
        <v>493</v>
      </c>
      <c r="C209" s="491" t="s">
        <v>1925</v>
      </c>
      <c r="D209" s="491" t="s">
        <v>2536</v>
      </c>
      <c r="E209" s="491" t="s">
        <v>14</v>
      </c>
      <c r="F209" s="491" t="s">
        <v>102</v>
      </c>
      <c r="G209" s="491" t="s">
        <v>10</v>
      </c>
      <c r="H209" s="491" t="s">
        <v>11</v>
      </c>
      <c r="I209" s="493" t="s">
        <v>1279</v>
      </c>
      <c r="J209" s="491" t="s">
        <v>103</v>
      </c>
      <c r="K209" s="491" t="s">
        <v>4137</v>
      </c>
      <c r="L209" s="491" t="s">
        <v>4179</v>
      </c>
      <c r="M209" s="491" t="s">
        <v>2730</v>
      </c>
      <c r="N209" s="491" t="s">
        <v>4416</v>
      </c>
      <c r="O209" s="491" t="s">
        <v>4541</v>
      </c>
      <c r="P209" s="491">
        <v>27750333</v>
      </c>
      <c r="Q209" s="491">
        <v>22001977</v>
      </c>
      <c r="R209" s="494" t="s">
        <v>2935</v>
      </c>
      <c r="S209" s="494"/>
    </row>
    <row r="210" spans="1:19" x14ac:dyDescent="0.3">
      <c r="A210" s="491" t="s">
        <v>1926</v>
      </c>
      <c r="B210" s="491" t="s">
        <v>494</v>
      </c>
      <c r="C210" s="491" t="s">
        <v>1927</v>
      </c>
      <c r="D210" s="491" t="s">
        <v>806</v>
      </c>
      <c r="E210" s="491" t="s">
        <v>11</v>
      </c>
      <c r="F210" s="491" t="s">
        <v>148</v>
      </c>
      <c r="G210" s="491" t="s">
        <v>7</v>
      </c>
      <c r="H210" s="491" t="s">
        <v>10</v>
      </c>
      <c r="I210" s="493" t="s">
        <v>1193</v>
      </c>
      <c r="J210" s="491" t="s">
        <v>4109</v>
      </c>
      <c r="K210" s="491" t="s">
        <v>806</v>
      </c>
      <c r="L210" s="491" t="s">
        <v>809</v>
      </c>
      <c r="M210" s="491" t="s">
        <v>809</v>
      </c>
      <c r="N210" s="491" t="s">
        <v>4416</v>
      </c>
      <c r="O210" s="491" t="s">
        <v>3711</v>
      </c>
      <c r="P210" s="491">
        <v>26561374</v>
      </c>
      <c r="Q210" s="491">
        <v>22006168</v>
      </c>
      <c r="R210" s="494" t="s">
        <v>2935</v>
      </c>
      <c r="S210" s="494"/>
    </row>
    <row r="211" spans="1:19" x14ac:dyDescent="0.3">
      <c r="A211" s="491" t="s">
        <v>1928</v>
      </c>
      <c r="B211" s="491" t="s">
        <v>495</v>
      </c>
      <c r="C211" s="491" t="s">
        <v>1929</v>
      </c>
      <c r="D211" s="491" t="s">
        <v>2535</v>
      </c>
      <c r="E211" s="491" t="s">
        <v>14</v>
      </c>
      <c r="F211" s="491" t="s">
        <v>56</v>
      </c>
      <c r="G211" s="491" t="s">
        <v>141</v>
      </c>
      <c r="H211" s="491" t="s">
        <v>7</v>
      </c>
      <c r="I211" s="493" t="s">
        <v>1079</v>
      </c>
      <c r="J211" s="491" t="s">
        <v>81</v>
      </c>
      <c r="K211" s="491" t="s">
        <v>142</v>
      </c>
      <c r="L211" s="491" t="s">
        <v>4180</v>
      </c>
      <c r="M211" s="491" t="s">
        <v>2731</v>
      </c>
      <c r="N211" s="491" t="s">
        <v>4416</v>
      </c>
      <c r="O211" s="491" t="s">
        <v>2451</v>
      </c>
      <c r="P211" s="491">
        <v>41051143</v>
      </c>
      <c r="Q211" s="491"/>
      <c r="R211" s="494" t="s">
        <v>2935</v>
      </c>
      <c r="S211" s="494"/>
    </row>
    <row r="212" spans="1:19" x14ac:dyDescent="0.3">
      <c r="A212" s="491" t="s">
        <v>1930</v>
      </c>
      <c r="B212" s="491" t="s">
        <v>496</v>
      </c>
      <c r="C212" s="491" t="s">
        <v>1931</v>
      </c>
      <c r="D212" s="491" t="s">
        <v>140</v>
      </c>
      <c r="E212" s="491" t="s">
        <v>21</v>
      </c>
      <c r="F212" s="491" t="s">
        <v>56</v>
      </c>
      <c r="G212" s="491" t="s">
        <v>16</v>
      </c>
      <c r="H212" s="491" t="s">
        <v>20</v>
      </c>
      <c r="I212" s="493" t="s">
        <v>1055</v>
      </c>
      <c r="J212" s="491" t="s">
        <v>81</v>
      </c>
      <c r="K212" s="491" t="s">
        <v>140</v>
      </c>
      <c r="L212" s="491" t="s">
        <v>4178</v>
      </c>
      <c r="M212" s="491" t="s">
        <v>2732</v>
      </c>
      <c r="N212" s="491" t="s">
        <v>4416</v>
      </c>
      <c r="O212" s="491" t="s">
        <v>2452</v>
      </c>
      <c r="P212" s="491">
        <v>24673033</v>
      </c>
      <c r="Q212" s="491">
        <v>24673033</v>
      </c>
      <c r="R212" s="494" t="s">
        <v>2928</v>
      </c>
      <c r="S212" s="499" t="s">
        <v>4074</v>
      </c>
    </row>
    <row r="213" spans="1:19" x14ac:dyDescent="0.3">
      <c r="A213" s="491" t="s">
        <v>1932</v>
      </c>
      <c r="B213" s="491" t="s">
        <v>498</v>
      </c>
      <c r="C213" s="491" t="s">
        <v>1933</v>
      </c>
      <c r="D213" s="491" t="s">
        <v>2535</v>
      </c>
      <c r="E213" s="491" t="s">
        <v>12</v>
      </c>
      <c r="F213" s="491" t="s">
        <v>56</v>
      </c>
      <c r="G213" s="491" t="s">
        <v>22</v>
      </c>
      <c r="H213" s="491" t="s">
        <v>11</v>
      </c>
      <c r="I213" s="493" t="s">
        <v>1075</v>
      </c>
      <c r="J213" s="491" t="s">
        <v>81</v>
      </c>
      <c r="K213" s="491" t="s">
        <v>4127</v>
      </c>
      <c r="L213" s="491" t="s">
        <v>803</v>
      </c>
      <c r="M213" s="491" t="s">
        <v>803</v>
      </c>
      <c r="N213" s="491" t="s">
        <v>4416</v>
      </c>
      <c r="O213" s="491" t="s">
        <v>4181</v>
      </c>
      <c r="P213" s="491">
        <v>72961567</v>
      </c>
      <c r="Q213" s="491">
        <v>22005245</v>
      </c>
      <c r="R213" s="494" t="s">
        <v>2935</v>
      </c>
      <c r="S213" s="494"/>
    </row>
    <row r="214" spans="1:19" x14ac:dyDescent="0.3">
      <c r="A214" s="491" t="s">
        <v>1934</v>
      </c>
      <c r="B214" s="491" t="s">
        <v>499</v>
      </c>
      <c r="C214" s="491" t="s">
        <v>1935</v>
      </c>
      <c r="D214" s="491" t="s">
        <v>2536</v>
      </c>
      <c r="E214" s="491" t="s">
        <v>15</v>
      </c>
      <c r="F214" s="491" t="s">
        <v>102</v>
      </c>
      <c r="G214" s="491" t="s">
        <v>10</v>
      </c>
      <c r="H214" s="491" t="s">
        <v>10</v>
      </c>
      <c r="I214" s="493" t="s">
        <v>1278</v>
      </c>
      <c r="J214" s="491" t="s">
        <v>103</v>
      </c>
      <c r="K214" s="491" t="s">
        <v>4137</v>
      </c>
      <c r="L214" s="491" t="s">
        <v>4182</v>
      </c>
      <c r="M214" s="491" t="s">
        <v>2733</v>
      </c>
      <c r="N214" s="491" t="s">
        <v>4416</v>
      </c>
      <c r="O214" s="491" t="s">
        <v>3609</v>
      </c>
      <c r="P214" s="491">
        <v>27411146</v>
      </c>
      <c r="Q214" s="491">
        <v>63219753</v>
      </c>
      <c r="R214" s="494" t="s">
        <v>2935</v>
      </c>
      <c r="S214" s="494"/>
    </row>
    <row r="215" spans="1:19" x14ac:dyDescent="0.3">
      <c r="A215" s="491" t="s">
        <v>1936</v>
      </c>
      <c r="B215" s="491" t="s">
        <v>501</v>
      </c>
      <c r="C215" s="491" t="s">
        <v>1937</v>
      </c>
      <c r="D215" s="491" t="s">
        <v>784</v>
      </c>
      <c r="E215" s="491" t="s">
        <v>9</v>
      </c>
      <c r="F215" s="491" t="s">
        <v>85</v>
      </c>
      <c r="G215" s="491" t="s">
        <v>11</v>
      </c>
      <c r="H215" s="491" t="s">
        <v>8</v>
      </c>
      <c r="I215" s="493" t="s">
        <v>1324</v>
      </c>
      <c r="J215" s="491" t="s">
        <v>84</v>
      </c>
      <c r="K215" s="491" t="s">
        <v>4153</v>
      </c>
      <c r="L215" s="491" t="s">
        <v>817</v>
      </c>
      <c r="M215" s="491" t="s">
        <v>817</v>
      </c>
      <c r="N215" s="491" t="s">
        <v>4416</v>
      </c>
      <c r="O215" s="491" t="s">
        <v>4542</v>
      </c>
      <c r="P215" s="491">
        <v>27600861</v>
      </c>
      <c r="Q215" s="491"/>
      <c r="R215" s="494" t="s">
        <v>2935</v>
      </c>
      <c r="S215" s="494"/>
    </row>
    <row r="216" spans="1:19" x14ac:dyDescent="0.3">
      <c r="A216" s="491" t="s">
        <v>1938</v>
      </c>
      <c r="B216" s="491" t="s">
        <v>503</v>
      </c>
      <c r="C216" s="491" t="s">
        <v>1939</v>
      </c>
      <c r="D216" s="491" t="s">
        <v>784</v>
      </c>
      <c r="E216" s="491" t="s">
        <v>10</v>
      </c>
      <c r="F216" s="491" t="s">
        <v>85</v>
      </c>
      <c r="G216" s="491" t="s">
        <v>7</v>
      </c>
      <c r="H216" s="491" t="s">
        <v>9</v>
      </c>
      <c r="I216" s="493" t="s">
        <v>1305</v>
      </c>
      <c r="J216" s="491" t="s">
        <v>84</v>
      </c>
      <c r="K216" s="491" t="s">
        <v>4119</v>
      </c>
      <c r="L216" s="491" t="s">
        <v>4183</v>
      </c>
      <c r="M216" s="491" t="s">
        <v>231</v>
      </c>
      <c r="N216" s="491" t="s">
        <v>4416</v>
      </c>
      <c r="O216" s="491" t="s">
        <v>4543</v>
      </c>
      <c r="P216" s="491">
        <v>44092721</v>
      </c>
      <c r="Q216" s="491"/>
      <c r="R216" s="494" t="s">
        <v>2935</v>
      </c>
      <c r="S216" s="494"/>
    </row>
    <row r="217" spans="1:19" x14ac:dyDescent="0.3">
      <c r="A217" s="491" t="s">
        <v>1941</v>
      </c>
      <c r="B217" s="491" t="s">
        <v>506</v>
      </c>
      <c r="C217" s="491" t="s">
        <v>1942</v>
      </c>
      <c r="D217" s="491" t="s">
        <v>84</v>
      </c>
      <c r="E217" s="491" t="s">
        <v>10</v>
      </c>
      <c r="F217" s="491" t="s">
        <v>85</v>
      </c>
      <c r="G217" s="491" t="s">
        <v>8</v>
      </c>
      <c r="H217" s="491" t="s">
        <v>12</v>
      </c>
      <c r="I217" s="493" t="s">
        <v>3239</v>
      </c>
      <c r="J217" s="491" t="s">
        <v>84</v>
      </c>
      <c r="K217" s="491" t="s">
        <v>783</v>
      </c>
      <c r="L217" s="491" t="s">
        <v>4123</v>
      </c>
      <c r="M217" s="491" t="s">
        <v>2734</v>
      </c>
      <c r="N217" s="491" t="s">
        <v>4416</v>
      </c>
      <c r="O217" s="491" t="s">
        <v>3025</v>
      </c>
      <c r="P217" s="491">
        <v>27588013</v>
      </c>
      <c r="Q217" s="491">
        <v>27588013</v>
      </c>
      <c r="R217" s="494" t="s">
        <v>2935</v>
      </c>
      <c r="S217" s="494"/>
    </row>
    <row r="218" spans="1:19" x14ac:dyDescent="0.3">
      <c r="A218" s="491" t="s">
        <v>1943</v>
      </c>
      <c r="B218" s="491" t="s">
        <v>507</v>
      </c>
      <c r="C218" s="491" t="s">
        <v>4045</v>
      </c>
      <c r="D218" s="491" t="s">
        <v>84</v>
      </c>
      <c r="E218" s="491" t="s">
        <v>14</v>
      </c>
      <c r="F218" s="491" t="s">
        <v>85</v>
      </c>
      <c r="G218" s="491" t="s">
        <v>9</v>
      </c>
      <c r="H218" s="491" t="s">
        <v>8</v>
      </c>
      <c r="I218" s="493" t="s">
        <v>1317</v>
      </c>
      <c r="J218" s="491" t="s">
        <v>84</v>
      </c>
      <c r="K218" s="491" t="s">
        <v>4124</v>
      </c>
      <c r="L218" s="491" t="s">
        <v>822</v>
      </c>
      <c r="M218" s="491" t="s">
        <v>822</v>
      </c>
      <c r="N218" s="491" t="s">
        <v>4416</v>
      </c>
      <c r="O218" s="491" t="s">
        <v>4544</v>
      </c>
      <c r="P218" s="491">
        <v>27550213</v>
      </c>
      <c r="Q218" s="491"/>
      <c r="R218" s="494" t="s">
        <v>2935</v>
      </c>
      <c r="S218" s="494"/>
    </row>
    <row r="219" spans="1:19" x14ac:dyDescent="0.3">
      <c r="A219" s="491" t="s">
        <v>1944</v>
      </c>
      <c r="B219" s="491" t="s">
        <v>508</v>
      </c>
      <c r="C219" s="491" t="s">
        <v>1945</v>
      </c>
      <c r="D219" s="491" t="s">
        <v>84</v>
      </c>
      <c r="E219" s="491" t="s">
        <v>12</v>
      </c>
      <c r="F219" s="491" t="s">
        <v>85</v>
      </c>
      <c r="G219" s="491" t="s">
        <v>10</v>
      </c>
      <c r="H219" s="491" t="s">
        <v>8</v>
      </c>
      <c r="I219" s="493" t="s">
        <v>1321</v>
      </c>
      <c r="J219" s="491" t="s">
        <v>84</v>
      </c>
      <c r="K219" s="491" t="s">
        <v>4136</v>
      </c>
      <c r="L219" s="491" t="s">
        <v>4184</v>
      </c>
      <c r="M219" s="491" t="s">
        <v>2735</v>
      </c>
      <c r="N219" s="491" t="s">
        <v>4416</v>
      </c>
      <c r="O219" s="491" t="s">
        <v>4545</v>
      </c>
      <c r="P219" s="491">
        <v>27978134</v>
      </c>
      <c r="Q219" s="491">
        <v>27978265</v>
      </c>
      <c r="R219" s="494" t="s">
        <v>2935</v>
      </c>
      <c r="S219" s="494"/>
    </row>
    <row r="220" spans="1:19" x14ac:dyDescent="0.3">
      <c r="A220" s="491" t="s">
        <v>1946</v>
      </c>
      <c r="B220" s="491" t="s">
        <v>510</v>
      </c>
      <c r="C220" s="491" t="s">
        <v>1947</v>
      </c>
      <c r="D220" s="491" t="s">
        <v>140</v>
      </c>
      <c r="E220" s="491" t="s">
        <v>12</v>
      </c>
      <c r="F220" s="491" t="s">
        <v>56</v>
      </c>
      <c r="G220" s="491" t="s">
        <v>16</v>
      </c>
      <c r="H220" s="491" t="s">
        <v>20</v>
      </c>
      <c r="I220" s="493" t="s">
        <v>1055</v>
      </c>
      <c r="J220" s="491" t="s">
        <v>81</v>
      </c>
      <c r="K220" s="491" t="s">
        <v>140</v>
      </c>
      <c r="L220" s="491" t="s">
        <v>4178</v>
      </c>
      <c r="M220" s="491" t="s">
        <v>2736</v>
      </c>
      <c r="N220" s="491" t="s">
        <v>4416</v>
      </c>
      <c r="O220" s="491" t="s">
        <v>3606</v>
      </c>
      <c r="P220" s="491">
        <v>24695006</v>
      </c>
      <c r="Q220" s="491">
        <v>24695006</v>
      </c>
      <c r="R220" s="494" t="s">
        <v>2929</v>
      </c>
      <c r="S220" s="494"/>
    </row>
    <row r="221" spans="1:19" x14ac:dyDescent="0.3">
      <c r="A221" s="491" t="s">
        <v>1948</v>
      </c>
      <c r="B221" s="491" t="s">
        <v>511</v>
      </c>
      <c r="C221" s="491" t="s">
        <v>1949</v>
      </c>
      <c r="D221" s="491" t="s">
        <v>140</v>
      </c>
      <c r="E221" s="491" t="s">
        <v>12</v>
      </c>
      <c r="F221" s="491" t="s">
        <v>56</v>
      </c>
      <c r="G221" s="491" t="s">
        <v>16</v>
      </c>
      <c r="H221" s="491" t="s">
        <v>22</v>
      </c>
      <c r="I221" s="493" t="s">
        <v>1057</v>
      </c>
      <c r="J221" s="491" t="s">
        <v>81</v>
      </c>
      <c r="K221" s="491" t="s">
        <v>140</v>
      </c>
      <c r="L221" s="491" t="s">
        <v>4170</v>
      </c>
      <c r="M221" s="491" t="s">
        <v>571</v>
      </c>
      <c r="N221" s="491" t="s">
        <v>4416</v>
      </c>
      <c r="O221" s="491" t="s">
        <v>3023</v>
      </c>
      <c r="P221" s="491">
        <v>86114093</v>
      </c>
      <c r="Q221" s="491"/>
      <c r="R221" s="494" t="s">
        <v>2935</v>
      </c>
      <c r="S221" s="494"/>
    </row>
    <row r="222" spans="1:19" x14ac:dyDescent="0.3">
      <c r="A222" s="491" t="s">
        <v>1950</v>
      </c>
      <c r="B222" s="491" t="s">
        <v>513</v>
      </c>
      <c r="C222" s="491" t="s">
        <v>1951</v>
      </c>
      <c r="D222" s="491" t="s">
        <v>196</v>
      </c>
      <c r="E222" s="491" t="s">
        <v>12</v>
      </c>
      <c r="F222" s="491" t="s">
        <v>54</v>
      </c>
      <c r="G222" s="491" t="s">
        <v>338</v>
      </c>
      <c r="H222" s="491" t="s">
        <v>10</v>
      </c>
      <c r="I222" s="493" t="s">
        <v>949</v>
      </c>
      <c r="J222" s="491" t="s">
        <v>55</v>
      </c>
      <c r="K222" s="491" t="s">
        <v>4185</v>
      </c>
      <c r="L222" s="491" t="s">
        <v>4186</v>
      </c>
      <c r="M222" s="491" t="s">
        <v>2737</v>
      </c>
      <c r="N222" s="491" t="s">
        <v>4416</v>
      </c>
      <c r="O222" s="491" t="s">
        <v>4187</v>
      </c>
      <c r="P222" s="491">
        <v>26451071</v>
      </c>
      <c r="Q222" s="491"/>
      <c r="R222" s="494" t="s">
        <v>2935</v>
      </c>
      <c r="S222" s="494"/>
    </row>
    <row r="223" spans="1:19" x14ac:dyDescent="0.3">
      <c r="A223" s="491" t="s">
        <v>1952</v>
      </c>
      <c r="B223" s="491" t="s">
        <v>514</v>
      </c>
      <c r="C223" s="491" t="s">
        <v>1953</v>
      </c>
      <c r="D223" s="491" t="s">
        <v>80</v>
      </c>
      <c r="E223" s="491" t="s">
        <v>11</v>
      </c>
      <c r="F223" s="491" t="s">
        <v>56</v>
      </c>
      <c r="G223" s="491" t="s">
        <v>12</v>
      </c>
      <c r="H223" s="491" t="s">
        <v>7</v>
      </c>
      <c r="I223" s="493" t="s">
        <v>1029</v>
      </c>
      <c r="J223" s="491" t="s">
        <v>81</v>
      </c>
      <c r="K223" s="491" t="s">
        <v>517</v>
      </c>
      <c r="L223" s="491" t="s">
        <v>4188</v>
      </c>
      <c r="M223" s="491" t="s">
        <v>2738</v>
      </c>
      <c r="N223" s="491" t="s">
        <v>4416</v>
      </c>
      <c r="O223" s="491" t="s">
        <v>2455</v>
      </c>
      <c r="P223" s="491">
        <v>24531551</v>
      </c>
      <c r="Q223" s="491">
        <v>24531551</v>
      </c>
      <c r="R223" s="494" t="s">
        <v>2930</v>
      </c>
      <c r="S223" s="494"/>
    </row>
    <row r="224" spans="1:19" x14ac:dyDescent="0.3">
      <c r="A224" s="491" t="s">
        <v>1955</v>
      </c>
      <c r="B224" s="491" t="s">
        <v>516</v>
      </c>
      <c r="C224" s="491" t="s">
        <v>1956</v>
      </c>
      <c r="D224" s="491" t="s">
        <v>150</v>
      </c>
      <c r="E224" s="491" t="s">
        <v>10</v>
      </c>
      <c r="F224" s="491" t="s">
        <v>70</v>
      </c>
      <c r="G224" s="491" t="s">
        <v>11</v>
      </c>
      <c r="H224" s="491" t="s">
        <v>7</v>
      </c>
      <c r="I224" s="493" t="s">
        <v>1126</v>
      </c>
      <c r="J224" s="491" t="s">
        <v>150</v>
      </c>
      <c r="K224" s="491" t="s">
        <v>4189</v>
      </c>
      <c r="L224" s="491" t="s">
        <v>4190</v>
      </c>
      <c r="M224" s="491" t="s">
        <v>3145</v>
      </c>
      <c r="N224" s="491" t="s">
        <v>4416</v>
      </c>
      <c r="O224" s="491" t="s">
        <v>4546</v>
      </c>
      <c r="P224" s="491">
        <v>25348017</v>
      </c>
      <c r="Q224" s="491">
        <v>25348017</v>
      </c>
      <c r="R224" s="494" t="s">
        <v>2935</v>
      </c>
      <c r="S224" s="494"/>
    </row>
    <row r="225" spans="1:19" x14ac:dyDescent="0.3">
      <c r="A225" s="491" t="s">
        <v>1957</v>
      </c>
      <c r="B225" s="491" t="s">
        <v>519</v>
      </c>
      <c r="C225" s="491" t="s">
        <v>4046</v>
      </c>
      <c r="D225" s="491" t="s">
        <v>2536</v>
      </c>
      <c r="E225" s="491" t="s">
        <v>10</v>
      </c>
      <c r="F225" s="491" t="s">
        <v>102</v>
      </c>
      <c r="G225" s="491" t="s">
        <v>8</v>
      </c>
      <c r="H225" s="491" t="s">
        <v>11</v>
      </c>
      <c r="I225" s="493" t="s">
        <v>1267</v>
      </c>
      <c r="J225" s="491" t="s">
        <v>103</v>
      </c>
      <c r="K225" s="491" t="s">
        <v>571</v>
      </c>
      <c r="L225" s="491" t="s">
        <v>642</v>
      </c>
      <c r="M225" s="491" t="s">
        <v>642</v>
      </c>
      <c r="N225" s="491" t="s">
        <v>4416</v>
      </c>
      <c r="O225" s="491" t="s">
        <v>4547</v>
      </c>
      <c r="P225" s="491">
        <v>22005153</v>
      </c>
      <c r="Q225" s="491">
        <v>27300748</v>
      </c>
      <c r="R225" s="494" t="s">
        <v>2935</v>
      </c>
      <c r="S225" s="494"/>
    </row>
    <row r="226" spans="1:19" x14ac:dyDescent="0.3">
      <c r="A226" s="491" t="s">
        <v>1958</v>
      </c>
      <c r="B226" s="491" t="s">
        <v>520</v>
      </c>
      <c r="C226" s="491" t="s">
        <v>4047</v>
      </c>
      <c r="D226" s="491" t="s">
        <v>2536</v>
      </c>
      <c r="E226" s="491" t="s">
        <v>10</v>
      </c>
      <c r="F226" s="491" t="s">
        <v>102</v>
      </c>
      <c r="G226" s="491" t="s">
        <v>8</v>
      </c>
      <c r="H226" s="491" t="s">
        <v>10</v>
      </c>
      <c r="I226" s="493" t="s">
        <v>1266</v>
      </c>
      <c r="J226" s="491" t="s">
        <v>103</v>
      </c>
      <c r="K226" s="491" t="s">
        <v>571</v>
      </c>
      <c r="L226" s="491" t="s">
        <v>4191</v>
      </c>
      <c r="M226" s="491" t="s">
        <v>4133</v>
      </c>
      <c r="N226" s="491" t="s">
        <v>4416</v>
      </c>
      <c r="O226" s="491" t="s">
        <v>4548</v>
      </c>
      <c r="P226" s="491">
        <v>22005632</v>
      </c>
      <c r="Q226" s="491">
        <v>86534761</v>
      </c>
      <c r="R226" s="494" t="s">
        <v>2935</v>
      </c>
      <c r="S226" s="494"/>
    </row>
    <row r="227" spans="1:19" x14ac:dyDescent="0.3">
      <c r="A227" s="491" t="s">
        <v>1959</v>
      </c>
      <c r="B227" s="491" t="s">
        <v>521</v>
      </c>
      <c r="C227" s="491" t="s">
        <v>4048</v>
      </c>
      <c r="D227" s="491" t="s">
        <v>2536</v>
      </c>
      <c r="E227" s="491" t="s">
        <v>8</v>
      </c>
      <c r="F227" s="491" t="s">
        <v>102</v>
      </c>
      <c r="G227" s="491" t="s">
        <v>8</v>
      </c>
      <c r="H227" s="491" t="s">
        <v>12</v>
      </c>
      <c r="I227" s="493" t="s">
        <v>1268</v>
      </c>
      <c r="J227" s="491" t="s">
        <v>103</v>
      </c>
      <c r="K227" s="491" t="s">
        <v>571</v>
      </c>
      <c r="L227" s="491" t="s">
        <v>4192</v>
      </c>
      <c r="M227" s="491" t="s">
        <v>2739</v>
      </c>
      <c r="N227" s="491" t="s">
        <v>4416</v>
      </c>
      <c r="O227" s="491" t="s">
        <v>4549</v>
      </c>
      <c r="P227" s="491">
        <v>86121414</v>
      </c>
      <c r="Q227" s="491">
        <v>83120425</v>
      </c>
      <c r="R227" s="494" t="s">
        <v>2935</v>
      </c>
      <c r="S227" s="494"/>
    </row>
    <row r="228" spans="1:19" x14ac:dyDescent="0.3">
      <c r="A228" s="491" t="s">
        <v>1960</v>
      </c>
      <c r="B228" s="491" t="s">
        <v>343</v>
      </c>
      <c r="C228" s="491" t="s">
        <v>1961</v>
      </c>
      <c r="D228" s="491" t="s">
        <v>432</v>
      </c>
      <c r="E228" s="491" t="s">
        <v>11</v>
      </c>
      <c r="F228" s="491" t="s">
        <v>54</v>
      </c>
      <c r="G228" s="491" t="s">
        <v>433</v>
      </c>
      <c r="H228" s="491" t="s">
        <v>14</v>
      </c>
      <c r="I228" s="493" t="s">
        <v>964</v>
      </c>
      <c r="J228" s="491" t="s">
        <v>55</v>
      </c>
      <c r="K228" s="491" t="s">
        <v>432</v>
      </c>
      <c r="L228" s="491" t="s">
        <v>4193</v>
      </c>
      <c r="M228" s="491" t="s">
        <v>240</v>
      </c>
      <c r="N228" s="491" t="s">
        <v>4416</v>
      </c>
      <c r="O228" s="491" t="s">
        <v>3611</v>
      </c>
      <c r="P228" s="491">
        <v>22005300</v>
      </c>
      <c r="Q228" s="491"/>
      <c r="R228" s="494" t="s">
        <v>2935</v>
      </c>
      <c r="S228" s="494"/>
    </row>
    <row r="229" spans="1:19" x14ac:dyDescent="0.3">
      <c r="A229" s="491" t="s">
        <v>1962</v>
      </c>
      <c r="B229" s="491" t="s">
        <v>398</v>
      </c>
      <c r="C229" s="491" t="s">
        <v>2556</v>
      </c>
      <c r="D229" s="491" t="s">
        <v>432</v>
      </c>
      <c r="E229" s="491" t="s">
        <v>9</v>
      </c>
      <c r="F229" s="491" t="s">
        <v>54</v>
      </c>
      <c r="G229" s="491" t="s">
        <v>433</v>
      </c>
      <c r="H229" s="491" t="s">
        <v>15</v>
      </c>
      <c r="I229" s="493" t="s">
        <v>965</v>
      </c>
      <c r="J229" s="491" t="s">
        <v>55</v>
      </c>
      <c r="K229" s="491" t="s">
        <v>432</v>
      </c>
      <c r="L229" s="491" t="s">
        <v>4194</v>
      </c>
      <c r="M229" s="491" t="s">
        <v>2740</v>
      </c>
      <c r="N229" s="491" t="s">
        <v>4416</v>
      </c>
      <c r="O229" s="491" t="s">
        <v>2457</v>
      </c>
      <c r="P229" s="491">
        <v>27870510</v>
      </c>
      <c r="Q229" s="491"/>
      <c r="R229" s="494" t="s">
        <v>2935</v>
      </c>
      <c r="S229" s="494"/>
    </row>
    <row r="230" spans="1:19" x14ac:dyDescent="0.3">
      <c r="A230" s="491" t="s">
        <v>1963</v>
      </c>
      <c r="B230" s="491" t="s">
        <v>523</v>
      </c>
      <c r="C230" s="491" t="s">
        <v>1964</v>
      </c>
      <c r="D230" s="491" t="s">
        <v>147</v>
      </c>
      <c r="E230" s="491" t="s">
        <v>6</v>
      </c>
      <c r="F230" s="491" t="s">
        <v>148</v>
      </c>
      <c r="G230" s="491" t="s">
        <v>7</v>
      </c>
      <c r="H230" s="491" t="s">
        <v>6</v>
      </c>
      <c r="I230" s="493" t="s">
        <v>1189</v>
      </c>
      <c r="J230" s="491" t="s">
        <v>4109</v>
      </c>
      <c r="K230" s="491" t="s">
        <v>806</v>
      </c>
      <c r="L230" s="491" t="s">
        <v>806</v>
      </c>
      <c r="M230" s="491" t="s">
        <v>2741</v>
      </c>
      <c r="N230" s="491" t="s">
        <v>4416</v>
      </c>
      <c r="O230" s="491" t="s">
        <v>4550</v>
      </c>
      <c r="P230" s="491">
        <v>88603342</v>
      </c>
      <c r="Q230" s="491">
        <v>22007770</v>
      </c>
      <c r="R230" s="494" t="s">
        <v>2935</v>
      </c>
      <c r="S230" s="494"/>
    </row>
    <row r="231" spans="1:19" x14ac:dyDescent="0.3">
      <c r="A231" s="491" t="s">
        <v>1965</v>
      </c>
      <c r="B231" s="491" t="s">
        <v>524</v>
      </c>
      <c r="C231" s="491" t="s">
        <v>1966</v>
      </c>
      <c r="D231" s="491" t="s">
        <v>147</v>
      </c>
      <c r="E231" s="491" t="s">
        <v>10</v>
      </c>
      <c r="F231" s="491" t="s">
        <v>148</v>
      </c>
      <c r="G231" s="491" t="s">
        <v>10</v>
      </c>
      <c r="H231" s="491" t="s">
        <v>9</v>
      </c>
      <c r="I231" s="493" t="s">
        <v>1212</v>
      </c>
      <c r="J231" s="491" t="s">
        <v>4109</v>
      </c>
      <c r="K231" s="491" t="s">
        <v>4195</v>
      </c>
      <c r="L231" s="491" t="s">
        <v>800</v>
      </c>
      <c r="M231" s="491" t="s">
        <v>240</v>
      </c>
      <c r="N231" s="491" t="s">
        <v>4416</v>
      </c>
      <c r="O231" s="491" t="s">
        <v>3602</v>
      </c>
      <c r="P231" s="491">
        <v>26511300</v>
      </c>
      <c r="Q231" s="491">
        <v>26511300</v>
      </c>
      <c r="R231" s="494" t="s">
        <v>2935</v>
      </c>
      <c r="S231" s="494"/>
    </row>
    <row r="232" spans="1:19" x14ac:dyDescent="0.3">
      <c r="A232" s="491" t="s">
        <v>1967</v>
      </c>
      <c r="B232" s="491" t="s">
        <v>525</v>
      </c>
      <c r="C232" s="491" t="s">
        <v>1968</v>
      </c>
      <c r="D232" s="491" t="s">
        <v>795</v>
      </c>
      <c r="E232" s="491" t="s">
        <v>8</v>
      </c>
      <c r="F232" s="491" t="s">
        <v>70</v>
      </c>
      <c r="G232" s="491" t="s">
        <v>10</v>
      </c>
      <c r="H232" s="491" t="s">
        <v>7</v>
      </c>
      <c r="I232" s="493" t="s">
        <v>1114</v>
      </c>
      <c r="J232" s="491" t="s">
        <v>150</v>
      </c>
      <c r="K232" s="491" t="s">
        <v>795</v>
      </c>
      <c r="L232" s="491" t="s">
        <v>4196</v>
      </c>
      <c r="M232" s="491" t="s">
        <v>2742</v>
      </c>
      <c r="N232" s="491" t="s">
        <v>4416</v>
      </c>
      <c r="O232" s="491" t="s">
        <v>4551</v>
      </c>
      <c r="P232" s="491">
        <v>25312358</v>
      </c>
      <c r="Q232" s="491">
        <v>88211649</v>
      </c>
      <c r="R232" s="494" t="s">
        <v>2935</v>
      </c>
      <c r="S232" s="494"/>
    </row>
    <row r="233" spans="1:19" x14ac:dyDescent="0.3">
      <c r="A233" s="491" t="s">
        <v>1969</v>
      </c>
      <c r="B233" s="491" t="s">
        <v>526</v>
      </c>
      <c r="C233" s="491" t="s">
        <v>1970</v>
      </c>
      <c r="D233" s="491" t="s">
        <v>812</v>
      </c>
      <c r="E233" s="491" t="s">
        <v>8</v>
      </c>
      <c r="F233" s="491" t="s">
        <v>102</v>
      </c>
      <c r="G233" s="491" t="s">
        <v>6</v>
      </c>
      <c r="H233" s="491" t="s">
        <v>9</v>
      </c>
      <c r="I233" s="493" t="s">
        <v>1246</v>
      </c>
      <c r="J233" s="491" t="s">
        <v>103</v>
      </c>
      <c r="K233" s="491" t="s">
        <v>103</v>
      </c>
      <c r="L233" s="491" t="s">
        <v>810</v>
      </c>
      <c r="M233" s="491" t="s">
        <v>2743</v>
      </c>
      <c r="N233" s="491" t="s">
        <v>4416</v>
      </c>
      <c r="O233" s="491" t="s">
        <v>4197</v>
      </c>
      <c r="P233" s="491">
        <v>22006109</v>
      </c>
      <c r="Q233" s="491"/>
      <c r="R233" s="494" t="s">
        <v>2935</v>
      </c>
      <c r="S233" s="494" t="s">
        <v>4074</v>
      </c>
    </row>
    <row r="234" spans="1:19" x14ac:dyDescent="0.3">
      <c r="A234" s="491" t="s">
        <v>1971</v>
      </c>
      <c r="B234" s="500" t="s">
        <v>527</v>
      </c>
      <c r="C234" s="491" t="s">
        <v>1972</v>
      </c>
      <c r="D234" s="491" t="s">
        <v>604</v>
      </c>
      <c r="E234" s="491" t="s">
        <v>10</v>
      </c>
      <c r="F234" s="491" t="s">
        <v>148</v>
      </c>
      <c r="G234" s="491" t="s">
        <v>14</v>
      </c>
      <c r="H234" s="491" t="s">
        <v>14</v>
      </c>
      <c r="I234" s="493" t="s">
        <v>4021</v>
      </c>
      <c r="J234" s="491" t="s">
        <v>4109</v>
      </c>
      <c r="K234" s="491" t="s">
        <v>777</v>
      </c>
      <c r="L234" s="491" t="s">
        <v>4552</v>
      </c>
      <c r="M234" s="491" t="s">
        <v>2744</v>
      </c>
      <c r="N234" s="491" t="s">
        <v>4416</v>
      </c>
      <c r="O234" s="491" t="s">
        <v>3283</v>
      </c>
      <c r="P234" s="491">
        <v>26938407</v>
      </c>
      <c r="Q234" s="491">
        <v>26938407</v>
      </c>
      <c r="R234" s="494" t="s">
        <v>2935</v>
      </c>
      <c r="S234" s="494"/>
    </row>
    <row r="235" spans="1:19" x14ac:dyDescent="0.3">
      <c r="A235" s="491" t="s">
        <v>1973</v>
      </c>
      <c r="B235" s="491" t="s">
        <v>528</v>
      </c>
      <c r="C235" s="491" t="s">
        <v>4049</v>
      </c>
      <c r="D235" s="491" t="s">
        <v>81</v>
      </c>
      <c r="E235" s="491" t="s">
        <v>8</v>
      </c>
      <c r="F235" s="491" t="s">
        <v>56</v>
      </c>
      <c r="G235" s="491" t="s">
        <v>6</v>
      </c>
      <c r="H235" s="491" t="s">
        <v>12</v>
      </c>
      <c r="I235" s="493" t="s">
        <v>980</v>
      </c>
      <c r="J235" s="491" t="s">
        <v>81</v>
      </c>
      <c r="K235" s="491" t="s">
        <v>81</v>
      </c>
      <c r="L235" s="491" t="s">
        <v>3149</v>
      </c>
      <c r="M235" s="491" t="s">
        <v>2745</v>
      </c>
      <c r="N235" s="491" t="s">
        <v>4416</v>
      </c>
      <c r="O235" s="491" t="s">
        <v>4553</v>
      </c>
      <c r="P235" s="491">
        <v>24821159</v>
      </c>
      <c r="Q235" s="491">
        <v>24821375</v>
      </c>
      <c r="R235" s="494" t="s">
        <v>2935</v>
      </c>
      <c r="S235" s="494"/>
    </row>
    <row r="236" spans="1:19" x14ac:dyDescent="0.3">
      <c r="A236" s="491" t="s">
        <v>1974</v>
      </c>
      <c r="B236" s="491" t="s">
        <v>1975</v>
      </c>
      <c r="C236" s="491" t="s">
        <v>1976</v>
      </c>
      <c r="D236" s="491" t="s">
        <v>2535</v>
      </c>
      <c r="E236" s="491" t="s">
        <v>6</v>
      </c>
      <c r="F236" s="491" t="s">
        <v>56</v>
      </c>
      <c r="G236" s="491" t="s">
        <v>22</v>
      </c>
      <c r="H236" s="491" t="s">
        <v>10</v>
      </c>
      <c r="I236" s="493" t="s">
        <v>1074</v>
      </c>
      <c r="J236" s="491" t="s">
        <v>81</v>
      </c>
      <c r="K236" s="491" t="s">
        <v>4127</v>
      </c>
      <c r="L236" s="491" t="s">
        <v>419</v>
      </c>
      <c r="M236" s="491" t="s">
        <v>419</v>
      </c>
      <c r="N236" s="491" t="s">
        <v>4416</v>
      </c>
      <c r="O236" s="491" t="s">
        <v>2746</v>
      </c>
      <c r="P236" s="491">
        <v>24702950</v>
      </c>
      <c r="Q236" s="491">
        <v>24700155</v>
      </c>
      <c r="R236" s="494" t="s">
        <v>2935</v>
      </c>
      <c r="S236" s="494"/>
    </row>
    <row r="237" spans="1:19" x14ac:dyDescent="0.3">
      <c r="A237" s="491" t="s">
        <v>1977</v>
      </c>
      <c r="B237" s="491" t="s">
        <v>529</v>
      </c>
      <c r="C237" s="491" t="s">
        <v>1978</v>
      </c>
      <c r="D237" s="491" t="s">
        <v>103</v>
      </c>
      <c r="E237" s="491" t="s">
        <v>8</v>
      </c>
      <c r="F237" s="491" t="s">
        <v>102</v>
      </c>
      <c r="G237" s="491" t="s">
        <v>6</v>
      </c>
      <c r="H237" s="491" t="s">
        <v>11</v>
      </c>
      <c r="I237" s="493" t="s">
        <v>1248</v>
      </c>
      <c r="J237" s="491" t="s">
        <v>103</v>
      </c>
      <c r="K237" s="491" t="s">
        <v>103</v>
      </c>
      <c r="L237" s="491" t="s">
        <v>815</v>
      </c>
      <c r="M237" s="491" t="s">
        <v>2747</v>
      </c>
      <c r="N237" s="491" t="s">
        <v>4416</v>
      </c>
      <c r="O237" s="491" t="s">
        <v>4554</v>
      </c>
      <c r="P237" s="491">
        <v>26788294</v>
      </c>
      <c r="Q237" s="491">
        <v>26788294</v>
      </c>
      <c r="R237" s="494" t="s">
        <v>2935</v>
      </c>
      <c r="S237" s="494"/>
    </row>
    <row r="238" spans="1:19" x14ac:dyDescent="0.3">
      <c r="A238" s="491" t="s">
        <v>1979</v>
      </c>
      <c r="B238" s="491" t="s">
        <v>532</v>
      </c>
      <c r="C238" s="491" t="s">
        <v>1980</v>
      </c>
      <c r="D238" s="491" t="s">
        <v>59</v>
      </c>
      <c r="E238" s="491" t="s">
        <v>11</v>
      </c>
      <c r="F238" s="491" t="s">
        <v>54</v>
      </c>
      <c r="G238" s="491" t="s">
        <v>21</v>
      </c>
      <c r="H238" s="491" t="s">
        <v>9</v>
      </c>
      <c r="I238" s="493" t="s">
        <v>931</v>
      </c>
      <c r="J238" s="491" t="s">
        <v>55</v>
      </c>
      <c r="K238" s="491" t="s">
        <v>4144</v>
      </c>
      <c r="L238" s="491" t="s">
        <v>4198</v>
      </c>
      <c r="M238" s="491" t="s">
        <v>2748</v>
      </c>
      <c r="N238" s="491" t="s">
        <v>4416</v>
      </c>
      <c r="O238" s="491" t="s">
        <v>2749</v>
      </c>
      <c r="P238" s="491">
        <v>24102693</v>
      </c>
      <c r="Q238" s="491">
        <v>24102693</v>
      </c>
      <c r="R238" s="494" t="s">
        <v>2935</v>
      </c>
      <c r="S238" s="494"/>
    </row>
    <row r="239" spans="1:19" x14ac:dyDescent="0.3">
      <c r="A239" s="491" t="s">
        <v>1985</v>
      </c>
      <c r="B239" s="491" t="s">
        <v>365</v>
      </c>
      <c r="C239" s="491" t="s">
        <v>1986</v>
      </c>
      <c r="D239" s="491" t="s">
        <v>2530</v>
      </c>
      <c r="E239" s="491" t="s">
        <v>10</v>
      </c>
      <c r="F239" s="491" t="s">
        <v>54</v>
      </c>
      <c r="G239" s="491" t="s">
        <v>141</v>
      </c>
      <c r="H239" s="491" t="s">
        <v>8</v>
      </c>
      <c r="I239" s="493" t="s">
        <v>940</v>
      </c>
      <c r="J239" s="491" t="s">
        <v>55</v>
      </c>
      <c r="K239" s="491" t="s">
        <v>4087</v>
      </c>
      <c r="L239" s="491" t="s">
        <v>4518</v>
      </c>
      <c r="M239" s="491" t="s">
        <v>260</v>
      </c>
      <c r="N239" s="491" t="s">
        <v>4416</v>
      </c>
      <c r="O239" s="491" t="s">
        <v>4199</v>
      </c>
      <c r="P239" s="491">
        <v>22920005</v>
      </c>
      <c r="Q239" s="491">
        <v>22926822</v>
      </c>
      <c r="R239" s="494" t="s">
        <v>2935</v>
      </c>
      <c r="S239" s="494"/>
    </row>
    <row r="240" spans="1:19" x14ac:dyDescent="0.3">
      <c r="A240" s="491" t="s">
        <v>1987</v>
      </c>
      <c r="B240" s="491" t="s">
        <v>339</v>
      </c>
      <c r="C240" s="491" t="s">
        <v>4050</v>
      </c>
      <c r="D240" s="491" t="s">
        <v>784</v>
      </c>
      <c r="E240" s="491" t="s">
        <v>10</v>
      </c>
      <c r="F240" s="491" t="s">
        <v>85</v>
      </c>
      <c r="G240" s="491" t="s">
        <v>7</v>
      </c>
      <c r="H240" s="491" t="s">
        <v>9</v>
      </c>
      <c r="I240" s="493" t="s">
        <v>1305</v>
      </c>
      <c r="J240" s="491" t="s">
        <v>84</v>
      </c>
      <c r="K240" s="491" t="s">
        <v>4119</v>
      </c>
      <c r="L240" s="491" t="s">
        <v>4183</v>
      </c>
      <c r="M240" s="491" t="s">
        <v>2750</v>
      </c>
      <c r="N240" s="491" t="s">
        <v>4416</v>
      </c>
      <c r="O240" s="491" t="s">
        <v>4200</v>
      </c>
      <c r="P240" s="491">
        <v>27634228</v>
      </c>
      <c r="Q240" s="491">
        <v>27634438</v>
      </c>
      <c r="R240" s="494" t="s">
        <v>2935</v>
      </c>
      <c r="S240" s="494"/>
    </row>
    <row r="241" spans="1:19" x14ac:dyDescent="0.3">
      <c r="A241" s="491" t="s">
        <v>1988</v>
      </c>
      <c r="B241" s="491" t="s">
        <v>340</v>
      </c>
      <c r="C241" s="491" t="s">
        <v>1989</v>
      </c>
      <c r="D241" s="491" t="s">
        <v>103</v>
      </c>
      <c r="E241" s="491" t="s">
        <v>8</v>
      </c>
      <c r="F241" s="491" t="s">
        <v>102</v>
      </c>
      <c r="G241" s="491" t="s">
        <v>6</v>
      </c>
      <c r="H241" s="491" t="s">
        <v>11</v>
      </c>
      <c r="I241" s="493" t="s">
        <v>1248</v>
      </c>
      <c r="J241" s="491" t="s">
        <v>103</v>
      </c>
      <c r="K241" s="491" t="s">
        <v>103</v>
      </c>
      <c r="L241" s="491" t="s">
        <v>815</v>
      </c>
      <c r="M241" s="491" t="s">
        <v>815</v>
      </c>
      <c r="N241" s="491" t="s">
        <v>4416</v>
      </c>
      <c r="O241" s="491" t="s">
        <v>3294</v>
      </c>
      <c r="P241" s="491">
        <v>22002702</v>
      </c>
      <c r="Q241" s="491">
        <v>26613357</v>
      </c>
      <c r="R241" s="494" t="s">
        <v>2935</v>
      </c>
      <c r="S241" s="494"/>
    </row>
    <row r="242" spans="1:19" x14ac:dyDescent="0.3">
      <c r="A242" s="491" t="s">
        <v>1990</v>
      </c>
      <c r="B242" s="491" t="s">
        <v>545</v>
      </c>
      <c r="C242" s="491" t="s">
        <v>4051</v>
      </c>
      <c r="D242" s="491" t="s">
        <v>331</v>
      </c>
      <c r="E242" s="491" t="s">
        <v>8</v>
      </c>
      <c r="F242" s="491" t="s">
        <v>148</v>
      </c>
      <c r="G242" s="491" t="s">
        <v>9</v>
      </c>
      <c r="H242" s="491" t="s">
        <v>8</v>
      </c>
      <c r="I242" s="493" t="s">
        <v>1207</v>
      </c>
      <c r="J242" s="491" t="s">
        <v>4109</v>
      </c>
      <c r="K242" s="491" t="s">
        <v>332</v>
      </c>
      <c r="L242" s="491" t="s">
        <v>4201</v>
      </c>
      <c r="M242" s="491" t="s">
        <v>390</v>
      </c>
      <c r="N242" s="491" t="s">
        <v>4416</v>
      </c>
      <c r="O242" s="491" t="s">
        <v>3713</v>
      </c>
      <c r="P242" s="491">
        <v>26730550</v>
      </c>
      <c r="Q242" s="491"/>
      <c r="R242" s="494" t="s">
        <v>2931</v>
      </c>
      <c r="S242" s="494"/>
    </row>
    <row r="243" spans="1:19" x14ac:dyDescent="0.3">
      <c r="A243" s="491" t="s">
        <v>1991</v>
      </c>
      <c r="B243" s="491" t="s">
        <v>333</v>
      </c>
      <c r="C243" s="491" t="s">
        <v>1992</v>
      </c>
      <c r="D243" s="491" t="s">
        <v>795</v>
      </c>
      <c r="E243" s="491" t="s">
        <v>10</v>
      </c>
      <c r="F243" s="491" t="s">
        <v>70</v>
      </c>
      <c r="G243" s="491" t="s">
        <v>10</v>
      </c>
      <c r="H243" s="491" t="s">
        <v>12</v>
      </c>
      <c r="I243" s="493" t="s">
        <v>1119</v>
      </c>
      <c r="J243" s="491" t="s">
        <v>150</v>
      </c>
      <c r="K243" s="491" t="s">
        <v>795</v>
      </c>
      <c r="L243" s="491" t="s">
        <v>4202</v>
      </c>
      <c r="M243" s="491" t="s">
        <v>779</v>
      </c>
      <c r="N243" s="491" t="s">
        <v>4416</v>
      </c>
      <c r="O243" s="491" t="s">
        <v>3284</v>
      </c>
      <c r="P243" s="491">
        <v>25311634</v>
      </c>
      <c r="Q243" s="491"/>
      <c r="R243" s="494" t="s">
        <v>2935</v>
      </c>
      <c r="S243" s="494"/>
    </row>
    <row r="244" spans="1:19" x14ac:dyDescent="0.3">
      <c r="A244" s="491" t="s">
        <v>1993</v>
      </c>
      <c r="B244" s="491" t="s">
        <v>328</v>
      </c>
      <c r="C244" s="491" t="s">
        <v>1994</v>
      </c>
      <c r="D244" s="491" t="s">
        <v>103</v>
      </c>
      <c r="E244" s="491" t="s">
        <v>12</v>
      </c>
      <c r="F244" s="491" t="s">
        <v>102</v>
      </c>
      <c r="G244" s="491" t="s">
        <v>7</v>
      </c>
      <c r="H244" s="491" t="s">
        <v>8</v>
      </c>
      <c r="I244" s="493" t="s">
        <v>1259</v>
      </c>
      <c r="J244" s="491" t="s">
        <v>103</v>
      </c>
      <c r="K244" s="491" t="s">
        <v>814</v>
      </c>
      <c r="L244" s="491" t="s">
        <v>4203</v>
      </c>
      <c r="M244" s="491" t="s">
        <v>2751</v>
      </c>
      <c r="N244" s="491" t="s">
        <v>4416</v>
      </c>
      <c r="O244" s="491" t="s">
        <v>4555</v>
      </c>
      <c r="P244" s="491">
        <v>26364385</v>
      </c>
      <c r="Q244" s="491">
        <v>26367484</v>
      </c>
      <c r="R244" s="494" t="s">
        <v>2935</v>
      </c>
      <c r="S244" s="494"/>
    </row>
    <row r="245" spans="1:19" x14ac:dyDescent="0.3">
      <c r="A245" s="491" t="s">
        <v>1995</v>
      </c>
      <c r="B245" s="491" t="s">
        <v>547</v>
      </c>
      <c r="C245" s="491" t="s">
        <v>1996</v>
      </c>
      <c r="D245" s="491" t="s">
        <v>81</v>
      </c>
      <c r="E245" s="491" t="s">
        <v>9</v>
      </c>
      <c r="F245" s="491" t="s">
        <v>56</v>
      </c>
      <c r="G245" s="491" t="s">
        <v>6</v>
      </c>
      <c r="H245" s="491" t="s">
        <v>10</v>
      </c>
      <c r="I245" s="493" t="s">
        <v>978</v>
      </c>
      <c r="J245" s="491" t="s">
        <v>81</v>
      </c>
      <c r="K245" s="491" t="s">
        <v>81</v>
      </c>
      <c r="L245" s="491" t="s">
        <v>4204</v>
      </c>
      <c r="M245" s="491" t="s">
        <v>2752</v>
      </c>
      <c r="N245" s="491" t="s">
        <v>4416</v>
      </c>
      <c r="O245" s="491" t="s">
        <v>3608</v>
      </c>
      <c r="P245" s="491">
        <v>24386427</v>
      </c>
      <c r="Q245" s="491">
        <v>24386427</v>
      </c>
      <c r="R245" s="494" t="s">
        <v>2935</v>
      </c>
      <c r="S245" s="494"/>
    </row>
    <row r="246" spans="1:19" x14ac:dyDescent="0.3">
      <c r="A246" s="491" t="s">
        <v>1997</v>
      </c>
      <c r="B246" s="491" t="s">
        <v>548</v>
      </c>
      <c r="C246" s="491" t="s">
        <v>2557</v>
      </c>
      <c r="D246" s="491" t="s">
        <v>101</v>
      </c>
      <c r="E246" s="491" t="s">
        <v>11</v>
      </c>
      <c r="F246" s="491" t="s">
        <v>102</v>
      </c>
      <c r="G246" s="491" t="s">
        <v>14</v>
      </c>
      <c r="H246" s="491" t="s">
        <v>7</v>
      </c>
      <c r="I246" s="493" t="s">
        <v>1287</v>
      </c>
      <c r="J246" s="491" t="s">
        <v>103</v>
      </c>
      <c r="K246" s="491" t="s">
        <v>4140</v>
      </c>
      <c r="L246" s="491" t="s">
        <v>4205</v>
      </c>
      <c r="M246" s="491" t="s">
        <v>2753</v>
      </c>
      <c r="N246" s="491" t="s">
        <v>4416</v>
      </c>
      <c r="O246" s="491" t="s">
        <v>2461</v>
      </c>
      <c r="P246" s="491">
        <v>27845107</v>
      </c>
      <c r="Q246" s="491">
        <v>27845108</v>
      </c>
      <c r="R246" s="494" t="s">
        <v>2935</v>
      </c>
      <c r="S246" s="494"/>
    </row>
    <row r="247" spans="1:19" x14ac:dyDescent="0.3">
      <c r="A247" s="491" t="s">
        <v>1998</v>
      </c>
      <c r="B247" s="491" t="s">
        <v>534</v>
      </c>
      <c r="C247" s="491" t="s">
        <v>1999</v>
      </c>
      <c r="D247" s="491" t="s">
        <v>103</v>
      </c>
      <c r="E247" s="491" t="s">
        <v>9</v>
      </c>
      <c r="F247" s="491" t="s">
        <v>102</v>
      </c>
      <c r="G247" s="491" t="s">
        <v>9</v>
      </c>
      <c r="H247" s="491" t="s">
        <v>7</v>
      </c>
      <c r="I247" s="493" t="s">
        <v>1272</v>
      </c>
      <c r="J247" s="491" t="s">
        <v>103</v>
      </c>
      <c r="K247" s="491" t="s">
        <v>4115</v>
      </c>
      <c r="L247" s="491" t="s">
        <v>4206</v>
      </c>
      <c r="M247" s="491" t="s">
        <v>2754</v>
      </c>
      <c r="N247" s="491" t="s">
        <v>4416</v>
      </c>
      <c r="O247" s="491" t="s">
        <v>4556</v>
      </c>
      <c r="P247" s="491">
        <v>26478375</v>
      </c>
      <c r="Q247" s="491">
        <v>26478375</v>
      </c>
      <c r="R247" s="494" t="s">
        <v>2935</v>
      </c>
      <c r="S247" s="494"/>
    </row>
    <row r="248" spans="1:19" x14ac:dyDescent="0.3">
      <c r="A248" s="491" t="s">
        <v>2000</v>
      </c>
      <c r="B248" s="491" t="s">
        <v>550</v>
      </c>
      <c r="C248" s="491" t="s">
        <v>2001</v>
      </c>
      <c r="D248" s="491" t="s">
        <v>2535</v>
      </c>
      <c r="E248" s="491" t="s">
        <v>8</v>
      </c>
      <c r="F248" s="491" t="s">
        <v>56</v>
      </c>
      <c r="G248" s="491" t="s">
        <v>22</v>
      </c>
      <c r="H248" s="491" t="s">
        <v>7</v>
      </c>
      <c r="I248" s="493" t="s">
        <v>1071</v>
      </c>
      <c r="J248" s="491" t="s">
        <v>81</v>
      </c>
      <c r="K248" s="491" t="s">
        <v>4127</v>
      </c>
      <c r="L248" s="491" t="s">
        <v>802</v>
      </c>
      <c r="M248" s="491" t="s">
        <v>2755</v>
      </c>
      <c r="N248" s="491" t="s">
        <v>4416</v>
      </c>
      <c r="O248" s="491" t="s">
        <v>4557</v>
      </c>
      <c r="P248" s="491">
        <v>72967860</v>
      </c>
      <c r="Q248" s="491">
        <v>88271381</v>
      </c>
      <c r="R248" s="494" t="s">
        <v>2935</v>
      </c>
      <c r="S248" s="494"/>
    </row>
    <row r="249" spans="1:19" x14ac:dyDescent="0.3">
      <c r="A249" s="491" t="s">
        <v>2002</v>
      </c>
      <c r="B249" s="491" t="s">
        <v>552</v>
      </c>
      <c r="C249" s="491" t="s">
        <v>2003</v>
      </c>
      <c r="D249" s="491" t="s">
        <v>140</v>
      </c>
      <c r="E249" s="491" t="s">
        <v>8</v>
      </c>
      <c r="F249" s="491" t="s">
        <v>56</v>
      </c>
      <c r="G249" s="491" t="s">
        <v>16</v>
      </c>
      <c r="H249" s="491" t="s">
        <v>6</v>
      </c>
      <c r="I249" s="493" t="s">
        <v>1045</v>
      </c>
      <c r="J249" s="491" t="s">
        <v>81</v>
      </c>
      <c r="K249" s="491" t="s">
        <v>140</v>
      </c>
      <c r="L249" s="491" t="s">
        <v>3153</v>
      </c>
      <c r="M249" s="491" t="s">
        <v>2754</v>
      </c>
      <c r="N249" s="491" t="s">
        <v>4416</v>
      </c>
      <c r="O249" s="491" t="s">
        <v>3722</v>
      </c>
      <c r="P249" s="491">
        <v>24610887</v>
      </c>
      <c r="Q249" s="491">
        <v>24610887</v>
      </c>
      <c r="R249" s="494" t="s">
        <v>2935</v>
      </c>
      <c r="S249" s="494"/>
    </row>
    <row r="250" spans="1:19" x14ac:dyDescent="0.3">
      <c r="A250" s="491" t="s">
        <v>2004</v>
      </c>
      <c r="B250" s="491" t="s">
        <v>553</v>
      </c>
      <c r="C250" s="491" t="s">
        <v>2005</v>
      </c>
      <c r="D250" s="491" t="s">
        <v>140</v>
      </c>
      <c r="E250" s="491" t="s">
        <v>9</v>
      </c>
      <c r="F250" s="491" t="s">
        <v>56</v>
      </c>
      <c r="G250" s="491" t="s">
        <v>16</v>
      </c>
      <c r="H250" s="491" t="s">
        <v>9</v>
      </c>
      <c r="I250" s="493" t="s">
        <v>1048</v>
      </c>
      <c r="J250" s="491" t="s">
        <v>81</v>
      </c>
      <c r="K250" s="491" t="s">
        <v>140</v>
      </c>
      <c r="L250" s="491" t="s">
        <v>4442</v>
      </c>
      <c r="M250" s="491" t="s">
        <v>2756</v>
      </c>
      <c r="N250" s="491" t="s">
        <v>4416</v>
      </c>
      <c r="O250" s="491" t="s">
        <v>3607</v>
      </c>
      <c r="P250" s="491">
        <v>24740271</v>
      </c>
      <c r="Q250" s="491">
        <v>24740271</v>
      </c>
      <c r="R250" s="494" t="s">
        <v>2935</v>
      </c>
      <c r="S250" s="494" t="s">
        <v>4074</v>
      </c>
    </row>
    <row r="251" spans="1:19" x14ac:dyDescent="0.3">
      <c r="A251" s="491" t="s">
        <v>2006</v>
      </c>
      <c r="B251" s="491" t="s">
        <v>556</v>
      </c>
      <c r="C251" s="491" t="s">
        <v>2007</v>
      </c>
      <c r="D251" s="491" t="s">
        <v>140</v>
      </c>
      <c r="E251" s="491" t="s">
        <v>12</v>
      </c>
      <c r="F251" s="491" t="s">
        <v>56</v>
      </c>
      <c r="G251" s="491" t="s">
        <v>16</v>
      </c>
      <c r="H251" s="491" t="s">
        <v>20</v>
      </c>
      <c r="I251" s="493" t="s">
        <v>1055</v>
      </c>
      <c r="J251" s="491" t="s">
        <v>81</v>
      </c>
      <c r="K251" s="491" t="s">
        <v>140</v>
      </c>
      <c r="L251" s="491" t="s">
        <v>4178</v>
      </c>
      <c r="M251" s="491" t="s">
        <v>451</v>
      </c>
      <c r="N251" s="491" t="s">
        <v>4416</v>
      </c>
      <c r="O251" s="491" t="s">
        <v>4558</v>
      </c>
      <c r="P251" s="491">
        <v>24611059</v>
      </c>
      <c r="Q251" s="491"/>
      <c r="R251" s="494" t="s">
        <v>2935</v>
      </c>
      <c r="S251" s="494"/>
    </row>
    <row r="252" spans="1:19" x14ac:dyDescent="0.3">
      <c r="A252" s="491" t="s">
        <v>2008</v>
      </c>
      <c r="B252" s="491" t="s">
        <v>557</v>
      </c>
      <c r="C252" s="491" t="s">
        <v>2009</v>
      </c>
      <c r="D252" s="491" t="s">
        <v>140</v>
      </c>
      <c r="E252" s="491" t="s">
        <v>22</v>
      </c>
      <c r="F252" s="491" t="s">
        <v>56</v>
      </c>
      <c r="G252" s="491" t="s">
        <v>16</v>
      </c>
      <c r="H252" s="491" t="s">
        <v>22</v>
      </c>
      <c r="I252" s="493" t="s">
        <v>1057</v>
      </c>
      <c r="J252" s="491" t="s">
        <v>81</v>
      </c>
      <c r="K252" s="491" t="s">
        <v>140</v>
      </c>
      <c r="L252" s="491" t="s">
        <v>4170</v>
      </c>
      <c r="M252" s="491" t="s">
        <v>110</v>
      </c>
      <c r="N252" s="491" t="s">
        <v>4416</v>
      </c>
      <c r="O252" s="491" t="s">
        <v>3022</v>
      </c>
      <c r="P252" s="491">
        <v>73003742</v>
      </c>
      <c r="Q252" s="491">
        <v>85304205</v>
      </c>
      <c r="R252" s="494" t="s">
        <v>2935</v>
      </c>
      <c r="S252" s="494"/>
    </row>
    <row r="253" spans="1:19" x14ac:dyDescent="0.3">
      <c r="A253" s="491" t="s">
        <v>2010</v>
      </c>
      <c r="B253" s="491" t="s">
        <v>558</v>
      </c>
      <c r="C253" s="491" t="s">
        <v>2011</v>
      </c>
      <c r="D253" s="491" t="s">
        <v>140</v>
      </c>
      <c r="E253" s="491" t="s">
        <v>15</v>
      </c>
      <c r="F253" s="491" t="s">
        <v>56</v>
      </c>
      <c r="G253" s="491" t="s">
        <v>141</v>
      </c>
      <c r="H253" s="491" t="s">
        <v>6</v>
      </c>
      <c r="I253" s="493" t="s">
        <v>1078</v>
      </c>
      <c r="J253" s="491" t="s">
        <v>81</v>
      </c>
      <c r="K253" s="491" t="s">
        <v>142</v>
      </c>
      <c r="L253" s="491" t="s">
        <v>142</v>
      </c>
      <c r="M253" s="491" t="s">
        <v>2757</v>
      </c>
      <c r="N253" s="491" t="s">
        <v>4416</v>
      </c>
      <c r="O253" s="491" t="s">
        <v>2758</v>
      </c>
      <c r="P253" s="491">
        <v>24713190</v>
      </c>
      <c r="Q253" s="491">
        <v>24713190</v>
      </c>
      <c r="R253" s="494" t="s">
        <v>2935</v>
      </c>
      <c r="S253" s="494"/>
    </row>
    <row r="254" spans="1:19" x14ac:dyDescent="0.3">
      <c r="A254" s="491" t="s">
        <v>2012</v>
      </c>
      <c r="B254" s="491" t="s">
        <v>559</v>
      </c>
      <c r="C254" s="491" t="s">
        <v>2013</v>
      </c>
      <c r="D254" s="491" t="s">
        <v>150</v>
      </c>
      <c r="E254" s="491" t="s">
        <v>14</v>
      </c>
      <c r="F254" s="491" t="s">
        <v>70</v>
      </c>
      <c r="G254" s="491" t="s">
        <v>7</v>
      </c>
      <c r="H254" s="491" t="s">
        <v>9</v>
      </c>
      <c r="I254" s="493" t="s">
        <v>1100</v>
      </c>
      <c r="J254" s="491" t="s">
        <v>150</v>
      </c>
      <c r="K254" s="491" t="s">
        <v>782</v>
      </c>
      <c r="L254" s="491" t="s">
        <v>794</v>
      </c>
      <c r="M254" s="491" t="s">
        <v>794</v>
      </c>
      <c r="N254" s="491" t="s">
        <v>4416</v>
      </c>
      <c r="O254" s="491" t="s">
        <v>3714</v>
      </c>
      <c r="P254" s="491">
        <v>25771820</v>
      </c>
      <c r="Q254" s="491">
        <v>88513684</v>
      </c>
      <c r="R254" s="494" t="s">
        <v>2935</v>
      </c>
      <c r="S254" s="494"/>
    </row>
    <row r="255" spans="1:19" x14ac:dyDescent="0.3">
      <c r="A255" s="491" t="s">
        <v>2014</v>
      </c>
      <c r="B255" s="491" t="s">
        <v>560</v>
      </c>
      <c r="C255" s="491" t="s">
        <v>2015</v>
      </c>
      <c r="D255" s="491" t="s">
        <v>59</v>
      </c>
      <c r="E255" s="491" t="s">
        <v>7</v>
      </c>
      <c r="F255" s="491" t="s">
        <v>54</v>
      </c>
      <c r="G255" s="491" t="s">
        <v>8</v>
      </c>
      <c r="H255" s="491" t="s">
        <v>9</v>
      </c>
      <c r="I255" s="493" t="s">
        <v>870</v>
      </c>
      <c r="J255" s="491" t="s">
        <v>55</v>
      </c>
      <c r="K255" s="491" t="s">
        <v>59</v>
      </c>
      <c r="L255" s="491" t="s">
        <v>178</v>
      </c>
      <c r="M255" s="491" t="s">
        <v>178</v>
      </c>
      <c r="N255" s="491" t="s">
        <v>4416</v>
      </c>
      <c r="O255" s="491" t="s">
        <v>4559</v>
      </c>
      <c r="P255" s="491">
        <v>22197519</v>
      </c>
      <c r="Q255" s="491">
        <v>22197519</v>
      </c>
      <c r="R255" s="494" t="s">
        <v>2935</v>
      </c>
      <c r="S255" s="494"/>
    </row>
    <row r="256" spans="1:19" x14ac:dyDescent="0.3">
      <c r="A256" s="491" t="s">
        <v>2016</v>
      </c>
      <c r="B256" s="491" t="s">
        <v>561</v>
      </c>
      <c r="C256" s="491" t="s">
        <v>2017</v>
      </c>
      <c r="D256" s="491" t="s">
        <v>432</v>
      </c>
      <c r="E256" s="491" t="s">
        <v>10</v>
      </c>
      <c r="F256" s="491" t="s">
        <v>54</v>
      </c>
      <c r="G256" s="491" t="s">
        <v>433</v>
      </c>
      <c r="H256" s="491" t="s">
        <v>9</v>
      </c>
      <c r="I256" s="493" t="s">
        <v>960</v>
      </c>
      <c r="J256" s="491" t="s">
        <v>55</v>
      </c>
      <c r="K256" s="491" t="s">
        <v>432</v>
      </c>
      <c r="L256" s="491" t="s">
        <v>4175</v>
      </c>
      <c r="M256" s="491" t="s">
        <v>2760</v>
      </c>
      <c r="N256" s="491" t="s">
        <v>4416</v>
      </c>
      <c r="O256" s="491" t="s">
        <v>2761</v>
      </c>
      <c r="P256" s="491">
        <v>27721635</v>
      </c>
      <c r="Q256" s="491"/>
      <c r="R256" s="494" t="s">
        <v>2935</v>
      </c>
      <c r="S256" s="494"/>
    </row>
    <row r="257" spans="1:19" x14ac:dyDescent="0.3">
      <c r="A257" s="491" t="s">
        <v>2018</v>
      </c>
      <c r="B257" s="491" t="s">
        <v>563</v>
      </c>
      <c r="C257" s="491" t="s">
        <v>2019</v>
      </c>
      <c r="D257" s="491" t="s">
        <v>101</v>
      </c>
      <c r="E257" s="491" t="s">
        <v>8</v>
      </c>
      <c r="F257" s="491" t="s">
        <v>102</v>
      </c>
      <c r="G257" s="497" t="s">
        <v>22</v>
      </c>
      <c r="H257" s="497" t="s">
        <v>6</v>
      </c>
      <c r="I257" s="493" t="s">
        <v>4400</v>
      </c>
      <c r="J257" s="491" t="s">
        <v>103</v>
      </c>
      <c r="K257" s="491" t="s">
        <v>4207</v>
      </c>
      <c r="L257" s="491" t="s">
        <v>4207</v>
      </c>
      <c r="M257" s="491" t="s">
        <v>2762</v>
      </c>
      <c r="N257" s="491" t="s">
        <v>4416</v>
      </c>
      <c r="O257" s="491" t="s">
        <v>3715</v>
      </c>
      <c r="P257" s="491">
        <v>27351179</v>
      </c>
      <c r="Q257" s="491">
        <v>27351179</v>
      </c>
      <c r="R257" s="494" t="s">
        <v>2935</v>
      </c>
      <c r="S257" s="494"/>
    </row>
    <row r="258" spans="1:19" x14ac:dyDescent="0.3">
      <c r="A258" s="491" t="s">
        <v>2020</v>
      </c>
      <c r="B258" s="491" t="s">
        <v>564</v>
      </c>
      <c r="C258" s="491" t="s">
        <v>1804</v>
      </c>
      <c r="D258" s="491" t="s">
        <v>101</v>
      </c>
      <c r="E258" s="491" t="s">
        <v>14</v>
      </c>
      <c r="F258" s="491" t="s">
        <v>102</v>
      </c>
      <c r="G258" s="491" t="s">
        <v>14</v>
      </c>
      <c r="H258" s="491" t="s">
        <v>9</v>
      </c>
      <c r="I258" s="493" t="s">
        <v>1289</v>
      </c>
      <c r="J258" s="491" t="s">
        <v>103</v>
      </c>
      <c r="K258" s="491" t="s">
        <v>4140</v>
      </c>
      <c r="L258" s="491" t="s">
        <v>4208</v>
      </c>
      <c r="M258" s="491" t="s">
        <v>296</v>
      </c>
      <c r="N258" s="491" t="s">
        <v>4416</v>
      </c>
      <c r="O258" s="491" t="s">
        <v>2439</v>
      </c>
      <c r="P258" s="491">
        <v>27847047</v>
      </c>
      <c r="Q258" s="491">
        <v>27847047</v>
      </c>
      <c r="R258" s="494" t="s">
        <v>2935</v>
      </c>
      <c r="S258" s="494"/>
    </row>
    <row r="259" spans="1:19" x14ac:dyDescent="0.3">
      <c r="A259" s="491" t="s">
        <v>2021</v>
      </c>
      <c r="B259" s="491" t="s">
        <v>565</v>
      </c>
      <c r="C259" s="491" t="s">
        <v>2022</v>
      </c>
      <c r="D259" s="491" t="s">
        <v>2535</v>
      </c>
      <c r="E259" s="491" t="s">
        <v>9</v>
      </c>
      <c r="F259" s="491" t="s">
        <v>56</v>
      </c>
      <c r="G259" s="491" t="s">
        <v>22</v>
      </c>
      <c r="H259" s="491" t="s">
        <v>14</v>
      </c>
      <c r="I259" s="493" t="s">
        <v>1077</v>
      </c>
      <c r="J259" s="491" t="s">
        <v>81</v>
      </c>
      <c r="K259" s="491" t="s">
        <v>4127</v>
      </c>
      <c r="L259" s="491" t="s">
        <v>813</v>
      </c>
      <c r="M259" s="491" t="s">
        <v>813</v>
      </c>
      <c r="N259" s="491" t="s">
        <v>4416</v>
      </c>
      <c r="O259" s="491" t="s">
        <v>4560</v>
      </c>
      <c r="P259" s="491">
        <v>21019249</v>
      </c>
      <c r="Q259" s="491">
        <v>24700970</v>
      </c>
      <c r="R259" s="494" t="s">
        <v>2935</v>
      </c>
      <c r="S259" s="494"/>
    </row>
    <row r="260" spans="1:19" x14ac:dyDescent="0.3">
      <c r="A260" s="491" t="s">
        <v>2023</v>
      </c>
      <c r="B260" s="491" t="s">
        <v>566</v>
      </c>
      <c r="C260" s="491" t="s">
        <v>2024</v>
      </c>
      <c r="D260" s="491" t="s">
        <v>245</v>
      </c>
      <c r="E260" s="491" t="s">
        <v>8</v>
      </c>
      <c r="F260" s="491" t="s">
        <v>54</v>
      </c>
      <c r="G260" s="491" t="s">
        <v>786</v>
      </c>
      <c r="H260" s="491" t="s">
        <v>8</v>
      </c>
      <c r="I260" s="493" t="s">
        <v>970</v>
      </c>
      <c r="J260" s="491" t="s">
        <v>55</v>
      </c>
      <c r="K260" s="491" t="s">
        <v>787</v>
      </c>
      <c r="L260" s="491" t="s">
        <v>231</v>
      </c>
      <c r="M260" s="491" t="s">
        <v>231</v>
      </c>
      <c r="N260" s="491" t="s">
        <v>4416</v>
      </c>
      <c r="O260" s="491" t="s">
        <v>4561</v>
      </c>
      <c r="P260" s="491">
        <v>25466955</v>
      </c>
      <c r="Q260" s="491">
        <v>25466955</v>
      </c>
      <c r="R260" s="494" t="s">
        <v>2935</v>
      </c>
      <c r="S260" s="494"/>
    </row>
    <row r="261" spans="1:19" x14ac:dyDescent="0.3">
      <c r="A261" s="491" t="s">
        <v>2025</v>
      </c>
      <c r="B261" s="491" t="s">
        <v>568</v>
      </c>
      <c r="C261" s="491" t="s">
        <v>2026</v>
      </c>
      <c r="D261" s="491" t="s">
        <v>2536</v>
      </c>
      <c r="E261" s="491" t="s">
        <v>7</v>
      </c>
      <c r="F261" s="491" t="s">
        <v>102</v>
      </c>
      <c r="G261" s="491" t="s">
        <v>8</v>
      </c>
      <c r="H261" s="491" t="s">
        <v>7</v>
      </c>
      <c r="I261" s="493" t="s">
        <v>1263</v>
      </c>
      <c r="J261" s="491" t="s">
        <v>103</v>
      </c>
      <c r="K261" s="491" t="s">
        <v>571</v>
      </c>
      <c r="L261" s="491" t="s">
        <v>4209</v>
      </c>
      <c r="M261" s="491" t="s">
        <v>2764</v>
      </c>
      <c r="N261" s="491" t="s">
        <v>4416</v>
      </c>
      <c r="O261" s="491" t="s">
        <v>2462</v>
      </c>
      <c r="P261" s="491">
        <v>27421085</v>
      </c>
      <c r="Q261" s="491"/>
      <c r="R261" s="494" t="s">
        <v>2935</v>
      </c>
      <c r="S261" s="494"/>
    </row>
    <row r="262" spans="1:19" x14ac:dyDescent="0.3">
      <c r="A262" s="491" t="s">
        <v>2027</v>
      </c>
      <c r="B262" s="491" t="s">
        <v>569</v>
      </c>
      <c r="C262" s="491" t="s">
        <v>2028</v>
      </c>
      <c r="D262" s="491" t="s">
        <v>2537</v>
      </c>
      <c r="E262" s="491" t="s">
        <v>9</v>
      </c>
      <c r="F262" s="491" t="s">
        <v>85</v>
      </c>
      <c r="G262" s="491" t="s">
        <v>9</v>
      </c>
      <c r="H262" s="491" t="s">
        <v>6</v>
      </c>
      <c r="I262" s="493" t="s">
        <v>1315</v>
      </c>
      <c r="J262" s="491" t="s">
        <v>84</v>
      </c>
      <c r="K262" s="491" t="s">
        <v>4124</v>
      </c>
      <c r="L262" s="491" t="s">
        <v>4210</v>
      </c>
      <c r="M262" s="491" t="s">
        <v>267</v>
      </c>
      <c r="N262" s="491" t="s">
        <v>4416</v>
      </c>
      <c r="O262" s="491" t="s">
        <v>2765</v>
      </c>
      <c r="P262" s="491">
        <v>84033703</v>
      </c>
      <c r="Q262" s="491"/>
      <c r="R262" s="494" t="s">
        <v>2935</v>
      </c>
      <c r="S262" s="494"/>
    </row>
    <row r="263" spans="1:19" x14ac:dyDescent="0.3">
      <c r="A263" s="491" t="s">
        <v>2029</v>
      </c>
      <c r="B263" s="491" t="s">
        <v>570</v>
      </c>
      <c r="C263" s="491" t="s">
        <v>2558</v>
      </c>
      <c r="D263" s="491" t="s">
        <v>432</v>
      </c>
      <c r="E263" s="491" t="s">
        <v>7</v>
      </c>
      <c r="F263" s="491" t="s">
        <v>54</v>
      </c>
      <c r="G263" s="491" t="s">
        <v>433</v>
      </c>
      <c r="H263" s="491" t="s">
        <v>20</v>
      </c>
      <c r="I263" s="493" t="s">
        <v>967</v>
      </c>
      <c r="J263" s="491" t="s">
        <v>55</v>
      </c>
      <c r="K263" s="491" t="s">
        <v>432</v>
      </c>
      <c r="L263" s="491" t="s">
        <v>4172</v>
      </c>
      <c r="M263" s="491" t="s">
        <v>2766</v>
      </c>
      <c r="N263" s="491" t="s">
        <v>4416</v>
      </c>
      <c r="O263" s="491" t="s">
        <v>4211</v>
      </c>
      <c r="P263" s="491">
        <v>22005243</v>
      </c>
      <c r="Q263" s="491"/>
      <c r="R263" s="494" t="s">
        <v>2935</v>
      </c>
      <c r="S263" s="494"/>
    </row>
    <row r="264" spans="1:19" x14ac:dyDescent="0.3">
      <c r="A264" s="491" t="s">
        <v>2030</v>
      </c>
      <c r="B264" s="491" t="s">
        <v>572</v>
      </c>
      <c r="C264" s="491" t="s">
        <v>2559</v>
      </c>
      <c r="D264" s="491" t="s">
        <v>432</v>
      </c>
      <c r="E264" s="491" t="s">
        <v>7</v>
      </c>
      <c r="F264" s="491" t="s">
        <v>54</v>
      </c>
      <c r="G264" s="491" t="s">
        <v>433</v>
      </c>
      <c r="H264" s="491" t="s">
        <v>16</v>
      </c>
      <c r="I264" s="493" t="s">
        <v>966</v>
      </c>
      <c r="J264" s="491" t="s">
        <v>55</v>
      </c>
      <c r="K264" s="491" t="s">
        <v>432</v>
      </c>
      <c r="L264" s="491" t="s">
        <v>4212</v>
      </c>
      <c r="M264" s="491" t="s">
        <v>450</v>
      </c>
      <c r="N264" s="491" t="s">
        <v>4416</v>
      </c>
      <c r="O264" s="491" t="s">
        <v>4213</v>
      </c>
      <c r="P264" s="491">
        <v>22005352</v>
      </c>
      <c r="Q264" s="491"/>
      <c r="R264" s="494" t="s">
        <v>2935</v>
      </c>
      <c r="S264" s="494"/>
    </row>
    <row r="265" spans="1:19" x14ac:dyDescent="0.3">
      <c r="A265" s="491" t="s">
        <v>2031</v>
      </c>
      <c r="B265" s="491" t="s">
        <v>573</v>
      </c>
      <c r="C265" s="491" t="s">
        <v>2032</v>
      </c>
      <c r="D265" s="491" t="s">
        <v>2536</v>
      </c>
      <c r="E265" s="491" t="s">
        <v>14</v>
      </c>
      <c r="F265" s="491" t="s">
        <v>102</v>
      </c>
      <c r="G265" s="491" t="s">
        <v>10</v>
      </c>
      <c r="H265" s="491" t="s">
        <v>8</v>
      </c>
      <c r="I265" s="493" t="s">
        <v>1276</v>
      </c>
      <c r="J265" s="491" t="s">
        <v>103</v>
      </c>
      <c r="K265" s="491" t="s">
        <v>4137</v>
      </c>
      <c r="L265" s="491" t="s">
        <v>818</v>
      </c>
      <c r="M265" s="491" t="s">
        <v>818</v>
      </c>
      <c r="N265" s="491" t="s">
        <v>4416</v>
      </c>
      <c r="O265" s="491" t="s">
        <v>2463</v>
      </c>
      <c r="P265" s="491">
        <v>27881232</v>
      </c>
      <c r="Q265" s="491"/>
      <c r="R265" s="494" t="s">
        <v>2935</v>
      </c>
      <c r="S265" s="494"/>
    </row>
    <row r="266" spans="1:19" x14ac:dyDescent="0.3">
      <c r="A266" s="491" t="s">
        <v>2033</v>
      </c>
      <c r="B266" s="491" t="s">
        <v>574</v>
      </c>
      <c r="C266" s="491" t="s">
        <v>2560</v>
      </c>
      <c r="D266" s="491" t="s">
        <v>432</v>
      </c>
      <c r="E266" s="491" t="s">
        <v>12</v>
      </c>
      <c r="F266" s="491" t="s">
        <v>54</v>
      </c>
      <c r="G266" s="491" t="s">
        <v>433</v>
      </c>
      <c r="H266" s="491" t="s">
        <v>8</v>
      </c>
      <c r="I266" s="493" t="s">
        <v>959</v>
      </c>
      <c r="J266" s="491" t="s">
        <v>55</v>
      </c>
      <c r="K266" s="491" t="s">
        <v>432</v>
      </c>
      <c r="L266" s="491" t="s">
        <v>3120</v>
      </c>
      <c r="M266" s="491" t="s">
        <v>4133</v>
      </c>
      <c r="N266" s="491" t="s">
        <v>4416</v>
      </c>
      <c r="O266" s="491" t="s">
        <v>4214</v>
      </c>
      <c r="P266" s="491">
        <v>27371302</v>
      </c>
      <c r="Q266" s="491"/>
      <c r="R266" s="494" t="s">
        <v>2935</v>
      </c>
      <c r="S266" s="494"/>
    </row>
    <row r="267" spans="1:19" x14ac:dyDescent="0.3">
      <c r="A267" s="491" t="s">
        <v>2034</v>
      </c>
      <c r="B267" s="491" t="s">
        <v>575</v>
      </c>
      <c r="C267" s="491" t="s">
        <v>2035</v>
      </c>
      <c r="D267" s="491" t="s">
        <v>140</v>
      </c>
      <c r="E267" s="491" t="s">
        <v>10</v>
      </c>
      <c r="F267" s="491" t="s">
        <v>56</v>
      </c>
      <c r="G267" s="491" t="s">
        <v>16</v>
      </c>
      <c r="H267" s="491" t="s">
        <v>11</v>
      </c>
      <c r="I267" s="493" t="s">
        <v>1050</v>
      </c>
      <c r="J267" s="491" t="s">
        <v>81</v>
      </c>
      <c r="K267" s="491" t="s">
        <v>140</v>
      </c>
      <c r="L267" s="491" t="s">
        <v>4215</v>
      </c>
      <c r="M267" s="491" t="s">
        <v>74</v>
      </c>
      <c r="N267" s="491" t="s">
        <v>4416</v>
      </c>
      <c r="O267" s="491" t="s">
        <v>2464</v>
      </c>
      <c r="P267" s="491">
        <v>24041060</v>
      </c>
      <c r="Q267" s="491">
        <v>24041153</v>
      </c>
      <c r="R267" s="494" t="s">
        <v>2935</v>
      </c>
      <c r="S267" s="494"/>
    </row>
    <row r="268" spans="1:19" x14ac:dyDescent="0.3">
      <c r="A268" s="491" t="s">
        <v>2036</v>
      </c>
      <c r="B268" s="491" t="s">
        <v>576</v>
      </c>
      <c r="C268" s="491" t="s">
        <v>2037</v>
      </c>
      <c r="D268" s="491" t="s">
        <v>140</v>
      </c>
      <c r="E268" s="491" t="s">
        <v>10</v>
      </c>
      <c r="F268" s="491" t="s">
        <v>56</v>
      </c>
      <c r="G268" s="491" t="s">
        <v>16</v>
      </c>
      <c r="H268" s="491" t="s">
        <v>11</v>
      </c>
      <c r="I268" s="493" t="s">
        <v>1050</v>
      </c>
      <c r="J268" s="491" t="s">
        <v>81</v>
      </c>
      <c r="K268" s="491" t="s">
        <v>140</v>
      </c>
      <c r="L268" s="491" t="s">
        <v>4215</v>
      </c>
      <c r="M268" s="491" t="s">
        <v>2767</v>
      </c>
      <c r="N268" s="491" t="s">
        <v>4416</v>
      </c>
      <c r="O268" s="491" t="s">
        <v>4216</v>
      </c>
      <c r="P268" s="491">
        <v>44028592</v>
      </c>
      <c r="Q268" s="491"/>
      <c r="R268" s="494" t="s">
        <v>2935</v>
      </c>
      <c r="S268" s="494"/>
    </row>
    <row r="269" spans="1:19" x14ac:dyDescent="0.3">
      <c r="A269" s="491" t="s">
        <v>2038</v>
      </c>
      <c r="B269" s="491" t="s">
        <v>577</v>
      </c>
      <c r="C269" s="491" t="s">
        <v>2039</v>
      </c>
      <c r="D269" s="491" t="s">
        <v>140</v>
      </c>
      <c r="E269" s="491" t="s">
        <v>20</v>
      </c>
      <c r="F269" s="491" t="s">
        <v>56</v>
      </c>
      <c r="G269" s="491" t="s">
        <v>16</v>
      </c>
      <c r="H269" s="491" t="s">
        <v>21</v>
      </c>
      <c r="I269" s="493" t="s">
        <v>1056</v>
      </c>
      <c r="J269" s="491" t="s">
        <v>81</v>
      </c>
      <c r="K269" s="491" t="s">
        <v>140</v>
      </c>
      <c r="L269" s="491" t="s">
        <v>4217</v>
      </c>
      <c r="M269" s="491" t="s">
        <v>549</v>
      </c>
      <c r="N269" s="491" t="s">
        <v>4416</v>
      </c>
      <c r="O269" s="491" t="s">
        <v>2480</v>
      </c>
      <c r="P269" s="491">
        <v>24780042</v>
      </c>
      <c r="Q269" s="491">
        <v>24780042</v>
      </c>
      <c r="R269" s="494" t="s">
        <v>2935</v>
      </c>
      <c r="S269" s="494"/>
    </row>
    <row r="270" spans="1:19" x14ac:dyDescent="0.3">
      <c r="A270" s="491" t="s">
        <v>2042</v>
      </c>
      <c r="B270" s="491" t="s">
        <v>580</v>
      </c>
      <c r="C270" s="491" t="s">
        <v>2043</v>
      </c>
      <c r="D270" s="491" t="s">
        <v>2530</v>
      </c>
      <c r="E270" s="491" t="s">
        <v>11</v>
      </c>
      <c r="F270" s="491" t="s">
        <v>54</v>
      </c>
      <c r="G270" s="491" t="s">
        <v>20</v>
      </c>
      <c r="H270" s="491" t="s">
        <v>10</v>
      </c>
      <c r="I270" s="493" t="s">
        <v>927</v>
      </c>
      <c r="J270" s="491" t="s">
        <v>55</v>
      </c>
      <c r="K270" s="491" t="s">
        <v>4086</v>
      </c>
      <c r="L270" s="491" t="s">
        <v>259</v>
      </c>
      <c r="M270" s="491" t="s">
        <v>259</v>
      </c>
      <c r="N270" s="491" t="s">
        <v>4416</v>
      </c>
      <c r="O270" s="491" t="s">
        <v>4562</v>
      </c>
      <c r="P270" s="491">
        <v>22291993</v>
      </c>
      <c r="Q270" s="491">
        <v>22943651</v>
      </c>
      <c r="R270" s="494" t="s">
        <v>2935</v>
      </c>
      <c r="S270" s="494"/>
    </row>
    <row r="271" spans="1:19" x14ac:dyDescent="0.3">
      <c r="A271" s="491" t="s">
        <v>2045</v>
      </c>
      <c r="B271" s="491" t="s">
        <v>585</v>
      </c>
      <c r="C271" s="491" t="s">
        <v>2046</v>
      </c>
      <c r="D271" s="491" t="s">
        <v>134</v>
      </c>
      <c r="E271" s="491" t="s">
        <v>7</v>
      </c>
      <c r="F271" s="491" t="s">
        <v>135</v>
      </c>
      <c r="G271" s="491" t="s">
        <v>16</v>
      </c>
      <c r="H271" s="491" t="s">
        <v>8</v>
      </c>
      <c r="I271" s="493" t="s">
        <v>1181</v>
      </c>
      <c r="J271" s="491" t="s">
        <v>136</v>
      </c>
      <c r="K271" s="491" t="s">
        <v>134</v>
      </c>
      <c r="L271" s="491" t="s">
        <v>4218</v>
      </c>
      <c r="M271" s="491" t="s">
        <v>2768</v>
      </c>
      <c r="N271" s="491" t="s">
        <v>4416</v>
      </c>
      <c r="O271" s="491" t="s">
        <v>4233</v>
      </c>
      <c r="P271" s="491">
        <v>27643036</v>
      </c>
      <c r="Q271" s="491">
        <v>24644116</v>
      </c>
      <c r="R271" s="494" t="s">
        <v>2932</v>
      </c>
      <c r="S271" s="494"/>
    </row>
    <row r="272" spans="1:19" x14ac:dyDescent="0.3">
      <c r="A272" s="491" t="s">
        <v>2047</v>
      </c>
      <c r="B272" s="491" t="s">
        <v>586</v>
      </c>
      <c r="C272" s="491" t="s">
        <v>2048</v>
      </c>
      <c r="D272" s="491" t="s">
        <v>84</v>
      </c>
      <c r="E272" s="491" t="s">
        <v>9</v>
      </c>
      <c r="F272" s="491" t="s">
        <v>85</v>
      </c>
      <c r="G272" s="491" t="s">
        <v>8</v>
      </c>
      <c r="H272" s="491" t="s">
        <v>7</v>
      </c>
      <c r="I272" s="493" t="s">
        <v>1310</v>
      </c>
      <c r="J272" s="491" t="s">
        <v>84</v>
      </c>
      <c r="K272" s="491" t="s">
        <v>783</v>
      </c>
      <c r="L272" s="491" t="s">
        <v>4219</v>
      </c>
      <c r="M272" s="491" t="s">
        <v>2769</v>
      </c>
      <c r="N272" s="491" t="s">
        <v>4416</v>
      </c>
      <c r="O272" s="491" t="s">
        <v>4220</v>
      </c>
      <c r="P272" s="491">
        <v>22006469</v>
      </c>
      <c r="Q272" s="491">
        <v>27699901</v>
      </c>
      <c r="R272" s="494" t="s">
        <v>2935</v>
      </c>
      <c r="S272" s="494"/>
    </row>
    <row r="273" spans="1:19" x14ac:dyDescent="0.3">
      <c r="A273" s="491" t="s">
        <v>2049</v>
      </c>
      <c r="B273" s="491" t="s">
        <v>587</v>
      </c>
      <c r="C273" s="491" t="s">
        <v>4052</v>
      </c>
      <c r="D273" s="491" t="s">
        <v>245</v>
      </c>
      <c r="E273" s="491" t="s">
        <v>8</v>
      </c>
      <c r="F273" s="491" t="s">
        <v>54</v>
      </c>
      <c r="G273" s="491" t="s">
        <v>11</v>
      </c>
      <c r="H273" s="491" t="s">
        <v>10</v>
      </c>
      <c r="I273" s="493" t="s">
        <v>896</v>
      </c>
      <c r="J273" s="491" t="s">
        <v>55</v>
      </c>
      <c r="K273" s="491" t="s">
        <v>4080</v>
      </c>
      <c r="L273" s="491" t="s">
        <v>4221</v>
      </c>
      <c r="M273" s="491" t="s">
        <v>2737</v>
      </c>
      <c r="N273" s="491" t="s">
        <v>4416</v>
      </c>
      <c r="O273" s="491" t="s">
        <v>4222</v>
      </c>
      <c r="P273" s="491">
        <v>22005071</v>
      </c>
      <c r="Q273" s="491"/>
      <c r="R273" s="494" t="s">
        <v>2935</v>
      </c>
      <c r="S273" s="494"/>
    </row>
    <row r="274" spans="1:19" x14ac:dyDescent="0.3">
      <c r="A274" s="491" t="s">
        <v>2050</v>
      </c>
      <c r="B274" s="491" t="s">
        <v>588</v>
      </c>
      <c r="C274" s="491" t="s">
        <v>2051</v>
      </c>
      <c r="D274" s="491" t="s">
        <v>101</v>
      </c>
      <c r="E274" s="491" t="s">
        <v>22</v>
      </c>
      <c r="F274" s="491" t="s">
        <v>102</v>
      </c>
      <c r="G274" s="491" t="s">
        <v>16</v>
      </c>
      <c r="H274" s="491" t="s">
        <v>6</v>
      </c>
      <c r="I274" s="493" t="s">
        <v>1292</v>
      </c>
      <c r="J274" s="491" t="s">
        <v>103</v>
      </c>
      <c r="K274" s="491" t="s">
        <v>4116</v>
      </c>
      <c r="L274" s="491" t="s">
        <v>4117</v>
      </c>
      <c r="M274" s="491" t="s">
        <v>2770</v>
      </c>
      <c r="N274" s="491" t="s">
        <v>4416</v>
      </c>
      <c r="O274" s="491" t="s">
        <v>3612</v>
      </c>
      <c r="P274" s="491"/>
      <c r="Q274" s="491"/>
      <c r="R274" s="494" t="s">
        <v>2935</v>
      </c>
      <c r="S274" s="494"/>
    </row>
    <row r="275" spans="1:19" x14ac:dyDescent="0.3">
      <c r="A275" s="491" t="s">
        <v>2052</v>
      </c>
      <c r="B275" s="491" t="s">
        <v>589</v>
      </c>
      <c r="C275" s="491" t="s">
        <v>2053</v>
      </c>
      <c r="D275" s="491" t="s">
        <v>101</v>
      </c>
      <c r="E275" s="491" t="s">
        <v>20</v>
      </c>
      <c r="F275" s="491" t="s">
        <v>102</v>
      </c>
      <c r="G275" s="491" t="s">
        <v>16</v>
      </c>
      <c r="H275" s="491" t="s">
        <v>9</v>
      </c>
      <c r="I275" s="493" t="s">
        <v>1295</v>
      </c>
      <c r="J275" s="491" t="s">
        <v>103</v>
      </c>
      <c r="K275" s="491" t="s">
        <v>4116</v>
      </c>
      <c r="L275" s="491" t="s">
        <v>4223</v>
      </c>
      <c r="M275" s="491" t="s">
        <v>446</v>
      </c>
      <c r="N275" s="491" t="s">
        <v>4416</v>
      </c>
      <c r="O275" s="491" t="s">
        <v>4563</v>
      </c>
      <c r="P275" s="491">
        <v>83405445</v>
      </c>
      <c r="Q275" s="491"/>
      <c r="R275" s="494" t="s">
        <v>2935</v>
      </c>
      <c r="S275" s="494"/>
    </row>
    <row r="276" spans="1:19" x14ac:dyDescent="0.3">
      <c r="A276" s="491" t="s">
        <v>2054</v>
      </c>
      <c r="B276" s="491" t="s">
        <v>1407</v>
      </c>
      <c r="C276" s="491" t="s">
        <v>2055</v>
      </c>
      <c r="D276" s="491" t="s">
        <v>331</v>
      </c>
      <c r="E276" s="491" t="s">
        <v>10</v>
      </c>
      <c r="F276" s="491" t="s">
        <v>148</v>
      </c>
      <c r="G276" s="491" t="s">
        <v>16</v>
      </c>
      <c r="H276" s="491" t="s">
        <v>7</v>
      </c>
      <c r="I276" s="493" t="s">
        <v>1236</v>
      </c>
      <c r="J276" s="491" t="s">
        <v>4109</v>
      </c>
      <c r="K276" s="491" t="s">
        <v>286</v>
      </c>
      <c r="L276" s="491" t="s">
        <v>546</v>
      </c>
      <c r="M276" s="491" t="s">
        <v>2771</v>
      </c>
      <c r="N276" s="491" t="s">
        <v>4416</v>
      </c>
      <c r="O276" s="491" t="s">
        <v>2466</v>
      </c>
      <c r="P276" s="491">
        <v>85298708</v>
      </c>
      <c r="Q276" s="491"/>
      <c r="R276" s="494" t="s">
        <v>2935</v>
      </c>
      <c r="S276" s="494"/>
    </row>
    <row r="277" spans="1:19" x14ac:dyDescent="0.3">
      <c r="A277" s="491" t="s">
        <v>2056</v>
      </c>
      <c r="B277" s="491" t="s">
        <v>591</v>
      </c>
      <c r="C277" s="491" t="s">
        <v>2057</v>
      </c>
      <c r="D277" s="491" t="s">
        <v>331</v>
      </c>
      <c r="E277" s="491" t="s">
        <v>7</v>
      </c>
      <c r="F277" s="491" t="s">
        <v>148</v>
      </c>
      <c r="G277" s="491" t="s">
        <v>6</v>
      </c>
      <c r="H277" s="491" t="s">
        <v>9</v>
      </c>
      <c r="I277" s="493" t="s">
        <v>1187</v>
      </c>
      <c r="J277" s="491" t="s">
        <v>4109</v>
      </c>
      <c r="K277" s="491" t="s">
        <v>331</v>
      </c>
      <c r="L277" s="491" t="s">
        <v>4224</v>
      </c>
      <c r="M277" s="491" t="s">
        <v>2772</v>
      </c>
      <c r="N277" s="491" t="s">
        <v>4416</v>
      </c>
      <c r="O277" s="491" t="s">
        <v>4564</v>
      </c>
      <c r="P277" s="491">
        <v>26670148</v>
      </c>
      <c r="Q277" s="491"/>
      <c r="R277" s="494" t="s">
        <v>2935</v>
      </c>
      <c r="S277" s="494"/>
    </row>
    <row r="278" spans="1:19" x14ac:dyDescent="0.3">
      <c r="A278" s="491" t="s">
        <v>2058</v>
      </c>
      <c r="B278" s="491" t="s">
        <v>592</v>
      </c>
      <c r="C278" s="491" t="s">
        <v>2059</v>
      </c>
      <c r="D278" s="491" t="s">
        <v>2535</v>
      </c>
      <c r="E278" s="491" t="s">
        <v>7</v>
      </c>
      <c r="F278" s="491" t="s">
        <v>56</v>
      </c>
      <c r="G278" s="491" t="s">
        <v>22</v>
      </c>
      <c r="H278" s="491" t="s">
        <v>7</v>
      </c>
      <c r="I278" s="493" t="s">
        <v>1071</v>
      </c>
      <c r="J278" s="491" t="s">
        <v>81</v>
      </c>
      <c r="K278" s="491" t="s">
        <v>4127</v>
      </c>
      <c r="L278" s="491" t="s">
        <v>802</v>
      </c>
      <c r="M278" s="491" t="s">
        <v>2773</v>
      </c>
      <c r="N278" s="491" t="s">
        <v>4416</v>
      </c>
      <c r="O278" s="491" t="s">
        <v>4565</v>
      </c>
      <c r="P278" s="491">
        <v>86921502</v>
      </c>
      <c r="Q278" s="491"/>
      <c r="R278" s="494" t="s">
        <v>2935</v>
      </c>
      <c r="S278" s="494"/>
    </row>
    <row r="279" spans="1:19" x14ac:dyDescent="0.3">
      <c r="A279" s="491" t="s">
        <v>2060</v>
      </c>
      <c r="B279" s="491" t="s">
        <v>593</v>
      </c>
      <c r="C279" s="491" t="s">
        <v>2061</v>
      </c>
      <c r="D279" s="491" t="s">
        <v>134</v>
      </c>
      <c r="E279" s="491" t="s">
        <v>9</v>
      </c>
      <c r="F279" s="491" t="s">
        <v>135</v>
      </c>
      <c r="G279" s="491" t="s">
        <v>16</v>
      </c>
      <c r="H279" s="491" t="s">
        <v>8</v>
      </c>
      <c r="I279" s="493" t="s">
        <v>1181</v>
      </c>
      <c r="J279" s="491" t="s">
        <v>136</v>
      </c>
      <c r="K279" s="491" t="s">
        <v>134</v>
      </c>
      <c r="L279" s="491" t="s">
        <v>4218</v>
      </c>
      <c r="M279" s="491" t="s">
        <v>2774</v>
      </c>
      <c r="N279" s="491" t="s">
        <v>4416</v>
      </c>
      <c r="O279" s="491" t="s">
        <v>2467</v>
      </c>
      <c r="P279" s="491">
        <v>27643852</v>
      </c>
      <c r="Q279" s="491">
        <v>44057987</v>
      </c>
      <c r="R279" s="494" t="s">
        <v>2935</v>
      </c>
      <c r="S279" s="494"/>
    </row>
    <row r="280" spans="1:19" x14ac:dyDescent="0.3">
      <c r="A280" s="491" t="s">
        <v>2062</v>
      </c>
      <c r="B280" s="491" t="s">
        <v>594</v>
      </c>
      <c r="C280" s="491" t="s">
        <v>2063</v>
      </c>
      <c r="D280" s="491" t="s">
        <v>2537</v>
      </c>
      <c r="E280" s="491" t="s">
        <v>8</v>
      </c>
      <c r="F280" s="491" t="s">
        <v>85</v>
      </c>
      <c r="G280" s="491" t="s">
        <v>9</v>
      </c>
      <c r="H280" s="491" t="s">
        <v>9</v>
      </c>
      <c r="I280" s="493" t="s">
        <v>1318</v>
      </c>
      <c r="J280" s="491" t="s">
        <v>84</v>
      </c>
      <c r="K280" s="491" t="s">
        <v>4124</v>
      </c>
      <c r="L280" s="491" t="s">
        <v>4125</v>
      </c>
      <c r="M280" s="491" t="s">
        <v>2775</v>
      </c>
      <c r="N280" s="491" t="s">
        <v>4416</v>
      </c>
      <c r="O280" s="491" t="s">
        <v>4566</v>
      </c>
      <c r="P280" s="491">
        <v>88930762</v>
      </c>
      <c r="Q280" s="491"/>
      <c r="R280" s="494" t="s">
        <v>2935</v>
      </c>
      <c r="S280" s="494"/>
    </row>
    <row r="281" spans="1:19" x14ac:dyDescent="0.3">
      <c r="A281" s="491" t="s">
        <v>2064</v>
      </c>
      <c r="B281" s="491" t="s">
        <v>595</v>
      </c>
      <c r="C281" s="491" t="s">
        <v>4053</v>
      </c>
      <c r="D281" s="491" t="s">
        <v>84</v>
      </c>
      <c r="E281" s="491" t="s">
        <v>15</v>
      </c>
      <c r="F281" s="491" t="s">
        <v>85</v>
      </c>
      <c r="G281" s="491" t="s">
        <v>10</v>
      </c>
      <c r="H281" s="491" t="s">
        <v>8</v>
      </c>
      <c r="I281" s="493" t="s">
        <v>1321</v>
      </c>
      <c r="J281" s="491" t="s">
        <v>84</v>
      </c>
      <c r="K281" s="491" t="s">
        <v>4136</v>
      </c>
      <c r="L281" s="491" t="s">
        <v>4184</v>
      </c>
      <c r="M281" s="491" t="s">
        <v>756</v>
      </c>
      <c r="N281" s="491" t="s">
        <v>4416</v>
      </c>
      <c r="O281" s="491" t="s">
        <v>2468</v>
      </c>
      <c r="P281" s="491">
        <v>27977297</v>
      </c>
      <c r="Q281" s="491">
        <v>27977297</v>
      </c>
      <c r="R281" s="494" t="s">
        <v>2935</v>
      </c>
      <c r="S281" s="494"/>
    </row>
    <row r="282" spans="1:19" x14ac:dyDescent="0.3">
      <c r="A282" s="491" t="s">
        <v>2065</v>
      </c>
      <c r="B282" s="491" t="s">
        <v>596</v>
      </c>
      <c r="C282" s="491" t="s">
        <v>2066</v>
      </c>
      <c r="D282" s="491" t="s">
        <v>140</v>
      </c>
      <c r="E282" s="491" t="s">
        <v>10</v>
      </c>
      <c r="F282" s="491" t="s">
        <v>56</v>
      </c>
      <c r="G282" s="491" t="s">
        <v>16</v>
      </c>
      <c r="H282" s="491" t="s">
        <v>11</v>
      </c>
      <c r="I282" s="493" t="s">
        <v>1050</v>
      </c>
      <c r="J282" s="491" t="s">
        <v>81</v>
      </c>
      <c r="K282" s="491" t="s">
        <v>140</v>
      </c>
      <c r="L282" s="491" t="s">
        <v>4215</v>
      </c>
      <c r="M282" s="491" t="s">
        <v>2776</v>
      </c>
      <c r="N282" s="491" t="s">
        <v>4416</v>
      </c>
      <c r="O282" s="491" t="s">
        <v>2837</v>
      </c>
      <c r="P282" s="491">
        <v>24038273</v>
      </c>
      <c r="Q282" s="491">
        <v>24038273</v>
      </c>
      <c r="R282" s="494" t="s">
        <v>2935</v>
      </c>
      <c r="S282" s="494"/>
    </row>
    <row r="283" spans="1:19" x14ac:dyDescent="0.3">
      <c r="A283" s="491" t="s">
        <v>2067</v>
      </c>
      <c r="B283" s="491" t="s">
        <v>597</v>
      </c>
      <c r="C283" s="491" t="s">
        <v>4054</v>
      </c>
      <c r="D283" s="491" t="s">
        <v>140</v>
      </c>
      <c r="E283" s="491" t="s">
        <v>11</v>
      </c>
      <c r="F283" s="491" t="s">
        <v>56</v>
      </c>
      <c r="G283" s="491" t="s">
        <v>16</v>
      </c>
      <c r="H283" s="491" t="s">
        <v>12</v>
      </c>
      <c r="I283" s="493" t="s">
        <v>1051</v>
      </c>
      <c r="J283" s="491" t="s">
        <v>81</v>
      </c>
      <c r="K283" s="491" t="s">
        <v>140</v>
      </c>
      <c r="L283" s="491" t="s">
        <v>4567</v>
      </c>
      <c r="M283" s="491" t="s">
        <v>74</v>
      </c>
      <c r="N283" s="491" t="s">
        <v>4416</v>
      </c>
      <c r="O283" s="491" t="s">
        <v>4225</v>
      </c>
      <c r="P283" s="491">
        <v>24691644</v>
      </c>
      <c r="Q283" s="491">
        <v>24691442</v>
      </c>
      <c r="R283" s="494" t="s">
        <v>2935</v>
      </c>
      <c r="S283" s="494"/>
    </row>
    <row r="284" spans="1:19" x14ac:dyDescent="0.3">
      <c r="A284" s="491" t="s">
        <v>2562</v>
      </c>
      <c r="B284" s="491" t="s">
        <v>2561</v>
      </c>
      <c r="C284" s="491" t="s">
        <v>2563</v>
      </c>
      <c r="D284" s="491" t="s">
        <v>196</v>
      </c>
      <c r="E284" s="491" t="s">
        <v>8</v>
      </c>
      <c r="F284" s="491" t="s">
        <v>54</v>
      </c>
      <c r="G284" s="491" t="s">
        <v>9</v>
      </c>
      <c r="H284" s="491" t="s">
        <v>15</v>
      </c>
      <c r="I284" s="493" t="s">
        <v>888</v>
      </c>
      <c r="J284" s="491" t="s">
        <v>55</v>
      </c>
      <c r="K284" s="491" t="s">
        <v>196</v>
      </c>
      <c r="L284" s="491" t="s">
        <v>4226</v>
      </c>
      <c r="M284" s="491" t="s">
        <v>2777</v>
      </c>
      <c r="N284" s="491" t="s">
        <v>4416</v>
      </c>
      <c r="O284" s="491" t="s">
        <v>4227</v>
      </c>
      <c r="P284" s="491"/>
      <c r="Q284" s="491"/>
      <c r="R284" s="494" t="s">
        <v>2935</v>
      </c>
      <c r="S284" s="494"/>
    </row>
    <row r="285" spans="1:19" x14ac:dyDescent="0.3">
      <c r="A285" s="491" t="s">
        <v>2071</v>
      </c>
      <c r="B285" s="491" t="s">
        <v>603</v>
      </c>
      <c r="C285" s="491" t="s">
        <v>2072</v>
      </c>
      <c r="D285" s="491" t="s">
        <v>432</v>
      </c>
      <c r="E285" s="491" t="s">
        <v>15</v>
      </c>
      <c r="F285" s="491" t="s">
        <v>54</v>
      </c>
      <c r="G285" s="491" t="s">
        <v>433</v>
      </c>
      <c r="H285" s="491" t="s">
        <v>10</v>
      </c>
      <c r="I285" s="493" t="s">
        <v>961</v>
      </c>
      <c r="J285" s="491" t="s">
        <v>55</v>
      </c>
      <c r="K285" s="491" t="s">
        <v>432</v>
      </c>
      <c r="L285" s="491" t="s">
        <v>263</v>
      </c>
      <c r="M285" s="491" t="s">
        <v>254</v>
      </c>
      <c r="N285" s="491" t="s">
        <v>4416</v>
      </c>
      <c r="O285" s="491" t="s">
        <v>2835</v>
      </c>
      <c r="P285" s="491">
        <v>44033414</v>
      </c>
      <c r="Q285" s="491"/>
      <c r="R285" s="494" t="s">
        <v>2935</v>
      </c>
      <c r="S285" s="499" t="s">
        <v>4483</v>
      </c>
    </row>
    <row r="286" spans="1:19" x14ac:dyDescent="0.3">
      <c r="A286" s="491" t="s">
        <v>2073</v>
      </c>
      <c r="B286" s="491" t="s">
        <v>2074</v>
      </c>
      <c r="C286" s="491" t="s">
        <v>2564</v>
      </c>
      <c r="D286" s="491" t="s">
        <v>432</v>
      </c>
      <c r="E286" s="491" t="s">
        <v>14</v>
      </c>
      <c r="F286" s="491" t="s">
        <v>54</v>
      </c>
      <c r="G286" s="491" t="s">
        <v>433</v>
      </c>
      <c r="H286" s="491" t="s">
        <v>21</v>
      </c>
      <c r="I286" s="493" t="s">
        <v>2981</v>
      </c>
      <c r="J286" s="491" t="s">
        <v>55</v>
      </c>
      <c r="K286" s="491" t="s">
        <v>432</v>
      </c>
      <c r="L286" s="491" t="s">
        <v>4228</v>
      </c>
      <c r="M286" s="491" t="s">
        <v>152</v>
      </c>
      <c r="N286" s="491" t="s">
        <v>4416</v>
      </c>
      <c r="O286" s="491" t="s">
        <v>4568</v>
      </c>
      <c r="P286" s="491">
        <v>27715964</v>
      </c>
      <c r="Q286" s="491"/>
      <c r="R286" s="494" t="s">
        <v>2935</v>
      </c>
      <c r="S286" s="494"/>
    </row>
    <row r="287" spans="1:19" x14ac:dyDescent="0.3">
      <c r="A287" s="491" t="s">
        <v>2075</v>
      </c>
      <c r="B287" s="491" t="s">
        <v>605</v>
      </c>
      <c r="C287" s="491" t="s">
        <v>2076</v>
      </c>
      <c r="D287" s="491" t="s">
        <v>2536</v>
      </c>
      <c r="E287" s="491" t="s">
        <v>21</v>
      </c>
      <c r="F287" s="491" t="s">
        <v>102</v>
      </c>
      <c r="G287" s="491" t="s">
        <v>8</v>
      </c>
      <c r="H287" s="491" t="s">
        <v>8</v>
      </c>
      <c r="I287" s="493" t="s">
        <v>1264</v>
      </c>
      <c r="J287" s="491" t="s">
        <v>103</v>
      </c>
      <c r="K287" s="491" t="s">
        <v>571</v>
      </c>
      <c r="L287" s="491" t="s">
        <v>590</v>
      </c>
      <c r="M287" s="491" t="s">
        <v>2778</v>
      </c>
      <c r="N287" s="491" t="s">
        <v>4416</v>
      </c>
      <c r="O287" s="491" t="s">
        <v>4569</v>
      </c>
      <c r="P287" s="491">
        <v>83306208</v>
      </c>
      <c r="Q287" s="491">
        <v>85284083</v>
      </c>
      <c r="R287" s="494" t="s">
        <v>2935</v>
      </c>
      <c r="S287" s="494"/>
    </row>
    <row r="288" spans="1:19" x14ac:dyDescent="0.3">
      <c r="A288" s="491" t="s">
        <v>2077</v>
      </c>
      <c r="B288" s="491" t="s">
        <v>606</v>
      </c>
      <c r="C288" s="491" t="s">
        <v>2078</v>
      </c>
      <c r="D288" s="491" t="s">
        <v>134</v>
      </c>
      <c r="E288" s="491" t="s">
        <v>10</v>
      </c>
      <c r="F288" s="491" t="s">
        <v>135</v>
      </c>
      <c r="G288" s="491" t="s">
        <v>16</v>
      </c>
      <c r="H288" s="491" t="s">
        <v>9</v>
      </c>
      <c r="I288" s="493" t="s">
        <v>1182</v>
      </c>
      <c r="J288" s="491" t="s">
        <v>136</v>
      </c>
      <c r="K288" s="491" t="s">
        <v>134</v>
      </c>
      <c r="L288" s="491" t="s">
        <v>4229</v>
      </c>
      <c r="M288" s="491" t="s">
        <v>2779</v>
      </c>
      <c r="N288" s="491" t="s">
        <v>4416</v>
      </c>
      <c r="O288" s="491" t="s">
        <v>3614</v>
      </c>
      <c r="P288" s="491">
        <v>22005341</v>
      </c>
      <c r="Q288" s="491">
        <v>22005341</v>
      </c>
      <c r="R288" s="494" t="s">
        <v>2935</v>
      </c>
      <c r="S288" s="494"/>
    </row>
    <row r="289" spans="1:19" x14ac:dyDescent="0.3">
      <c r="A289" s="491" t="s">
        <v>2566</v>
      </c>
      <c r="B289" s="491" t="s">
        <v>2565</v>
      </c>
      <c r="C289" s="491" t="s">
        <v>2567</v>
      </c>
      <c r="D289" s="491" t="s">
        <v>134</v>
      </c>
      <c r="E289" s="491" t="s">
        <v>10</v>
      </c>
      <c r="F289" s="491" t="s">
        <v>135</v>
      </c>
      <c r="G289" s="491" t="s">
        <v>16</v>
      </c>
      <c r="H289" s="491" t="s">
        <v>6</v>
      </c>
      <c r="I289" s="493" t="s">
        <v>1179</v>
      </c>
      <c r="J289" s="491" t="s">
        <v>136</v>
      </c>
      <c r="K289" s="491" t="s">
        <v>134</v>
      </c>
      <c r="L289" s="491" t="s">
        <v>785</v>
      </c>
      <c r="M289" s="491" t="s">
        <v>2780</v>
      </c>
      <c r="N289" s="491" t="s">
        <v>4416</v>
      </c>
      <c r="O289" s="491" t="s">
        <v>3026</v>
      </c>
      <c r="P289" s="491">
        <v>70147671</v>
      </c>
      <c r="Q289" s="491"/>
      <c r="R289" s="494" t="s">
        <v>2935</v>
      </c>
      <c r="S289" s="494"/>
    </row>
    <row r="290" spans="1:19" x14ac:dyDescent="0.3">
      <c r="A290" s="491" t="s">
        <v>2079</v>
      </c>
      <c r="B290" s="491" t="s">
        <v>607</v>
      </c>
      <c r="C290" s="491" t="s">
        <v>2080</v>
      </c>
      <c r="D290" s="491" t="s">
        <v>134</v>
      </c>
      <c r="E290" s="491" t="s">
        <v>10</v>
      </c>
      <c r="F290" s="491" t="s">
        <v>135</v>
      </c>
      <c r="G290" s="491" t="s">
        <v>16</v>
      </c>
      <c r="H290" s="491" t="s">
        <v>6</v>
      </c>
      <c r="I290" s="493" t="s">
        <v>1179</v>
      </c>
      <c r="J290" s="491" t="s">
        <v>136</v>
      </c>
      <c r="K290" s="491" t="s">
        <v>134</v>
      </c>
      <c r="L290" s="491" t="s">
        <v>785</v>
      </c>
      <c r="M290" s="491" t="s">
        <v>89</v>
      </c>
      <c r="N290" s="491" t="s">
        <v>4416</v>
      </c>
      <c r="O290" s="491" t="s">
        <v>2470</v>
      </c>
      <c r="P290" s="491">
        <v>44056293</v>
      </c>
      <c r="Q290" s="491"/>
      <c r="R290" s="494" t="s">
        <v>2935</v>
      </c>
      <c r="S290" s="494"/>
    </row>
    <row r="291" spans="1:19" x14ac:dyDescent="0.3">
      <c r="A291" s="491" t="s">
        <v>2081</v>
      </c>
      <c r="B291" s="491" t="s">
        <v>608</v>
      </c>
      <c r="C291" s="491" t="s">
        <v>2082</v>
      </c>
      <c r="D291" s="491" t="s">
        <v>134</v>
      </c>
      <c r="E291" s="491" t="s">
        <v>10</v>
      </c>
      <c r="F291" s="491" t="s">
        <v>135</v>
      </c>
      <c r="G291" s="491" t="s">
        <v>16</v>
      </c>
      <c r="H291" s="491" t="s">
        <v>6</v>
      </c>
      <c r="I291" s="493" t="s">
        <v>1179</v>
      </c>
      <c r="J291" s="491" t="s">
        <v>136</v>
      </c>
      <c r="K291" s="491" t="s">
        <v>134</v>
      </c>
      <c r="L291" s="491" t="s">
        <v>785</v>
      </c>
      <c r="M291" s="491" t="s">
        <v>2781</v>
      </c>
      <c r="N291" s="491" t="s">
        <v>4416</v>
      </c>
      <c r="O291" s="491" t="s">
        <v>2471</v>
      </c>
      <c r="P291" s="491">
        <v>88329516</v>
      </c>
      <c r="Q291" s="491"/>
      <c r="R291" s="494" t="s">
        <v>2935</v>
      </c>
      <c r="S291" s="494"/>
    </row>
    <row r="292" spans="1:19" x14ac:dyDescent="0.3">
      <c r="A292" s="491" t="s">
        <v>2083</v>
      </c>
      <c r="B292" s="491" t="s">
        <v>611</v>
      </c>
      <c r="C292" s="491" t="s">
        <v>2084</v>
      </c>
      <c r="D292" s="491" t="s">
        <v>84</v>
      </c>
      <c r="E292" s="491" t="s">
        <v>14</v>
      </c>
      <c r="F292" s="491" t="s">
        <v>85</v>
      </c>
      <c r="G292" s="491" t="s">
        <v>9</v>
      </c>
      <c r="H292" s="491" t="s">
        <v>6</v>
      </c>
      <c r="I292" s="493" t="s">
        <v>1315</v>
      </c>
      <c r="J292" s="491" t="s">
        <v>84</v>
      </c>
      <c r="K292" s="491" t="s">
        <v>4124</v>
      </c>
      <c r="L292" s="491" t="s">
        <v>4210</v>
      </c>
      <c r="M292" s="491" t="s">
        <v>785</v>
      </c>
      <c r="N292" s="491" t="s">
        <v>4416</v>
      </c>
      <c r="O292" s="491" t="s">
        <v>4259</v>
      </c>
      <c r="P292" s="491">
        <v>27502027</v>
      </c>
      <c r="Q292" s="491">
        <v>27502027</v>
      </c>
      <c r="R292" s="494" t="s">
        <v>2935</v>
      </c>
      <c r="S292" s="494"/>
    </row>
    <row r="293" spans="1:19" x14ac:dyDescent="0.3">
      <c r="A293" s="491" t="s">
        <v>2085</v>
      </c>
      <c r="B293" s="491" t="s">
        <v>612</v>
      </c>
      <c r="C293" s="491" t="s">
        <v>2086</v>
      </c>
      <c r="D293" s="491" t="s">
        <v>140</v>
      </c>
      <c r="E293" s="491" t="s">
        <v>15</v>
      </c>
      <c r="F293" s="491" t="s">
        <v>56</v>
      </c>
      <c r="G293" s="491" t="s">
        <v>141</v>
      </c>
      <c r="H293" s="491" t="s">
        <v>6</v>
      </c>
      <c r="I293" s="493" t="s">
        <v>1078</v>
      </c>
      <c r="J293" s="491" t="s">
        <v>81</v>
      </c>
      <c r="K293" s="491" t="s">
        <v>142</v>
      </c>
      <c r="L293" s="491" t="s">
        <v>142</v>
      </c>
      <c r="M293" s="491" t="s">
        <v>2782</v>
      </c>
      <c r="N293" s="491" t="s">
        <v>4416</v>
      </c>
      <c r="O293" s="491" t="s">
        <v>3615</v>
      </c>
      <c r="P293" s="491">
        <v>41051025</v>
      </c>
      <c r="Q293" s="491">
        <v>62132258</v>
      </c>
      <c r="R293" s="494" t="s">
        <v>2935</v>
      </c>
      <c r="S293" s="494"/>
    </row>
    <row r="294" spans="1:19" x14ac:dyDescent="0.3">
      <c r="A294" s="491" t="s">
        <v>2087</v>
      </c>
      <c r="B294" s="491" t="s">
        <v>613</v>
      </c>
      <c r="C294" s="491" t="s">
        <v>2088</v>
      </c>
      <c r="D294" s="491" t="s">
        <v>140</v>
      </c>
      <c r="E294" s="491" t="s">
        <v>22</v>
      </c>
      <c r="F294" s="491" t="s">
        <v>56</v>
      </c>
      <c r="G294" s="491" t="s">
        <v>16</v>
      </c>
      <c r="H294" s="491" t="s">
        <v>22</v>
      </c>
      <c r="I294" s="493" t="s">
        <v>1057</v>
      </c>
      <c r="J294" s="491" t="s">
        <v>81</v>
      </c>
      <c r="K294" s="491" t="s">
        <v>140</v>
      </c>
      <c r="L294" s="491" t="s">
        <v>4170</v>
      </c>
      <c r="M294" s="491" t="s">
        <v>2783</v>
      </c>
      <c r="N294" s="491" t="s">
        <v>4416</v>
      </c>
      <c r="O294" s="491" t="s">
        <v>3613</v>
      </c>
      <c r="P294" s="491">
        <v>73006433</v>
      </c>
      <c r="Q294" s="491"/>
      <c r="R294" s="494" t="s">
        <v>2935</v>
      </c>
      <c r="S294" s="499" t="s">
        <v>4074</v>
      </c>
    </row>
    <row r="295" spans="1:19" x14ac:dyDescent="0.3">
      <c r="A295" s="491" t="s">
        <v>2089</v>
      </c>
      <c r="B295" s="491" t="s">
        <v>614</v>
      </c>
      <c r="C295" s="491" t="s">
        <v>2090</v>
      </c>
      <c r="D295" s="491" t="s">
        <v>147</v>
      </c>
      <c r="E295" s="491" t="s">
        <v>11</v>
      </c>
      <c r="F295" s="491" t="s">
        <v>148</v>
      </c>
      <c r="G295" s="491" t="s">
        <v>10</v>
      </c>
      <c r="H295" s="491" t="s">
        <v>8</v>
      </c>
      <c r="I295" s="493" t="s">
        <v>1211</v>
      </c>
      <c r="J295" s="491" t="s">
        <v>4109</v>
      </c>
      <c r="K295" s="491" t="s">
        <v>4195</v>
      </c>
      <c r="L295" s="491" t="s">
        <v>4230</v>
      </c>
      <c r="M295" s="491" t="s">
        <v>2784</v>
      </c>
      <c r="N295" s="491" t="s">
        <v>4416</v>
      </c>
      <c r="O295" s="491" t="s">
        <v>4231</v>
      </c>
      <c r="P295" s="491">
        <v>26700359</v>
      </c>
      <c r="Q295" s="491">
        <v>26700359</v>
      </c>
      <c r="R295" s="494" t="s">
        <v>2935</v>
      </c>
      <c r="S295" s="494"/>
    </row>
    <row r="296" spans="1:19" x14ac:dyDescent="0.3">
      <c r="A296" s="491" t="s">
        <v>2091</v>
      </c>
      <c r="B296" s="491" t="s">
        <v>615</v>
      </c>
      <c r="C296" s="491" t="s">
        <v>2092</v>
      </c>
      <c r="D296" s="491" t="s">
        <v>2536</v>
      </c>
      <c r="E296" s="491" t="s">
        <v>7</v>
      </c>
      <c r="F296" s="491" t="s">
        <v>102</v>
      </c>
      <c r="G296" s="491" t="s">
        <v>8</v>
      </c>
      <c r="H296" s="491" t="s">
        <v>15</v>
      </c>
      <c r="I296" s="493" t="s">
        <v>1270</v>
      </c>
      <c r="J296" s="491" t="s">
        <v>103</v>
      </c>
      <c r="K296" s="491" t="s">
        <v>571</v>
      </c>
      <c r="L296" s="491" t="s">
        <v>4232</v>
      </c>
      <c r="M296" s="491" t="s">
        <v>2785</v>
      </c>
      <c r="N296" s="491" t="s">
        <v>4416</v>
      </c>
      <c r="O296" s="491" t="s">
        <v>3285</v>
      </c>
      <c r="P296" s="491">
        <v>27302700</v>
      </c>
      <c r="Q296" s="491">
        <v>27304531</v>
      </c>
      <c r="R296" s="494" t="s">
        <v>2935</v>
      </c>
      <c r="S296" s="494"/>
    </row>
    <row r="297" spans="1:19" x14ac:dyDescent="0.3">
      <c r="A297" s="491" t="s">
        <v>2093</v>
      </c>
      <c r="B297" s="491" t="s">
        <v>617</v>
      </c>
      <c r="C297" s="491" t="s">
        <v>2094</v>
      </c>
      <c r="D297" s="491" t="s">
        <v>2536</v>
      </c>
      <c r="E297" s="491" t="s">
        <v>21</v>
      </c>
      <c r="F297" s="491" t="s">
        <v>102</v>
      </c>
      <c r="G297" s="491" t="s">
        <v>8</v>
      </c>
      <c r="H297" s="491" t="s">
        <v>6</v>
      </c>
      <c r="I297" s="493" t="s">
        <v>1262</v>
      </c>
      <c r="J297" s="491" t="s">
        <v>103</v>
      </c>
      <c r="K297" s="491" t="s">
        <v>571</v>
      </c>
      <c r="L297" s="491" t="s">
        <v>571</v>
      </c>
      <c r="M297" s="491" t="s">
        <v>2786</v>
      </c>
      <c r="N297" s="491" t="s">
        <v>4416</v>
      </c>
      <c r="O297" s="491" t="s">
        <v>4570</v>
      </c>
      <c r="P297" s="491">
        <v>27305078</v>
      </c>
      <c r="Q297" s="491">
        <v>22006095</v>
      </c>
      <c r="R297" s="494" t="s">
        <v>2935</v>
      </c>
      <c r="S297" s="494"/>
    </row>
    <row r="298" spans="1:19" x14ac:dyDescent="0.3">
      <c r="A298" s="491" t="s">
        <v>2095</v>
      </c>
      <c r="B298" s="491" t="s">
        <v>618</v>
      </c>
      <c r="C298" s="491" t="s">
        <v>2009</v>
      </c>
      <c r="D298" s="491" t="s">
        <v>101</v>
      </c>
      <c r="E298" s="491" t="s">
        <v>22</v>
      </c>
      <c r="F298" s="491" t="s">
        <v>102</v>
      </c>
      <c r="G298" s="491" t="s">
        <v>16</v>
      </c>
      <c r="H298" s="491" t="s">
        <v>6</v>
      </c>
      <c r="I298" s="493" t="s">
        <v>1292</v>
      </c>
      <c r="J298" s="491" t="s">
        <v>103</v>
      </c>
      <c r="K298" s="491" t="s">
        <v>4116</v>
      </c>
      <c r="L298" s="491" t="s">
        <v>4117</v>
      </c>
      <c r="M298" s="491" t="s">
        <v>2787</v>
      </c>
      <c r="N298" s="491" t="s">
        <v>4416</v>
      </c>
      <c r="O298" s="491" t="s">
        <v>2788</v>
      </c>
      <c r="P298" s="491">
        <v>87484223</v>
      </c>
      <c r="Q298" s="491"/>
      <c r="R298" s="494" t="s">
        <v>2935</v>
      </c>
      <c r="S298" s="494"/>
    </row>
    <row r="299" spans="1:19" x14ac:dyDescent="0.3">
      <c r="A299" s="491" t="s">
        <v>2096</v>
      </c>
      <c r="B299" s="491" t="s">
        <v>619</v>
      </c>
      <c r="C299" s="491" t="s">
        <v>2097</v>
      </c>
      <c r="D299" s="491" t="s">
        <v>80</v>
      </c>
      <c r="E299" s="491" t="s">
        <v>14</v>
      </c>
      <c r="F299" s="491" t="s">
        <v>56</v>
      </c>
      <c r="G299" s="491" t="s">
        <v>11</v>
      </c>
      <c r="H299" s="491" t="s">
        <v>6</v>
      </c>
      <c r="I299" s="493" t="s">
        <v>1020</v>
      </c>
      <c r="J299" s="491" t="s">
        <v>81</v>
      </c>
      <c r="K299" s="491" t="s">
        <v>4095</v>
      </c>
      <c r="L299" s="491" t="s">
        <v>4095</v>
      </c>
      <c r="M299" s="491" t="s">
        <v>744</v>
      </c>
      <c r="N299" s="491" t="s">
        <v>4416</v>
      </c>
      <c r="O299" s="491" t="s">
        <v>2473</v>
      </c>
      <c r="P299" s="491">
        <v>24504950</v>
      </c>
      <c r="Q299" s="491">
        <v>24510307</v>
      </c>
      <c r="R299" s="494" t="s">
        <v>2547</v>
      </c>
      <c r="S299" s="494"/>
    </row>
    <row r="300" spans="1:19" x14ac:dyDescent="0.3">
      <c r="A300" s="491" t="s">
        <v>2098</v>
      </c>
      <c r="B300" s="491" t="s">
        <v>621</v>
      </c>
      <c r="C300" s="491" t="s">
        <v>2099</v>
      </c>
      <c r="D300" s="491" t="s">
        <v>245</v>
      </c>
      <c r="E300" s="491" t="s">
        <v>8</v>
      </c>
      <c r="F300" s="491" t="s">
        <v>54</v>
      </c>
      <c r="G300" s="491" t="s">
        <v>786</v>
      </c>
      <c r="H300" s="491" t="s">
        <v>10</v>
      </c>
      <c r="I300" s="493" t="s">
        <v>972</v>
      </c>
      <c r="J300" s="491" t="s">
        <v>55</v>
      </c>
      <c r="K300" s="491" t="s">
        <v>787</v>
      </c>
      <c r="L300" s="491" t="s">
        <v>147</v>
      </c>
      <c r="M300" s="491" t="s">
        <v>147</v>
      </c>
      <c r="N300" s="491" t="s">
        <v>4416</v>
      </c>
      <c r="O300" s="491" t="s">
        <v>4571</v>
      </c>
      <c r="P300" s="491">
        <v>25440248</v>
      </c>
      <c r="Q300" s="491">
        <v>25441512</v>
      </c>
      <c r="R300" s="494" t="s">
        <v>2935</v>
      </c>
      <c r="S300" s="494"/>
    </row>
    <row r="301" spans="1:19" x14ac:dyDescent="0.3">
      <c r="A301" s="491" t="s">
        <v>2100</v>
      </c>
      <c r="B301" s="491" t="s">
        <v>622</v>
      </c>
      <c r="C301" s="491" t="s">
        <v>2101</v>
      </c>
      <c r="D301" s="491" t="s">
        <v>245</v>
      </c>
      <c r="E301" s="491" t="s">
        <v>8</v>
      </c>
      <c r="F301" s="491" t="s">
        <v>54</v>
      </c>
      <c r="G301" s="491" t="s">
        <v>786</v>
      </c>
      <c r="H301" s="491" t="s">
        <v>7</v>
      </c>
      <c r="I301" s="493" t="s">
        <v>969</v>
      </c>
      <c r="J301" s="491" t="s">
        <v>55</v>
      </c>
      <c r="K301" s="491" t="s">
        <v>787</v>
      </c>
      <c r="L301" s="491" t="s">
        <v>780</v>
      </c>
      <c r="M301" s="491" t="s">
        <v>780</v>
      </c>
      <c r="N301" s="491" t="s">
        <v>4416</v>
      </c>
      <c r="O301" s="491" t="s">
        <v>2825</v>
      </c>
      <c r="P301" s="491">
        <v>88278807</v>
      </c>
      <c r="Q301" s="491"/>
      <c r="R301" s="494" t="s">
        <v>2935</v>
      </c>
      <c r="S301" s="494"/>
    </row>
    <row r="302" spans="1:19" x14ac:dyDescent="0.3">
      <c r="A302" s="491" t="s">
        <v>2102</v>
      </c>
      <c r="B302" s="491" t="s">
        <v>623</v>
      </c>
      <c r="C302" s="491" t="s">
        <v>2103</v>
      </c>
      <c r="D302" s="491" t="s">
        <v>134</v>
      </c>
      <c r="E302" s="491" t="s">
        <v>10</v>
      </c>
      <c r="F302" s="491" t="s">
        <v>135</v>
      </c>
      <c r="G302" s="491" t="s">
        <v>16</v>
      </c>
      <c r="H302" s="491" t="s">
        <v>6</v>
      </c>
      <c r="I302" s="493" t="s">
        <v>1179</v>
      </c>
      <c r="J302" s="491" t="s">
        <v>136</v>
      </c>
      <c r="K302" s="491" t="s">
        <v>134</v>
      </c>
      <c r="L302" s="491" t="s">
        <v>785</v>
      </c>
      <c r="M302" s="491" t="s">
        <v>2789</v>
      </c>
      <c r="N302" s="491" t="s">
        <v>4416</v>
      </c>
      <c r="O302" s="491" t="s">
        <v>4234</v>
      </c>
      <c r="P302" s="491">
        <v>41117962</v>
      </c>
      <c r="Q302" s="491"/>
      <c r="R302" s="494" t="s">
        <v>2935</v>
      </c>
      <c r="S302" s="494"/>
    </row>
    <row r="303" spans="1:19" x14ac:dyDescent="0.3">
      <c r="A303" s="491" t="s">
        <v>2104</v>
      </c>
      <c r="B303" s="491" t="s">
        <v>624</v>
      </c>
      <c r="C303" s="491" t="s">
        <v>4055</v>
      </c>
      <c r="D303" s="491" t="s">
        <v>784</v>
      </c>
      <c r="E303" s="491" t="s">
        <v>12</v>
      </c>
      <c r="F303" s="491" t="s">
        <v>85</v>
      </c>
      <c r="G303" s="491" t="s">
        <v>11</v>
      </c>
      <c r="H303" s="491" t="s">
        <v>9</v>
      </c>
      <c r="I303" s="493" t="s">
        <v>1325</v>
      </c>
      <c r="J303" s="491" t="s">
        <v>84</v>
      </c>
      <c r="K303" s="491" t="s">
        <v>4153</v>
      </c>
      <c r="L303" s="491" t="s">
        <v>4235</v>
      </c>
      <c r="M303" s="491" t="s">
        <v>4235</v>
      </c>
      <c r="N303" s="491" t="s">
        <v>4416</v>
      </c>
      <c r="O303" s="491" t="s">
        <v>4236</v>
      </c>
      <c r="P303" s="491">
        <v>86012693</v>
      </c>
      <c r="Q303" s="491">
        <v>22720610</v>
      </c>
      <c r="R303" s="494" t="s">
        <v>2935</v>
      </c>
      <c r="S303" s="494"/>
    </row>
    <row r="304" spans="1:19" x14ac:dyDescent="0.3">
      <c r="A304" s="491" t="s">
        <v>2569</v>
      </c>
      <c r="B304" s="491" t="s">
        <v>2568</v>
      </c>
      <c r="C304" s="491" t="s">
        <v>2570</v>
      </c>
      <c r="D304" s="491" t="s">
        <v>2535</v>
      </c>
      <c r="E304" s="491" t="s">
        <v>14</v>
      </c>
      <c r="F304" s="491" t="s">
        <v>56</v>
      </c>
      <c r="G304" s="491" t="s">
        <v>22</v>
      </c>
      <c r="H304" s="491" t="s">
        <v>6</v>
      </c>
      <c r="I304" s="493" t="s">
        <v>1070</v>
      </c>
      <c r="J304" s="491" t="s">
        <v>81</v>
      </c>
      <c r="K304" s="491" t="s">
        <v>4127</v>
      </c>
      <c r="L304" s="491" t="s">
        <v>4127</v>
      </c>
      <c r="M304" s="491" t="s">
        <v>2790</v>
      </c>
      <c r="N304" s="491" t="s">
        <v>4416</v>
      </c>
      <c r="O304" s="491" t="s">
        <v>4572</v>
      </c>
      <c r="P304" s="491">
        <v>44056298</v>
      </c>
      <c r="Q304" s="491">
        <v>70661761</v>
      </c>
      <c r="R304" s="494" t="s">
        <v>2935</v>
      </c>
      <c r="S304" s="494"/>
    </row>
    <row r="305" spans="1:19" x14ac:dyDescent="0.3">
      <c r="A305" s="491" t="s">
        <v>2105</v>
      </c>
      <c r="B305" s="491" t="s">
        <v>625</v>
      </c>
      <c r="C305" s="491" t="s">
        <v>2106</v>
      </c>
      <c r="D305" s="491" t="s">
        <v>2535</v>
      </c>
      <c r="E305" s="491" t="s">
        <v>14</v>
      </c>
      <c r="F305" s="491" t="s">
        <v>56</v>
      </c>
      <c r="G305" s="491" t="s">
        <v>22</v>
      </c>
      <c r="H305" s="491" t="s">
        <v>6</v>
      </c>
      <c r="I305" s="493" t="s">
        <v>1070</v>
      </c>
      <c r="J305" s="491" t="s">
        <v>81</v>
      </c>
      <c r="K305" s="491" t="s">
        <v>4127</v>
      </c>
      <c r="L305" s="491" t="s">
        <v>4127</v>
      </c>
      <c r="M305" s="491" t="s">
        <v>2791</v>
      </c>
      <c r="N305" s="491" t="s">
        <v>4416</v>
      </c>
      <c r="O305" s="491" t="s">
        <v>2474</v>
      </c>
      <c r="P305" s="491">
        <v>24708386</v>
      </c>
      <c r="Q305" s="491">
        <v>24708386</v>
      </c>
      <c r="R305" s="494" t="s">
        <v>2935</v>
      </c>
      <c r="S305" s="494"/>
    </row>
    <row r="306" spans="1:19" x14ac:dyDescent="0.3">
      <c r="A306" s="491" t="s">
        <v>2107</v>
      </c>
      <c r="B306" s="491" t="s">
        <v>626</v>
      </c>
      <c r="C306" s="491" t="s">
        <v>2108</v>
      </c>
      <c r="D306" s="491" t="s">
        <v>2535</v>
      </c>
      <c r="E306" s="491" t="s">
        <v>12</v>
      </c>
      <c r="F306" s="491" t="s">
        <v>56</v>
      </c>
      <c r="G306" s="491" t="s">
        <v>22</v>
      </c>
      <c r="H306" s="491" t="s">
        <v>8</v>
      </c>
      <c r="I306" s="493" t="s">
        <v>1072</v>
      </c>
      <c r="J306" s="491" t="s">
        <v>81</v>
      </c>
      <c r="K306" s="491" t="s">
        <v>4127</v>
      </c>
      <c r="L306" s="491" t="s">
        <v>4512</v>
      </c>
      <c r="M306" s="491" t="s">
        <v>2792</v>
      </c>
      <c r="N306" s="491" t="s">
        <v>4416</v>
      </c>
      <c r="O306" s="491" t="s">
        <v>4573</v>
      </c>
      <c r="P306" s="491">
        <v>72969041</v>
      </c>
      <c r="Q306" s="491">
        <v>24702897</v>
      </c>
      <c r="R306" s="494" t="s">
        <v>2935</v>
      </c>
      <c r="S306" s="494"/>
    </row>
    <row r="307" spans="1:19" x14ac:dyDescent="0.3">
      <c r="A307" s="491" t="s">
        <v>2109</v>
      </c>
      <c r="B307" s="491" t="s">
        <v>627</v>
      </c>
      <c r="C307" s="491" t="s">
        <v>2110</v>
      </c>
      <c r="D307" s="491" t="s">
        <v>2535</v>
      </c>
      <c r="E307" s="491" t="s">
        <v>7</v>
      </c>
      <c r="F307" s="491" t="s">
        <v>56</v>
      </c>
      <c r="G307" s="491" t="s">
        <v>22</v>
      </c>
      <c r="H307" s="491" t="s">
        <v>7</v>
      </c>
      <c r="I307" s="493" t="s">
        <v>1071</v>
      </c>
      <c r="J307" s="491" t="s">
        <v>81</v>
      </c>
      <c r="K307" s="491" t="s">
        <v>4127</v>
      </c>
      <c r="L307" s="491" t="s">
        <v>802</v>
      </c>
      <c r="M307" s="491" t="s">
        <v>4574</v>
      </c>
      <c r="N307" s="491" t="s">
        <v>4416</v>
      </c>
      <c r="O307" s="491" t="s">
        <v>4575</v>
      </c>
      <c r="P307" s="491">
        <v>72967954</v>
      </c>
      <c r="Q307" s="491">
        <v>88203133</v>
      </c>
      <c r="R307" s="494" t="s">
        <v>2935</v>
      </c>
      <c r="S307" s="494"/>
    </row>
    <row r="308" spans="1:19" x14ac:dyDescent="0.3">
      <c r="A308" s="491" t="s">
        <v>2111</v>
      </c>
      <c r="B308" s="491" t="s">
        <v>628</v>
      </c>
      <c r="C308" s="491" t="s">
        <v>2112</v>
      </c>
      <c r="D308" s="491" t="s">
        <v>331</v>
      </c>
      <c r="E308" s="491" t="s">
        <v>10</v>
      </c>
      <c r="F308" s="491" t="s">
        <v>148</v>
      </c>
      <c r="G308" s="491" t="s">
        <v>16</v>
      </c>
      <c r="H308" s="491" t="s">
        <v>7</v>
      </c>
      <c r="I308" s="493" t="s">
        <v>1236</v>
      </c>
      <c r="J308" s="491" t="s">
        <v>4109</v>
      </c>
      <c r="K308" s="491" t="s">
        <v>286</v>
      </c>
      <c r="L308" s="491" t="s">
        <v>546</v>
      </c>
      <c r="M308" s="491" t="s">
        <v>2793</v>
      </c>
      <c r="N308" s="491" t="s">
        <v>4416</v>
      </c>
      <c r="O308" s="491" t="s">
        <v>4237</v>
      </c>
      <c r="P308" s="491">
        <v>22025250</v>
      </c>
      <c r="Q308" s="491"/>
      <c r="R308" s="494" t="s">
        <v>2935</v>
      </c>
      <c r="S308" s="494"/>
    </row>
    <row r="309" spans="1:19" x14ac:dyDescent="0.3">
      <c r="A309" s="491" t="s">
        <v>2113</v>
      </c>
      <c r="B309" s="491" t="s">
        <v>629</v>
      </c>
      <c r="C309" s="491" t="s">
        <v>2114</v>
      </c>
      <c r="D309" s="491" t="s">
        <v>2535</v>
      </c>
      <c r="E309" s="491" t="s">
        <v>12</v>
      </c>
      <c r="F309" s="491" t="s">
        <v>56</v>
      </c>
      <c r="G309" s="491" t="s">
        <v>22</v>
      </c>
      <c r="H309" s="491" t="s">
        <v>11</v>
      </c>
      <c r="I309" s="493" t="s">
        <v>1075</v>
      </c>
      <c r="J309" s="491" t="s">
        <v>81</v>
      </c>
      <c r="K309" s="491" t="s">
        <v>4127</v>
      </c>
      <c r="L309" s="491" t="s">
        <v>803</v>
      </c>
      <c r="M309" s="491" t="s">
        <v>2794</v>
      </c>
      <c r="N309" s="491" t="s">
        <v>4416</v>
      </c>
      <c r="O309" s="491" t="s">
        <v>2475</v>
      </c>
      <c r="P309" s="491">
        <v>72964516</v>
      </c>
      <c r="Q309" s="491">
        <v>24702822</v>
      </c>
      <c r="R309" s="494" t="s">
        <v>2935</v>
      </c>
      <c r="S309" s="494"/>
    </row>
    <row r="310" spans="1:19" x14ac:dyDescent="0.3">
      <c r="A310" s="491" t="s">
        <v>2115</v>
      </c>
      <c r="B310" s="491" t="s">
        <v>630</v>
      </c>
      <c r="C310" s="491" t="s">
        <v>2116</v>
      </c>
      <c r="D310" s="491" t="s">
        <v>2535</v>
      </c>
      <c r="E310" s="491" t="s">
        <v>14</v>
      </c>
      <c r="F310" s="491" t="s">
        <v>56</v>
      </c>
      <c r="G310" s="491" t="s">
        <v>22</v>
      </c>
      <c r="H310" s="491" t="s">
        <v>12</v>
      </c>
      <c r="I310" s="493" t="s">
        <v>1076</v>
      </c>
      <c r="J310" s="491" t="s">
        <v>81</v>
      </c>
      <c r="K310" s="491" t="s">
        <v>4127</v>
      </c>
      <c r="L310" s="491" t="s">
        <v>4238</v>
      </c>
      <c r="M310" s="491" t="s">
        <v>82</v>
      </c>
      <c r="N310" s="491" t="s">
        <v>4416</v>
      </c>
      <c r="O310" s="491" t="s">
        <v>2425</v>
      </c>
      <c r="P310" s="491">
        <v>44064355</v>
      </c>
      <c r="Q310" s="491">
        <v>62415333</v>
      </c>
      <c r="R310" s="494" t="s">
        <v>2935</v>
      </c>
      <c r="S310" s="494"/>
    </row>
    <row r="311" spans="1:19" x14ac:dyDescent="0.3">
      <c r="A311" s="491" t="s">
        <v>2117</v>
      </c>
      <c r="B311" s="491" t="s">
        <v>631</v>
      </c>
      <c r="C311" s="491" t="s">
        <v>2118</v>
      </c>
      <c r="D311" s="491" t="s">
        <v>488</v>
      </c>
      <c r="E311" s="491" t="s">
        <v>10</v>
      </c>
      <c r="F311" s="491" t="s">
        <v>102</v>
      </c>
      <c r="G311" s="491" t="s">
        <v>20</v>
      </c>
      <c r="H311" s="491" t="s">
        <v>7</v>
      </c>
      <c r="I311" s="493" t="s">
        <v>1297</v>
      </c>
      <c r="J311" s="491" t="s">
        <v>103</v>
      </c>
      <c r="K311" s="491" t="s">
        <v>4239</v>
      </c>
      <c r="L311" s="491" t="s">
        <v>689</v>
      </c>
      <c r="M311" s="491" t="s">
        <v>689</v>
      </c>
      <c r="N311" s="491" t="s">
        <v>4416</v>
      </c>
      <c r="O311" s="491" t="s">
        <v>3289</v>
      </c>
      <c r="P311" s="491">
        <v>26370111</v>
      </c>
      <c r="Q311" s="491"/>
      <c r="R311" s="494" t="s">
        <v>2935</v>
      </c>
      <c r="S311" s="494"/>
    </row>
    <row r="312" spans="1:19" x14ac:dyDescent="0.3">
      <c r="A312" s="491" t="s">
        <v>2572</v>
      </c>
      <c r="B312" s="491" t="s">
        <v>2571</v>
      </c>
      <c r="C312" s="491" t="s">
        <v>4056</v>
      </c>
      <c r="D312" s="491" t="s">
        <v>784</v>
      </c>
      <c r="E312" s="491" t="s">
        <v>12</v>
      </c>
      <c r="F312" s="491" t="s">
        <v>85</v>
      </c>
      <c r="G312" s="491" t="s">
        <v>7</v>
      </c>
      <c r="H312" s="491" t="s">
        <v>11</v>
      </c>
      <c r="I312" s="493" t="s">
        <v>1307</v>
      </c>
      <c r="J312" s="491" t="s">
        <v>84</v>
      </c>
      <c r="K312" s="491" t="s">
        <v>4119</v>
      </c>
      <c r="L312" s="491" t="s">
        <v>632</v>
      </c>
      <c r="M312" s="491" t="s">
        <v>4240</v>
      </c>
      <c r="N312" s="491" t="s">
        <v>4416</v>
      </c>
      <c r="O312" s="491" t="s">
        <v>4576</v>
      </c>
      <c r="P312" s="491">
        <v>44020005</v>
      </c>
      <c r="Q312" s="491"/>
      <c r="R312" s="494" t="s">
        <v>2935</v>
      </c>
      <c r="S312" s="494"/>
    </row>
    <row r="313" spans="1:19" x14ac:dyDescent="0.3">
      <c r="A313" s="491" t="s">
        <v>2119</v>
      </c>
      <c r="B313" s="491" t="s">
        <v>461</v>
      </c>
      <c r="C313" s="491" t="s">
        <v>2120</v>
      </c>
      <c r="D313" s="491" t="s">
        <v>140</v>
      </c>
      <c r="E313" s="491" t="s">
        <v>14</v>
      </c>
      <c r="F313" s="491" t="s">
        <v>56</v>
      </c>
      <c r="G313" s="491" t="s">
        <v>16</v>
      </c>
      <c r="H313" s="491" t="s">
        <v>22</v>
      </c>
      <c r="I313" s="493" t="s">
        <v>1057</v>
      </c>
      <c r="J313" s="491" t="s">
        <v>81</v>
      </c>
      <c r="K313" s="491" t="s">
        <v>140</v>
      </c>
      <c r="L313" s="491" t="s">
        <v>4170</v>
      </c>
      <c r="M313" s="491" t="s">
        <v>2795</v>
      </c>
      <c r="N313" s="491" t="s">
        <v>4416</v>
      </c>
      <c r="O313" s="491" t="s">
        <v>3617</v>
      </c>
      <c r="P313" s="491">
        <v>24478480</v>
      </c>
      <c r="Q313" s="491">
        <v>24777082</v>
      </c>
      <c r="R313" s="494" t="s">
        <v>2935</v>
      </c>
      <c r="S313" s="494" t="s">
        <v>4074</v>
      </c>
    </row>
    <row r="314" spans="1:19" x14ac:dyDescent="0.3">
      <c r="A314" s="491" t="s">
        <v>2574</v>
      </c>
      <c r="B314" s="491" t="s">
        <v>2573</v>
      </c>
      <c r="C314" s="491" t="s">
        <v>2575</v>
      </c>
      <c r="D314" s="491" t="s">
        <v>140</v>
      </c>
      <c r="E314" s="491" t="s">
        <v>9</v>
      </c>
      <c r="F314" s="491" t="s">
        <v>56</v>
      </c>
      <c r="G314" s="491" t="s">
        <v>16</v>
      </c>
      <c r="H314" s="491" t="s">
        <v>9</v>
      </c>
      <c r="I314" s="493" t="s">
        <v>1048</v>
      </c>
      <c r="J314" s="491" t="s">
        <v>81</v>
      </c>
      <c r="K314" s="491" t="s">
        <v>140</v>
      </c>
      <c r="L314" s="491" t="s">
        <v>4442</v>
      </c>
      <c r="M314" s="491" t="s">
        <v>2796</v>
      </c>
      <c r="N314" s="491" t="s">
        <v>4416</v>
      </c>
      <c r="O314" s="491" t="s">
        <v>3708</v>
      </c>
      <c r="P314" s="491">
        <v>24613705</v>
      </c>
      <c r="Q314" s="491"/>
      <c r="R314" s="494" t="s">
        <v>2935</v>
      </c>
      <c r="S314" s="494"/>
    </row>
    <row r="315" spans="1:19" x14ac:dyDescent="0.3">
      <c r="A315" s="491" t="s">
        <v>2121</v>
      </c>
      <c r="B315" s="491" t="s">
        <v>469</v>
      </c>
      <c r="C315" s="491" t="s">
        <v>2122</v>
      </c>
      <c r="D315" s="491" t="s">
        <v>140</v>
      </c>
      <c r="E315" s="491" t="s">
        <v>141</v>
      </c>
      <c r="F315" s="491" t="s">
        <v>56</v>
      </c>
      <c r="G315" s="491" t="s">
        <v>16</v>
      </c>
      <c r="H315" s="491" t="s">
        <v>6</v>
      </c>
      <c r="I315" s="493" t="s">
        <v>1045</v>
      </c>
      <c r="J315" s="491" t="s">
        <v>81</v>
      </c>
      <c r="K315" s="491" t="s">
        <v>140</v>
      </c>
      <c r="L315" s="491" t="s">
        <v>3153</v>
      </c>
      <c r="M315" s="491" t="s">
        <v>2797</v>
      </c>
      <c r="N315" s="491" t="s">
        <v>4416</v>
      </c>
      <c r="O315" s="491" t="s">
        <v>2477</v>
      </c>
      <c r="P315" s="491">
        <v>24612906</v>
      </c>
      <c r="Q315" s="491">
        <v>24612906</v>
      </c>
      <c r="R315" s="494" t="s">
        <v>2935</v>
      </c>
      <c r="S315" s="494" t="s">
        <v>4074</v>
      </c>
    </row>
    <row r="316" spans="1:19" x14ac:dyDescent="0.3">
      <c r="A316" s="491" t="s">
        <v>2123</v>
      </c>
      <c r="B316" s="491" t="s">
        <v>470</v>
      </c>
      <c r="C316" s="491" t="s">
        <v>2576</v>
      </c>
      <c r="D316" s="491" t="s">
        <v>59</v>
      </c>
      <c r="E316" s="491" t="s">
        <v>12</v>
      </c>
      <c r="F316" s="491" t="s">
        <v>54</v>
      </c>
      <c r="G316" s="491" t="s">
        <v>8</v>
      </c>
      <c r="H316" s="491" t="s">
        <v>20</v>
      </c>
      <c r="I316" s="493" t="s">
        <v>877</v>
      </c>
      <c r="J316" s="491" t="s">
        <v>55</v>
      </c>
      <c r="K316" s="491" t="s">
        <v>59</v>
      </c>
      <c r="L316" s="491" t="s">
        <v>4241</v>
      </c>
      <c r="M316" s="491" t="s">
        <v>2798</v>
      </c>
      <c r="N316" s="491" t="s">
        <v>4416</v>
      </c>
      <c r="O316" s="491" t="s">
        <v>2856</v>
      </c>
      <c r="P316" s="491">
        <v>22759945</v>
      </c>
      <c r="Q316" s="491">
        <v>22759945</v>
      </c>
      <c r="R316" s="494" t="s">
        <v>2935</v>
      </c>
      <c r="S316" s="494"/>
    </row>
    <row r="317" spans="1:19" x14ac:dyDescent="0.3">
      <c r="A317" s="491" t="s">
        <v>2124</v>
      </c>
      <c r="B317" s="491" t="s">
        <v>472</v>
      </c>
      <c r="C317" s="491" t="s">
        <v>2125</v>
      </c>
      <c r="D317" s="491" t="s">
        <v>196</v>
      </c>
      <c r="E317" s="491" t="s">
        <v>12</v>
      </c>
      <c r="F317" s="491" t="s">
        <v>54</v>
      </c>
      <c r="G317" s="491" t="s">
        <v>338</v>
      </c>
      <c r="H317" s="491" t="s">
        <v>10</v>
      </c>
      <c r="I317" s="493" t="s">
        <v>949</v>
      </c>
      <c r="J317" s="491" t="s">
        <v>55</v>
      </c>
      <c r="K317" s="491" t="s">
        <v>4185</v>
      </c>
      <c r="L317" s="491" t="s">
        <v>4186</v>
      </c>
      <c r="M317" s="491" t="s">
        <v>152</v>
      </c>
      <c r="N317" s="491" t="s">
        <v>4416</v>
      </c>
      <c r="O317" s="491" t="s">
        <v>4577</v>
      </c>
      <c r="P317" s="491">
        <v>27798687</v>
      </c>
      <c r="Q317" s="491"/>
      <c r="R317" s="494" t="s">
        <v>2935</v>
      </c>
      <c r="S317" s="494"/>
    </row>
    <row r="318" spans="1:19" x14ac:dyDescent="0.3">
      <c r="A318" s="491" t="s">
        <v>2126</v>
      </c>
      <c r="B318" s="491" t="s">
        <v>466</v>
      </c>
      <c r="C318" s="491" t="s">
        <v>2127</v>
      </c>
      <c r="D318" s="491" t="s">
        <v>196</v>
      </c>
      <c r="E318" s="491" t="s">
        <v>7</v>
      </c>
      <c r="F318" s="491" t="s">
        <v>54</v>
      </c>
      <c r="G318" s="491" t="s">
        <v>9</v>
      </c>
      <c r="H318" s="491" t="s">
        <v>7</v>
      </c>
      <c r="I318" s="493" t="s">
        <v>881</v>
      </c>
      <c r="J318" s="491" t="s">
        <v>55</v>
      </c>
      <c r="K318" s="491" t="s">
        <v>196</v>
      </c>
      <c r="L318" s="491" t="s">
        <v>3198</v>
      </c>
      <c r="M318" s="491" t="s">
        <v>2762</v>
      </c>
      <c r="N318" s="491" t="s">
        <v>4416</v>
      </c>
      <c r="O318" s="491" t="s">
        <v>4242</v>
      </c>
      <c r="P318" s="491">
        <v>24170223</v>
      </c>
      <c r="Q318" s="491"/>
      <c r="R318" s="494" t="s">
        <v>2935</v>
      </c>
      <c r="S318" s="499" t="s">
        <v>4483</v>
      </c>
    </row>
    <row r="319" spans="1:19" x14ac:dyDescent="0.3">
      <c r="A319" s="491" t="s">
        <v>2128</v>
      </c>
      <c r="B319" s="491" t="s">
        <v>395</v>
      </c>
      <c r="C319" s="491" t="s">
        <v>2129</v>
      </c>
      <c r="D319" s="491" t="s">
        <v>604</v>
      </c>
      <c r="E319" s="491" t="s">
        <v>6</v>
      </c>
      <c r="F319" s="491" t="s">
        <v>148</v>
      </c>
      <c r="G319" s="491" t="s">
        <v>11</v>
      </c>
      <c r="H319" s="491" t="s">
        <v>9</v>
      </c>
      <c r="I319" s="493" t="s">
        <v>1216</v>
      </c>
      <c r="J319" s="491" t="s">
        <v>4109</v>
      </c>
      <c r="K319" s="491" t="s">
        <v>604</v>
      </c>
      <c r="L319" s="491" t="s">
        <v>4243</v>
      </c>
      <c r="M319" s="491" t="s">
        <v>2799</v>
      </c>
      <c r="N319" s="491" t="s">
        <v>4416</v>
      </c>
      <c r="O319" s="491" t="s">
        <v>3616</v>
      </c>
      <c r="P319" s="491">
        <v>26740446</v>
      </c>
      <c r="Q319" s="491">
        <v>26740446</v>
      </c>
      <c r="R319" s="494" t="s">
        <v>2935</v>
      </c>
      <c r="S319" s="494"/>
    </row>
    <row r="320" spans="1:19" x14ac:dyDescent="0.3">
      <c r="A320" s="491" t="s">
        <v>2130</v>
      </c>
      <c r="B320" s="491" t="s">
        <v>477</v>
      </c>
      <c r="C320" s="491" t="s">
        <v>2131</v>
      </c>
      <c r="D320" s="491" t="s">
        <v>140</v>
      </c>
      <c r="E320" s="491" t="s">
        <v>10</v>
      </c>
      <c r="F320" s="491" t="s">
        <v>56</v>
      </c>
      <c r="G320" s="491" t="s">
        <v>16</v>
      </c>
      <c r="H320" s="491" t="s">
        <v>11</v>
      </c>
      <c r="I320" s="493" t="s">
        <v>1050</v>
      </c>
      <c r="J320" s="491" t="s">
        <v>81</v>
      </c>
      <c r="K320" s="491" t="s">
        <v>140</v>
      </c>
      <c r="L320" s="491" t="s">
        <v>4215</v>
      </c>
      <c r="M320" s="491" t="s">
        <v>2800</v>
      </c>
      <c r="N320" s="491" t="s">
        <v>4416</v>
      </c>
      <c r="O320" s="491" t="s">
        <v>2810</v>
      </c>
      <c r="P320" s="491">
        <v>22064538</v>
      </c>
      <c r="Q320" s="491"/>
      <c r="R320" s="494" t="s">
        <v>2935</v>
      </c>
      <c r="S320" s="494"/>
    </row>
    <row r="321" spans="1:19" x14ac:dyDescent="0.3">
      <c r="A321" s="491" t="s">
        <v>2132</v>
      </c>
      <c r="B321" s="491" t="s">
        <v>479</v>
      </c>
      <c r="C321" s="491" t="s">
        <v>2133</v>
      </c>
      <c r="D321" s="491" t="s">
        <v>331</v>
      </c>
      <c r="E321" s="491" t="s">
        <v>6</v>
      </c>
      <c r="F321" s="491" t="s">
        <v>148</v>
      </c>
      <c r="G321" s="491" t="s">
        <v>16</v>
      </c>
      <c r="H321" s="491" t="s">
        <v>8</v>
      </c>
      <c r="I321" s="493" t="s">
        <v>1237</v>
      </c>
      <c r="J321" s="491" t="s">
        <v>4109</v>
      </c>
      <c r="K321" s="491" t="s">
        <v>286</v>
      </c>
      <c r="L321" s="491" t="s">
        <v>4578</v>
      </c>
      <c r="M321" s="491" t="s">
        <v>2801</v>
      </c>
      <c r="N321" s="491" t="s">
        <v>4416</v>
      </c>
      <c r="O321" s="491" t="s">
        <v>2423</v>
      </c>
      <c r="P321" s="491">
        <v>26797756</v>
      </c>
      <c r="Q321" s="491">
        <v>22007941</v>
      </c>
      <c r="R321" s="494" t="s">
        <v>2935</v>
      </c>
      <c r="S321" s="494"/>
    </row>
    <row r="322" spans="1:19" x14ac:dyDescent="0.3">
      <c r="A322" s="491" t="s">
        <v>2134</v>
      </c>
      <c r="B322" s="491" t="s">
        <v>481</v>
      </c>
      <c r="C322" s="491" t="s">
        <v>2135</v>
      </c>
      <c r="D322" s="491" t="s">
        <v>784</v>
      </c>
      <c r="E322" s="491" t="s">
        <v>12</v>
      </c>
      <c r="F322" s="491" t="s">
        <v>85</v>
      </c>
      <c r="G322" s="491" t="s">
        <v>11</v>
      </c>
      <c r="H322" s="491" t="s">
        <v>9</v>
      </c>
      <c r="I322" s="493" t="s">
        <v>1325</v>
      </c>
      <c r="J322" s="491" t="s">
        <v>84</v>
      </c>
      <c r="K322" s="491" t="s">
        <v>4153</v>
      </c>
      <c r="L322" s="491" t="s">
        <v>4235</v>
      </c>
      <c r="M322" s="491" t="s">
        <v>811</v>
      </c>
      <c r="N322" s="491" t="s">
        <v>4416</v>
      </c>
      <c r="O322" s="491" t="s">
        <v>3027</v>
      </c>
      <c r="P322" s="491">
        <v>27166987</v>
      </c>
      <c r="Q322" s="491">
        <v>27169066</v>
      </c>
      <c r="R322" s="494" t="s">
        <v>2935</v>
      </c>
      <c r="S322" s="494"/>
    </row>
    <row r="323" spans="1:19" x14ac:dyDescent="0.3">
      <c r="A323" s="491" t="s">
        <v>4057</v>
      </c>
      <c r="B323" s="491" t="s">
        <v>512</v>
      </c>
      <c r="C323" s="491" t="s">
        <v>2136</v>
      </c>
      <c r="D323" s="491" t="s">
        <v>103</v>
      </c>
      <c r="E323" s="491" t="s">
        <v>10</v>
      </c>
      <c r="F323" s="491" t="s">
        <v>102</v>
      </c>
      <c r="G323" s="491" t="s">
        <v>6</v>
      </c>
      <c r="H323" s="491" t="s">
        <v>6</v>
      </c>
      <c r="I323" s="493" t="s">
        <v>1243</v>
      </c>
      <c r="J323" s="491" t="s">
        <v>103</v>
      </c>
      <c r="K323" s="491" t="s">
        <v>103</v>
      </c>
      <c r="L323" s="491" t="s">
        <v>103</v>
      </c>
      <c r="M323" s="491" t="s">
        <v>3137</v>
      </c>
      <c r="N323" s="491" t="s">
        <v>4416</v>
      </c>
      <c r="O323" s="491" t="s">
        <v>3138</v>
      </c>
      <c r="P323" s="491">
        <v>26614936</v>
      </c>
      <c r="Q323" s="491">
        <v>26614936</v>
      </c>
      <c r="R323" s="494" t="s">
        <v>2935</v>
      </c>
      <c r="S323" s="494"/>
    </row>
    <row r="324" spans="1:19" x14ac:dyDescent="0.3">
      <c r="A324" s="491" t="s">
        <v>2137</v>
      </c>
      <c r="B324" s="491" t="s">
        <v>530</v>
      </c>
      <c r="C324" s="491" t="s">
        <v>2138</v>
      </c>
      <c r="D324" s="491" t="s">
        <v>196</v>
      </c>
      <c r="E324" s="491" t="s">
        <v>9</v>
      </c>
      <c r="F324" s="491" t="s">
        <v>54</v>
      </c>
      <c r="G324" s="491" t="s">
        <v>12</v>
      </c>
      <c r="H324" s="491" t="s">
        <v>10</v>
      </c>
      <c r="I324" s="493" t="s">
        <v>903</v>
      </c>
      <c r="J324" s="491" t="s">
        <v>55</v>
      </c>
      <c r="K324" s="491" t="s">
        <v>4081</v>
      </c>
      <c r="L324" s="491" t="s">
        <v>363</v>
      </c>
      <c r="M324" s="491" t="s">
        <v>363</v>
      </c>
      <c r="N324" s="491" t="s">
        <v>4416</v>
      </c>
      <c r="O324" s="491" t="s">
        <v>4579</v>
      </c>
      <c r="P324" s="491">
        <v>21013715</v>
      </c>
      <c r="Q324" s="491"/>
      <c r="R324" s="494" t="s">
        <v>2935</v>
      </c>
      <c r="S324" s="494"/>
    </row>
    <row r="325" spans="1:19" x14ac:dyDescent="0.3">
      <c r="A325" s="491" t="s">
        <v>2139</v>
      </c>
      <c r="B325" s="491" t="s">
        <v>531</v>
      </c>
      <c r="C325" s="491" t="s">
        <v>2140</v>
      </c>
      <c r="D325" s="491" t="s">
        <v>196</v>
      </c>
      <c r="E325" s="491" t="s">
        <v>9</v>
      </c>
      <c r="F325" s="491" t="s">
        <v>54</v>
      </c>
      <c r="G325" s="491" t="s">
        <v>9</v>
      </c>
      <c r="H325" s="491" t="s">
        <v>8</v>
      </c>
      <c r="I325" s="493" t="s">
        <v>882</v>
      </c>
      <c r="J325" s="491" t="s">
        <v>55</v>
      </c>
      <c r="K325" s="491" t="s">
        <v>196</v>
      </c>
      <c r="L325" s="491" t="s">
        <v>355</v>
      </c>
      <c r="M325" s="491" t="s">
        <v>355</v>
      </c>
      <c r="N325" s="491" t="s">
        <v>4416</v>
      </c>
      <c r="O325" s="491" t="s">
        <v>2478</v>
      </c>
      <c r="P325" s="491">
        <v>24171741</v>
      </c>
      <c r="Q325" s="491"/>
      <c r="R325" s="494" t="s">
        <v>2933</v>
      </c>
      <c r="S325" s="494"/>
    </row>
    <row r="326" spans="1:19" x14ac:dyDescent="0.3">
      <c r="A326" s="491" t="s">
        <v>2141</v>
      </c>
      <c r="B326" s="491" t="s">
        <v>537</v>
      </c>
      <c r="C326" s="491" t="s">
        <v>2142</v>
      </c>
      <c r="D326" s="491" t="s">
        <v>134</v>
      </c>
      <c r="E326" s="491" t="s">
        <v>6</v>
      </c>
      <c r="F326" s="491" t="s">
        <v>135</v>
      </c>
      <c r="G326" s="491" t="s">
        <v>16</v>
      </c>
      <c r="H326" s="491" t="s">
        <v>7</v>
      </c>
      <c r="I326" s="493" t="s">
        <v>1180</v>
      </c>
      <c r="J326" s="491" t="s">
        <v>136</v>
      </c>
      <c r="K326" s="491" t="s">
        <v>134</v>
      </c>
      <c r="L326" s="491" t="s">
        <v>648</v>
      </c>
      <c r="M326" s="491" t="s">
        <v>2802</v>
      </c>
      <c r="N326" s="491" t="s">
        <v>4416</v>
      </c>
      <c r="O326" s="491" t="s">
        <v>2803</v>
      </c>
      <c r="P326" s="491">
        <v>27610841</v>
      </c>
      <c r="Q326" s="491">
        <v>70174069</v>
      </c>
      <c r="R326" s="494" t="s">
        <v>2935</v>
      </c>
      <c r="S326" s="494"/>
    </row>
    <row r="327" spans="1:19" x14ac:dyDescent="0.3">
      <c r="A327" s="491" t="s">
        <v>2144</v>
      </c>
      <c r="B327" s="491" t="s">
        <v>555</v>
      </c>
      <c r="C327" s="491" t="s">
        <v>2577</v>
      </c>
      <c r="D327" s="491" t="s">
        <v>101</v>
      </c>
      <c r="E327" s="491" t="s">
        <v>10</v>
      </c>
      <c r="F327" s="491" t="s">
        <v>102</v>
      </c>
      <c r="G327" s="491" t="s">
        <v>14</v>
      </c>
      <c r="H327" s="491" t="s">
        <v>6</v>
      </c>
      <c r="I327" s="493" t="s">
        <v>1286</v>
      </c>
      <c r="J327" s="491" t="s">
        <v>103</v>
      </c>
      <c r="K327" s="491" t="s">
        <v>4140</v>
      </c>
      <c r="L327" s="491" t="s">
        <v>781</v>
      </c>
      <c r="M327" s="491" t="s">
        <v>781</v>
      </c>
      <c r="N327" s="491" t="s">
        <v>4416</v>
      </c>
      <c r="O327" s="491" t="s">
        <v>4580</v>
      </c>
      <c r="P327" s="491">
        <v>27734715</v>
      </c>
      <c r="Q327" s="491">
        <v>27734715</v>
      </c>
      <c r="R327" s="494" t="s">
        <v>2935</v>
      </c>
      <c r="S327" s="494"/>
    </row>
    <row r="328" spans="1:19" x14ac:dyDescent="0.3">
      <c r="A328" s="491" t="s">
        <v>2145</v>
      </c>
      <c r="B328" s="491" t="s">
        <v>554</v>
      </c>
      <c r="C328" s="491" t="s">
        <v>2578</v>
      </c>
      <c r="D328" s="491" t="s">
        <v>59</v>
      </c>
      <c r="E328" s="491" t="s">
        <v>7</v>
      </c>
      <c r="F328" s="491" t="s">
        <v>54</v>
      </c>
      <c r="G328" s="491" t="s">
        <v>8</v>
      </c>
      <c r="H328" s="491" t="s">
        <v>8</v>
      </c>
      <c r="I328" s="493" t="s">
        <v>869</v>
      </c>
      <c r="J328" s="491" t="s">
        <v>55</v>
      </c>
      <c r="K328" s="491" t="s">
        <v>59</v>
      </c>
      <c r="L328" s="491" t="s">
        <v>185</v>
      </c>
      <c r="M328" s="491" t="s">
        <v>185</v>
      </c>
      <c r="N328" s="491" t="s">
        <v>4416</v>
      </c>
      <c r="O328" s="491" t="s">
        <v>3716</v>
      </c>
      <c r="P328" s="491">
        <v>22198848</v>
      </c>
      <c r="Q328" s="491">
        <v>22595019</v>
      </c>
      <c r="R328" s="494" t="s">
        <v>2935</v>
      </c>
      <c r="S328" s="494"/>
    </row>
    <row r="329" spans="1:19" x14ac:dyDescent="0.3">
      <c r="A329" s="491" t="s">
        <v>2146</v>
      </c>
      <c r="B329" s="491" t="s">
        <v>562</v>
      </c>
      <c r="C329" s="491" t="s">
        <v>2147</v>
      </c>
      <c r="D329" s="491" t="s">
        <v>59</v>
      </c>
      <c r="E329" s="491" t="s">
        <v>8</v>
      </c>
      <c r="F329" s="491" t="s">
        <v>54</v>
      </c>
      <c r="G329" s="491" t="s">
        <v>11</v>
      </c>
      <c r="H329" s="491" t="s">
        <v>8</v>
      </c>
      <c r="I329" s="493" t="s">
        <v>894</v>
      </c>
      <c r="J329" s="491" t="s">
        <v>55</v>
      </c>
      <c r="K329" s="491" t="s">
        <v>4080</v>
      </c>
      <c r="L329" s="491" t="s">
        <v>241</v>
      </c>
      <c r="M329" s="491" t="s">
        <v>241</v>
      </c>
      <c r="N329" s="491" t="s">
        <v>4416</v>
      </c>
      <c r="O329" s="491" t="s">
        <v>4581</v>
      </c>
      <c r="P329" s="491">
        <v>24104630</v>
      </c>
      <c r="Q329" s="491">
        <v>24104630</v>
      </c>
      <c r="R329" s="494" t="s">
        <v>2935</v>
      </c>
      <c r="S329" s="494"/>
    </row>
    <row r="330" spans="1:19" x14ac:dyDescent="0.3">
      <c r="A330" s="491" t="s">
        <v>2148</v>
      </c>
      <c r="B330" s="491" t="s">
        <v>637</v>
      </c>
      <c r="C330" s="491" t="s">
        <v>2149</v>
      </c>
      <c r="D330" s="491" t="s">
        <v>150</v>
      </c>
      <c r="E330" s="491" t="s">
        <v>11</v>
      </c>
      <c r="F330" s="491" t="s">
        <v>70</v>
      </c>
      <c r="G330" s="491" t="s">
        <v>8</v>
      </c>
      <c r="H330" s="491" t="s">
        <v>7</v>
      </c>
      <c r="I330" s="493" t="s">
        <v>1103</v>
      </c>
      <c r="J330" s="491" t="s">
        <v>150</v>
      </c>
      <c r="K330" s="491" t="s">
        <v>151</v>
      </c>
      <c r="L330" s="491" t="s">
        <v>778</v>
      </c>
      <c r="M330" s="491" t="s">
        <v>778</v>
      </c>
      <c r="N330" s="491" t="s">
        <v>4416</v>
      </c>
      <c r="O330" s="491" t="s">
        <v>4582</v>
      </c>
      <c r="P330" s="491">
        <v>22795011</v>
      </c>
      <c r="Q330" s="491">
        <v>22795011</v>
      </c>
      <c r="R330" s="494" t="s">
        <v>2935</v>
      </c>
      <c r="S330" s="494"/>
    </row>
    <row r="331" spans="1:19" x14ac:dyDescent="0.3">
      <c r="A331" s="491" t="s">
        <v>2150</v>
      </c>
      <c r="B331" s="491" t="s">
        <v>638</v>
      </c>
      <c r="C331" s="491" t="s">
        <v>2151</v>
      </c>
      <c r="D331" s="491" t="s">
        <v>150</v>
      </c>
      <c r="E331" s="491" t="s">
        <v>8</v>
      </c>
      <c r="F331" s="491" t="s">
        <v>70</v>
      </c>
      <c r="G331" s="491" t="s">
        <v>14</v>
      </c>
      <c r="H331" s="491" t="s">
        <v>7</v>
      </c>
      <c r="I331" s="493" t="s">
        <v>1134</v>
      </c>
      <c r="J331" s="491" t="s">
        <v>150</v>
      </c>
      <c r="K331" s="491" t="s">
        <v>4105</v>
      </c>
      <c r="L331" s="491" t="s">
        <v>159</v>
      </c>
      <c r="M331" s="491" t="s">
        <v>2804</v>
      </c>
      <c r="N331" s="491" t="s">
        <v>4416</v>
      </c>
      <c r="O331" s="491" t="s">
        <v>3717</v>
      </c>
      <c r="P331" s="491">
        <v>62663686</v>
      </c>
      <c r="Q331" s="491">
        <v>62663686</v>
      </c>
      <c r="R331" s="494" t="s">
        <v>2935</v>
      </c>
      <c r="S331" s="494"/>
    </row>
    <row r="332" spans="1:19" x14ac:dyDescent="0.3">
      <c r="A332" s="491" t="s">
        <v>2152</v>
      </c>
      <c r="B332" s="491" t="s">
        <v>639</v>
      </c>
      <c r="C332" s="491" t="s">
        <v>2153</v>
      </c>
      <c r="D332" s="491" t="s">
        <v>245</v>
      </c>
      <c r="E332" s="491" t="s">
        <v>6</v>
      </c>
      <c r="F332" s="491" t="s">
        <v>54</v>
      </c>
      <c r="G332" s="491" t="s">
        <v>10</v>
      </c>
      <c r="H332" s="491" t="s">
        <v>8</v>
      </c>
      <c r="I332" s="493" t="s">
        <v>891</v>
      </c>
      <c r="J332" s="491" t="s">
        <v>55</v>
      </c>
      <c r="K332" s="491" t="s">
        <v>4079</v>
      </c>
      <c r="L332" s="491" t="s">
        <v>140</v>
      </c>
      <c r="M332" s="491" t="s">
        <v>140</v>
      </c>
      <c r="N332" s="491" t="s">
        <v>4416</v>
      </c>
      <c r="O332" s="491" t="s">
        <v>3029</v>
      </c>
      <c r="P332" s="491">
        <v>25466051</v>
      </c>
      <c r="Q332" s="491"/>
      <c r="R332" s="494" t="s">
        <v>2935</v>
      </c>
      <c r="S332" s="494"/>
    </row>
    <row r="333" spans="1:19" x14ac:dyDescent="0.3">
      <c r="A333" s="491" t="s">
        <v>2154</v>
      </c>
      <c r="B333" s="491" t="s">
        <v>640</v>
      </c>
      <c r="C333" s="491" t="s">
        <v>2155</v>
      </c>
      <c r="D333" s="491" t="s">
        <v>331</v>
      </c>
      <c r="E333" s="491" t="s">
        <v>9</v>
      </c>
      <c r="F333" s="491" t="s">
        <v>148</v>
      </c>
      <c r="G333" s="491" t="s">
        <v>6</v>
      </c>
      <c r="H333" s="491" t="s">
        <v>8</v>
      </c>
      <c r="I333" s="493" t="s">
        <v>1186</v>
      </c>
      <c r="J333" s="491" t="s">
        <v>4109</v>
      </c>
      <c r="K333" s="491" t="s">
        <v>331</v>
      </c>
      <c r="L333" s="491" t="s">
        <v>4244</v>
      </c>
      <c r="M333" s="491" t="s">
        <v>2805</v>
      </c>
      <c r="N333" s="491" t="s">
        <v>4416</v>
      </c>
      <c r="O333" s="491" t="s">
        <v>4583</v>
      </c>
      <c r="P333" s="491">
        <v>22006750</v>
      </c>
      <c r="Q333" s="491"/>
      <c r="R333" s="494" t="s">
        <v>2935</v>
      </c>
      <c r="S333" s="494"/>
    </row>
    <row r="334" spans="1:19" x14ac:dyDescent="0.3">
      <c r="A334" s="491" t="s">
        <v>2156</v>
      </c>
      <c r="B334" s="491" t="s">
        <v>641</v>
      </c>
      <c r="C334" s="491" t="s">
        <v>2157</v>
      </c>
      <c r="D334" s="491" t="s">
        <v>331</v>
      </c>
      <c r="E334" s="491" t="s">
        <v>6</v>
      </c>
      <c r="F334" s="491" t="s">
        <v>148</v>
      </c>
      <c r="G334" s="491" t="s">
        <v>16</v>
      </c>
      <c r="H334" s="491" t="s">
        <v>9</v>
      </c>
      <c r="I334" s="493" t="s">
        <v>1238</v>
      </c>
      <c r="J334" s="491" t="s">
        <v>4109</v>
      </c>
      <c r="K334" s="491" t="s">
        <v>286</v>
      </c>
      <c r="L334" s="491" t="s">
        <v>3159</v>
      </c>
      <c r="M334" s="491" t="s">
        <v>804</v>
      </c>
      <c r="N334" s="491" t="s">
        <v>4416</v>
      </c>
      <c r="O334" s="491" t="s">
        <v>4245</v>
      </c>
      <c r="P334" s="491">
        <v>22005145</v>
      </c>
      <c r="Q334" s="491">
        <v>22005452</v>
      </c>
      <c r="R334" s="494" t="s">
        <v>2935</v>
      </c>
      <c r="S334" s="494"/>
    </row>
    <row r="335" spans="1:19" x14ac:dyDescent="0.3">
      <c r="A335" s="491" t="s">
        <v>2158</v>
      </c>
      <c r="B335" s="491" t="s">
        <v>643</v>
      </c>
      <c r="C335" s="491" t="s">
        <v>2159</v>
      </c>
      <c r="D335" s="491" t="s">
        <v>488</v>
      </c>
      <c r="E335" s="491" t="s">
        <v>7</v>
      </c>
      <c r="F335" s="491" t="s">
        <v>102</v>
      </c>
      <c r="G335" s="491" t="s">
        <v>11</v>
      </c>
      <c r="H335" s="491" t="s">
        <v>7</v>
      </c>
      <c r="I335" s="493" t="s">
        <v>1281</v>
      </c>
      <c r="J335" s="491" t="s">
        <v>103</v>
      </c>
      <c r="K335" s="491" t="s">
        <v>488</v>
      </c>
      <c r="L335" s="491" t="s">
        <v>450</v>
      </c>
      <c r="M335" s="491" t="s">
        <v>2806</v>
      </c>
      <c r="N335" s="491" t="s">
        <v>4416</v>
      </c>
      <c r="O335" s="491" t="s">
        <v>4584</v>
      </c>
      <c r="P335" s="491">
        <v>22006039</v>
      </c>
      <c r="Q335" s="491">
        <v>27876098</v>
      </c>
      <c r="R335" s="494" t="s">
        <v>2935</v>
      </c>
      <c r="S335" s="494"/>
    </row>
    <row r="336" spans="1:19" x14ac:dyDescent="0.3">
      <c r="A336" s="491" t="s">
        <v>2160</v>
      </c>
      <c r="B336" s="491" t="s">
        <v>644</v>
      </c>
      <c r="C336" s="491" t="s">
        <v>2161</v>
      </c>
      <c r="D336" s="491" t="s">
        <v>488</v>
      </c>
      <c r="E336" s="491" t="s">
        <v>7</v>
      </c>
      <c r="F336" s="491" t="s">
        <v>102</v>
      </c>
      <c r="G336" s="491" t="s">
        <v>11</v>
      </c>
      <c r="H336" s="491" t="s">
        <v>7</v>
      </c>
      <c r="I336" s="493" t="s">
        <v>1281</v>
      </c>
      <c r="J336" s="491" t="s">
        <v>103</v>
      </c>
      <c r="K336" s="491" t="s">
        <v>488</v>
      </c>
      <c r="L336" s="491" t="s">
        <v>450</v>
      </c>
      <c r="M336" s="491" t="s">
        <v>549</v>
      </c>
      <c r="N336" s="491" t="s">
        <v>4416</v>
      </c>
      <c r="O336" s="491" t="s">
        <v>4585</v>
      </c>
      <c r="P336" s="491">
        <v>22003070</v>
      </c>
      <c r="Q336" s="491"/>
      <c r="R336" s="494" t="s">
        <v>2935</v>
      </c>
      <c r="S336" s="494"/>
    </row>
    <row r="337" spans="1:19" x14ac:dyDescent="0.3">
      <c r="A337" s="491" t="s">
        <v>2162</v>
      </c>
      <c r="B337" s="491" t="s">
        <v>645</v>
      </c>
      <c r="C337" s="491" t="s">
        <v>2163</v>
      </c>
      <c r="D337" s="491" t="s">
        <v>488</v>
      </c>
      <c r="E337" s="491" t="s">
        <v>11</v>
      </c>
      <c r="F337" s="491" t="s">
        <v>102</v>
      </c>
      <c r="G337" s="491" t="s">
        <v>11</v>
      </c>
      <c r="H337" s="491" t="s">
        <v>6</v>
      </c>
      <c r="I337" s="493" t="s">
        <v>1280</v>
      </c>
      <c r="J337" s="491" t="s">
        <v>103</v>
      </c>
      <c r="K337" s="491" t="s">
        <v>488</v>
      </c>
      <c r="L337" s="491" t="s">
        <v>4246</v>
      </c>
      <c r="M337" s="491" t="s">
        <v>2807</v>
      </c>
      <c r="N337" s="491" t="s">
        <v>4416</v>
      </c>
      <c r="O337" s="491" t="s">
        <v>4586</v>
      </c>
      <c r="P337" s="491">
        <v>85329770</v>
      </c>
      <c r="Q337" s="491"/>
      <c r="R337" s="494" t="s">
        <v>2935</v>
      </c>
      <c r="S337" s="494"/>
    </row>
    <row r="338" spans="1:19" x14ac:dyDescent="0.3">
      <c r="A338" s="491" t="s">
        <v>2164</v>
      </c>
      <c r="B338" s="491" t="s">
        <v>646</v>
      </c>
      <c r="C338" s="491" t="s">
        <v>4058</v>
      </c>
      <c r="D338" s="491" t="s">
        <v>488</v>
      </c>
      <c r="E338" s="491" t="s">
        <v>6</v>
      </c>
      <c r="F338" s="491" t="s">
        <v>102</v>
      </c>
      <c r="G338" s="491" t="s">
        <v>11</v>
      </c>
      <c r="H338" s="491" t="s">
        <v>8</v>
      </c>
      <c r="I338" s="493" t="s">
        <v>1282</v>
      </c>
      <c r="J338" s="491" t="s">
        <v>103</v>
      </c>
      <c r="K338" s="491" t="s">
        <v>488</v>
      </c>
      <c r="L338" s="491" t="s">
        <v>4247</v>
      </c>
      <c r="M338" s="491" t="s">
        <v>2808</v>
      </c>
      <c r="N338" s="491" t="s">
        <v>4416</v>
      </c>
      <c r="O338" s="491" t="s">
        <v>4587</v>
      </c>
      <c r="P338" s="491">
        <v>22005035</v>
      </c>
      <c r="Q338" s="491">
        <v>27791745</v>
      </c>
      <c r="R338" s="494" t="s">
        <v>2935</v>
      </c>
      <c r="S338" s="499" t="s">
        <v>4483</v>
      </c>
    </row>
    <row r="339" spans="1:19" x14ac:dyDescent="0.3">
      <c r="A339" s="491" t="s">
        <v>2580</v>
      </c>
      <c r="B339" s="491" t="s">
        <v>2579</v>
      </c>
      <c r="C339" s="491" t="s">
        <v>2581</v>
      </c>
      <c r="D339" s="491" t="s">
        <v>140</v>
      </c>
      <c r="E339" s="491" t="s">
        <v>11</v>
      </c>
      <c r="F339" s="491" t="s">
        <v>56</v>
      </c>
      <c r="G339" s="491" t="s">
        <v>7</v>
      </c>
      <c r="H339" s="491" t="s">
        <v>22</v>
      </c>
      <c r="I339" s="493" t="s">
        <v>1000</v>
      </c>
      <c r="J339" s="491" t="s">
        <v>81</v>
      </c>
      <c r="K339" s="491" t="s">
        <v>4093</v>
      </c>
      <c r="L339" s="491" t="s">
        <v>4531</v>
      </c>
      <c r="M339" s="491" t="s">
        <v>2809</v>
      </c>
      <c r="N339" s="491" t="s">
        <v>4416</v>
      </c>
      <c r="O339" s="491" t="s">
        <v>3291</v>
      </c>
      <c r="P339" s="491">
        <v>24791435</v>
      </c>
      <c r="Q339" s="491"/>
      <c r="R339" s="494" t="s">
        <v>2935</v>
      </c>
      <c r="S339" s="494"/>
    </row>
    <row r="340" spans="1:19" x14ac:dyDescent="0.3">
      <c r="A340" s="491" t="s">
        <v>2165</v>
      </c>
      <c r="B340" s="491" t="s">
        <v>647</v>
      </c>
      <c r="C340" s="491" t="s">
        <v>2166</v>
      </c>
      <c r="D340" s="491" t="s">
        <v>432</v>
      </c>
      <c r="E340" s="491" t="s">
        <v>16</v>
      </c>
      <c r="F340" s="491" t="s">
        <v>54</v>
      </c>
      <c r="G340" s="491" t="s">
        <v>433</v>
      </c>
      <c r="H340" s="491" t="s">
        <v>6</v>
      </c>
      <c r="I340" s="493" t="s">
        <v>957</v>
      </c>
      <c r="J340" s="491" t="s">
        <v>55</v>
      </c>
      <c r="K340" s="491" t="s">
        <v>432</v>
      </c>
      <c r="L340" s="491" t="s">
        <v>4414</v>
      </c>
      <c r="M340" s="491" t="s">
        <v>2811</v>
      </c>
      <c r="N340" s="491" t="s">
        <v>4416</v>
      </c>
      <c r="O340" s="491" t="s">
        <v>4588</v>
      </c>
      <c r="P340" s="491">
        <v>27703561</v>
      </c>
      <c r="Q340" s="491"/>
      <c r="R340" s="494" t="s">
        <v>2935</v>
      </c>
      <c r="S340" s="494"/>
    </row>
    <row r="341" spans="1:19" x14ac:dyDescent="0.3">
      <c r="A341" s="491" t="s">
        <v>2167</v>
      </c>
      <c r="B341" s="491" t="s">
        <v>649</v>
      </c>
      <c r="C341" s="491" t="s">
        <v>2168</v>
      </c>
      <c r="D341" s="491" t="s">
        <v>140</v>
      </c>
      <c r="E341" s="491" t="s">
        <v>9</v>
      </c>
      <c r="F341" s="491" t="s">
        <v>56</v>
      </c>
      <c r="G341" s="491" t="s">
        <v>16</v>
      </c>
      <c r="H341" s="491" t="s">
        <v>15</v>
      </c>
      <c r="I341" s="493" t="s">
        <v>1053</v>
      </c>
      <c r="J341" s="491" t="s">
        <v>81</v>
      </c>
      <c r="K341" s="491" t="s">
        <v>140</v>
      </c>
      <c r="L341" s="491" t="s">
        <v>771</v>
      </c>
      <c r="M341" s="491" t="s">
        <v>2812</v>
      </c>
      <c r="N341" s="491" t="s">
        <v>4416</v>
      </c>
      <c r="O341" s="491" t="s">
        <v>2479</v>
      </c>
      <c r="P341" s="491">
        <v>24740717</v>
      </c>
      <c r="Q341" s="491">
        <v>24740717</v>
      </c>
      <c r="R341" s="494" t="s">
        <v>2935</v>
      </c>
      <c r="S341" s="494"/>
    </row>
    <row r="342" spans="1:19" x14ac:dyDescent="0.3">
      <c r="A342" s="491" t="s">
        <v>2169</v>
      </c>
      <c r="B342" s="491" t="s">
        <v>341</v>
      </c>
      <c r="C342" s="491" t="s">
        <v>2170</v>
      </c>
      <c r="D342" s="491" t="s">
        <v>140</v>
      </c>
      <c r="E342" s="491" t="s">
        <v>20</v>
      </c>
      <c r="F342" s="491" t="s">
        <v>56</v>
      </c>
      <c r="G342" s="491" t="s">
        <v>16</v>
      </c>
      <c r="H342" s="491" t="s">
        <v>16</v>
      </c>
      <c r="I342" s="493" t="s">
        <v>1054</v>
      </c>
      <c r="J342" s="491" t="s">
        <v>81</v>
      </c>
      <c r="K342" s="491" t="s">
        <v>140</v>
      </c>
      <c r="L342" s="491" t="s">
        <v>4251</v>
      </c>
      <c r="M342" s="491" t="s">
        <v>2813</v>
      </c>
      <c r="N342" s="491" t="s">
        <v>4416</v>
      </c>
      <c r="O342" s="491" t="s">
        <v>2484</v>
      </c>
      <c r="P342" s="491">
        <v>24788906</v>
      </c>
      <c r="Q342" s="491">
        <v>24788906</v>
      </c>
      <c r="R342" s="494" t="s">
        <v>2935</v>
      </c>
      <c r="S342" s="494"/>
    </row>
    <row r="343" spans="1:19" x14ac:dyDescent="0.3">
      <c r="A343" s="491" t="s">
        <v>2172</v>
      </c>
      <c r="B343" s="491" t="s">
        <v>342</v>
      </c>
      <c r="C343" s="491" t="s">
        <v>2173</v>
      </c>
      <c r="D343" s="491" t="s">
        <v>134</v>
      </c>
      <c r="E343" s="491" t="s">
        <v>10</v>
      </c>
      <c r="F343" s="491" t="s">
        <v>135</v>
      </c>
      <c r="G343" s="491" t="s">
        <v>16</v>
      </c>
      <c r="H343" s="491" t="s">
        <v>6</v>
      </c>
      <c r="I343" s="493" t="s">
        <v>1179</v>
      </c>
      <c r="J343" s="491" t="s">
        <v>136</v>
      </c>
      <c r="K343" s="491" t="s">
        <v>134</v>
      </c>
      <c r="L343" s="491" t="s">
        <v>785</v>
      </c>
      <c r="M343" s="491" t="s">
        <v>2814</v>
      </c>
      <c r="N343" s="491" t="s">
        <v>4416</v>
      </c>
      <c r="O343" s="491" t="s">
        <v>3724</v>
      </c>
      <c r="P343" s="491">
        <v>44056178</v>
      </c>
      <c r="Q343" s="491">
        <v>22064283</v>
      </c>
      <c r="R343" s="494" t="s">
        <v>2935</v>
      </c>
      <c r="S343" s="494"/>
    </row>
    <row r="344" spans="1:19" x14ac:dyDescent="0.3">
      <c r="A344" s="491" t="s">
        <v>2174</v>
      </c>
      <c r="B344" s="491" t="s">
        <v>352</v>
      </c>
      <c r="C344" s="491" t="s">
        <v>1966</v>
      </c>
      <c r="D344" s="491" t="s">
        <v>806</v>
      </c>
      <c r="E344" s="491" t="s">
        <v>7</v>
      </c>
      <c r="F344" s="491" t="s">
        <v>148</v>
      </c>
      <c r="G344" s="491" t="s">
        <v>7</v>
      </c>
      <c r="H344" s="491" t="s">
        <v>12</v>
      </c>
      <c r="I344" s="493" t="s">
        <v>1195</v>
      </c>
      <c r="J344" s="491" t="s">
        <v>4109</v>
      </c>
      <c r="K344" s="491" t="s">
        <v>806</v>
      </c>
      <c r="L344" s="491" t="s">
        <v>4252</v>
      </c>
      <c r="M344" s="491" t="s">
        <v>800</v>
      </c>
      <c r="N344" s="491" t="s">
        <v>4416</v>
      </c>
      <c r="O344" s="491" t="s">
        <v>4589</v>
      </c>
      <c r="P344" s="491">
        <v>26849171</v>
      </c>
      <c r="Q344" s="491">
        <v>85156009</v>
      </c>
      <c r="R344" s="494" t="s">
        <v>2935</v>
      </c>
      <c r="S344" s="494"/>
    </row>
    <row r="345" spans="1:19" x14ac:dyDescent="0.3">
      <c r="A345" s="491" t="s">
        <v>2175</v>
      </c>
      <c r="B345" s="491" t="s">
        <v>386</v>
      </c>
      <c r="C345" s="491" t="s">
        <v>2176</v>
      </c>
      <c r="D345" s="491" t="s">
        <v>80</v>
      </c>
      <c r="E345" s="491" t="s">
        <v>9</v>
      </c>
      <c r="F345" s="491" t="s">
        <v>56</v>
      </c>
      <c r="G345" s="491" t="s">
        <v>21</v>
      </c>
      <c r="H345" s="491" t="s">
        <v>10</v>
      </c>
      <c r="I345" s="493" t="s">
        <v>1069</v>
      </c>
      <c r="J345" s="491" t="s">
        <v>81</v>
      </c>
      <c r="K345" s="491" t="s">
        <v>4590</v>
      </c>
      <c r="L345" s="491" t="s">
        <v>4253</v>
      </c>
      <c r="M345" s="491" t="s">
        <v>116</v>
      </c>
      <c r="N345" s="491" t="s">
        <v>4416</v>
      </c>
      <c r="O345" s="491" t="s">
        <v>3718</v>
      </c>
      <c r="P345" s="491">
        <v>24543148</v>
      </c>
      <c r="Q345" s="491">
        <v>24543148</v>
      </c>
      <c r="R345" s="494" t="s">
        <v>2935</v>
      </c>
      <c r="S345" s="494"/>
    </row>
    <row r="346" spans="1:19" x14ac:dyDescent="0.3">
      <c r="A346" s="491" t="s">
        <v>3006</v>
      </c>
      <c r="B346" s="491" t="s">
        <v>3007</v>
      </c>
      <c r="C346" s="491" t="s">
        <v>3579</v>
      </c>
      <c r="D346" s="491" t="s">
        <v>80</v>
      </c>
      <c r="E346" s="491" t="s">
        <v>9</v>
      </c>
      <c r="F346" s="491" t="s">
        <v>56</v>
      </c>
      <c r="G346" s="491" t="s">
        <v>21</v>
      </c>
      <c r="H346" s="491" t="s">
        <v>8</v>
      </c>
      <c r="I346" s="493" t="s">
        <v>1067</v>
      </c>
      <c r="J346" s="491" t="s">
        <v>81</v>
      </c>
      <c r="K346" s="491" t="s">
        <v>4590</v>
      </c>
      <c r="L346" s="491" t="s">
        <v>743</v>
      </c>
      <c r="M346" s="491" t="s">
        <v>3030</v>
      </c>
      <c r="N346" s="491" t="s">
        <v>4416</v>
      </c>
      <c r="O346" s="491" t="s">
        <v>4254</v>
      </c>
      <c r="P346" s="491">
        <v>24760069</v>
      </c>
      <c r="Q346" s="491">
        <v>24760950</v>
      </c>
      <c r="R346" s="494" t="s">
        <v>2935</v>
      </c>
      <c r="S346" s="494"/>
    </row>
    <row r="347" spans="1:19" x14ac:dyDescent="0.3">
      <c r="A347" s="491" t="s">
        <v>2177</v>
      </c>
      <c r="B347" s="491" t="s">
        <v>383</v>
      </c>
      <c r="C347" s="491" t="s">
        <v>2178</v>
      </c>
      <c r="D347" s="491" t="s">
        <v>488</v>
      </c>
      <c r="E347" s="491" t="s">
        <v>8</v>
      </c>
      <c r="F347" s="491" t="s">
        <v>102</v>
      </c>
      <c r="G347" s="491" t="s">
        <v>15</v>
      </c>
      <c r="H347" s="491" t="s">
        <v>6</v>
      </c>
      <c r="I347" s="493" t="s">
        <v>1291</v>
      </c>
      <c r="J347" s="491" t="s">
        <v>103</v>
      </c>
      <c r="K347" s="491" t="s">
        <v>4255</v>
      </c>
      <c r="L347" s="491" t="s">
        <v>4255</v>
      </c>
      <c r="M347" s="491" t="s">
        <v>2676</v>
      </c>
      <c r="N347" s="491" t="s">
        <v>4416</v>
      </c>
      <c r="O347" s="491" t="s">
        <v>3293</v>
      </c>
      <c r="P347" s="491">
        <v>22005446</v>
      </c>
      <c r="Q347" s="491"/>
      <c r="R347" s="494" t="s">
        <v>2935</v>
      </c>
      <c r="S347" s="494"/>
    </row>
    <row r="348" spans="1:19" x14ac:dyDescent="0.3">
      <c r="A348" s="491" t="s">
        <v>2179</v>
      </c>
      <c r="B348" s="491" t="s">
        <v>391</v>
      </c>
      <c r="C348" s="491" t="s">
        <v>2180</v>
      </c>
      <c r="D348" s="491" t="s">
        <v>2536</v>
      </c>
      <c r="E348" s="491" t="s">
        <v>22</v>
      </c>
      <c r="F348" s="491" t="s">
        <v>102</v>
      </c>
      <c r="G348" s="491" t="s">
        <v>8</v>
      </c>
      <c r="H348" s="491" t="s">
        <v>8</v>
      </c>
      <c r="I348" s="493" t="s">
        <v>1264</v>
      </c>
      <c r="J348" s="491" t="s">
        <v>103</v>
      </c>
      <c r="K348" s="491" t="s">
        <v>571</v>
      </c>
      <c r="L348" s="491" t="s">
        <v>590</v>
      </c>
      <c r="M348" s="491" t="s">
        <v>4256</v>
      </c>
      <c r="N348" s="491" t="s">
        <v>4416</v>
      </c>
      <c r="O348" s="491" t="s">
        <v>2482</v>
      </c>
      <c r="P348" s="491">
        <v>87148116</v>
      </c>
      <c r="Q348" s="491">
        <v>27305522</v>
      </c>
      <c r="R348" s="494" t="s">
        <v>2935</v>
      </c>
      <c r="S348" s="494"/>
    </row>
    <row r="349" spans="1:19" x14ac:dyDescent="0.3">
      <c r="A349" s="491" t="s">
        <v>2181</v>
      </c>
      <c r="B349" s="491" t="s">
        <v>344</v>
      </c>
      <c r="C349" s="491" t="s">
        <v>2182</v>
      </c>
      <c r="D349" s="491" t="s">
        <v>84</v>
      </c>
      <c r="E349" s="491" t="s">
        <v>10</v>
      </c>
      <c r="F349" s="491" t="s">
        <v>85</v>
      </c>
      <c r="G349" s="491" t="s">
        <v>8</v>
      </c>
      <c r="H349" s="491" t="s">
        <v>12</v>
      </c>
      <c r="I349" s="493" t="s">
        <v>3239</v>
      </c>
      <c r="J349" s="491" t="s">
        <v>84</v>
      </c>
      <c r="K349" s="491" t="s">
        <v>783</v>
      </c>
      <c r="L349" s="491" t="s">
        <v>4123</v>
      </c>
      <c r="M349" s="491" t="s">
        <v>2815</v>
      </c>
      <c r="N349" s="491" t="s">
        <v>4416</v>
      </c>
      <c r="O349" s="491" t="s">
        <v>4257</v>
      </c>
      <c r="P349" s="491">
        <v>22002910</v>
      </c>
      <c r="Q349" s="491"/>
      <c r="R349" s="494" t="s">
        <v>2935</v>
      </c>
      <c r="S349" s="494"/>
    </row>
    <row r="350" spans="1:19" x14ac:dyDescent="0.3">
      <c r="A350" s="491" t="s">
        <v>2183</v>
      </c>
      <c r="B350" s="491" t="s">
        <v>650</v>
      </c>
      <c r="C350" s="491" t="s">
        <v>2184</v>
      </c>
      <c r="D350" s="491" t="s">
        <v>84</v>
      </c>
      <c r="E350" s="491" t="s">
        <v>9</v>
      </c>
      <c r="F350" s="491" t="s">
        <v>85</v>
      </c>
      <c r="G350" s="491" t="s">
        <v>8</v>
      </c>
      <c r="H350" s="491" t="s">
        <v>6</v>
      </c>
      <c r="I350" s="493" t="s">
        <v>1309</v>
      </c>
      <c r="J350" s="491" t="s">
        <v>84</v>
      </c>
      <c r="K350" s="491" t="s">
        <v>783</v>
      </c>
      <c r="L350" s="491" t="s">
        <v>783</v>
      </c>
      <c r="M350" s="491" t="s">
        <v>2816</v>
      </c>
      <c r="N350" s="491" t="s">
        <v>4416</v>
      </c>
      <c r="O350" s="491" t="s">
        <v>3292</v>
      </c>
      <c r="P350" s="491">
        <v>27681191</v>
      </c>
      <c r="Q350" s="491">
        <v>27681191</v>
      </c>
      <c r="R350" s="494" t="s">
        <v>2935</v>
      </c>
      <c r="S350" s="494"/>
    </row>
    <row r="351" spans="1:19" x14ac:dyDescent="0.3">
      <c r="A351" s="491" t="s">
        <v>2185</v>
      </c>
      <c r="B351" s="491" t="s">
        <v>651</v>
      </c>
      <c r="C351" s="491" t="s">
        <v>4059</v>
      </c>
      <c r="D351" s="491" t="s">
        <v>2537</v>
      </c>
      <c r="E351" s="491" t="s">
        <v>10</v>
      </c>
      <c r="F351" s="491" t="s">
        <v>85</v>
      </c>
      <c r="G351" s="491" t="s">
        <v>6</v>
      </c>
      <c r="H351" s="491" t="s">
        <v>7</v>
      </c>
      <c r="I351" s="493" t="s">
        <v>1299</v>
      </c>
      <c r="J351" s="491" t="s">
        <v>84</v>
      </c>
      <c r="K351" s="491" t="s">
        <v>84</v>
      </c>
      <c r="L351" s="491" t="s">
        <v>4169</v>
      </c>
      <c r="M351" s="491" t="s">
        <v>4258</v>
      </c>
      <c r="N351" s="491" t="s">
        <v>4416</v>
      </c>
      <c r="O351" s="491" t="s">
        <v>4591</v>
      </c>
      <c r="P351" s="491">
        <v>22064771</v>
      </c>
      <c r="Q351" s="491"/>
      <c r="R351" s="494" t="s">
        <v>2935</v>
      </c>
      <c r="S351" s="494"/>
    </row>
    <row r="352" spans="1:19" x14ac:dyDescent="0.3">
      <c r="A352" s="491" t="s">
        <v>2186</v>
      </c>
      <c r="B352" s="491" t="s">
        <v>652</v>
      </c>
      <c r="C352" s="491" t="s">
        <v>2582</v>
      </c>
      <c r="D352" s="491" t="s">
        <v>101</v>
      </c>
      <c r="E352" s="491" t="s">
        <v>141</v>
      </c>
      <c r="F352" s="491" t="s">
        <v>102</v>
      </c>
      <c r="G352" s="491" t="s">
        <v>12</v>
      </c>
      <c r="H352" s="491" t="s">
        <v>9</v>
      </c>
      <c r="I352" s="493" t="s">
        <v>1285</v>
      </c>
      <c r="J352" s="491" t="s">
        <v>103</v>
      </c>
      <c r="K352" s="491" t="s">
        <v>104</v>
      </c>
      <c r="L352" s="491" t="s">
        <v>636</v>
      </c>
      <c r="M352" s="491" t="s">
        <v>2817</v>
      </c>
      <c r="N352" s="491" t="s">
        <v>4416</v>
      </c>
      <c r="O352" s="491" t="s">
        <v>2818</v>
      </c>
      <c r="P352" s="491">
        <v>60233265</v>
      </c>
      <c r="Q352" s="491"/>
      <c r="R352" s="494" t="s">
        <v>2935</v>
      </c>
      <c r="S352" s="494"/>
    </row>
    <row r="353" spans="1:19" x14ac:dyDescent="0.3">
      <c r="A353" s="491" t="s">
        <v>2187</v>
      </c>
      <c r="B353" s="491" t="s">
        <v>653</v>
      </c>
      <c r="C353" s="491" t="s">
        <v>2188</v>
      </c>
      <c r="D353" s="491" t="s">
        <v>795</v>
      </c>
      <c r="E353" s="491" t="s">
        <v>11</v>
      </c>
      <c r="F353" s="491" t="s">
        <v>70</v>
      </c>
      <c r="G353" s="491" t="s">
        <v>10</v>
      </c>
      <c r="H353" s="491" t="s">
        <v>21</v>
      </c>
      <c r="I353" s="493" t="s">
        <v>1124</v>
      </c>
      <c r="J353" s="491" t="s">
        <v>150</v>
      </c>
      <c r="K353" s="491" t="s">
        <v>795</v>
      </c>
      <c r="L353" s="491" t="s">
        <v>4171</v>
      </c>
      <c r="M353" s="491" t="s">
        <v>2819</v>
      </c>
      <c r="N353" s="491" t="s">
        <v>4416</v>
      </c>
      <c r="O353" s="491" t="s">
        <v>2483</v>
      </c>
      <c r="P353" s="491">
        <v>22065806</v>
      </c>
      <c r="Q353" s="491">
        <v>89721251</v>
      </c>
      <c r="R353" s="494" t="s">
        <v>2935</v>
      </c>
      <c r="S353" s="494"/>
    </row>
    <row r="354" spans="1:19" x14ac:dyDescent="0.3">
      <c r="A354" s="491" t="s">
        <v>2189</v>
      </c>
      <c r="B354" s="491" t="s">
        <v>654</v>
      </c>
      <c r="C354" s="491" t="s">
        <v>3687</v>
      </c>
      <c r="D354" s="491" t="s">
        <v>812</v>
      </c>
      <c r="E354" s="491" t="s">
        <v>7</v>
      </c>
      <c r="F354" s="491" t="s">
        <v>102</v>
      </c>
      <c r="G354" s="491" t="s">
        <v>6</v>
      </c>
      <c r="H354" s="491" t="s">
        <v>20</v>
      </c>
      <c r="I354" s="493" t="s">
        <v>1251</v>
      </c>
      <c r="J354" s="491" t="s">
        <v>103</v>
      </c>
      <c r="K354" s="491" t="s">
        <v>103</v>
      </c>
      <c r="L354" s="491" t="s">
        <v>3171</v>
      </c>
      <c r="M354" s="491" t="s">
        <v>2629</v>
      </c>
      <c r="N354" s="491" t="s">
        <v>4416</v>
      </c>
      <c r="O354" s="491" t="s">
        <v>4592</v>
      </c>
      <c r="P354" s="491">
        <v>26400989</v>
      </c>
      <c r="Q354" s="491">
        <v>26400989</v>
      </c>
      <c r="R354" s="494" t="s">
        <v>2935</v>
      </c>
      <c r="S354" s="494" t="s">
        <v>4074</v>
      </c>
    </row>
    <row r="355" spans="1:19" x14ac:dyDescent="0.3">
      <c r="A355" s="491" t="s">
        <v>2190</v>
      </c>
      <c r="B355" s="491" t="s">
        <v>655</v>
      </c>
      <c r="C355" s="491" t="s">
        <v>2191</v>
      </c>
      <c r="D355" s="491" t="s">
        <v>134</v>
      </c>
      <c r="E355" s="491" t="s">
        <v>7</v>
      </c>
      <c r="F355" s="491" t="s">
        <v>135</v>
      </c>
      <c r="G355" s="491" t="s">
        <v>16</v>
      </c>
      <c r="H355" s="491" t="s">
        <v>8</v>
      </c>
      <c r="I355" s="493" t="s">
        <v>1181</v>
      </c>
      <c r="J355" s="491" t="s">
        <v>136</v>
      </c>
      <c r="K355" s="491" t="s">
        <v>134</v>
      </c>
      <c r="L355" s="491" t="s">
        <v>4218</v>
      </c>
      <c r="M355" s="491" t="s">
        <v>2820</v>
      </c>
      <c r="N355" s="491" t="s">
        <v>4416</v>
      </c>
      <c r="O355" s="491" t="s">
        <v>4593</v>
      </c>
      <c r="P355" s="491">
        <v>27644515</v>
      </c>
      <c r="Q355" s="491">
        <v>27644515</v>
      </c>
      <c r="R355" s="494" t="s">
        <v>2935</v>
      </c>
      <c r="S355" s="494"/>
    </row>
    <row r="356" spans="1:19" x14ac:dyDescent="0.3">
      <c r="A356" s="491" t="s">
        <v>2584</v>
      </c>
      <c r="B356" s="491" t="s">
        <v>2583</v>
      </c>
      <c r="C356" s="491" t="s">
        <v>2585</v>
      </c>
      <c r="D356" s="491" t="s">
        <v>134</v>
      </c>
      <c r="E356" s="491" t="s">
        <v>9</v>
      </c>
      <c r="F356" s="491" t="s">
        <v>135</v>
      </c>
      <c r="G356" s="491" t="s">
        <v>16</v>
      </c>
      <c r="H356" s="491" t="s">
        <v>8</v>
      </c>
      <c r="I356" s="493" t="s">
        <v>1181</v>
      </c>
      <c r="J356" s="491" t="s">
        <v>136</v>
      </c>
      <c r="K356" s="491" t="s">
        <v>134</v>
      </c>
      <c r="L356" s="491" t="s">
        <v>4218</v>
      </c>
      <c r="M356" s="491" t="s">
        <v>2821</v>
      </c>
      <c r="N356" s="491" t="s">
        <v>4416</v>
      </c>
      <c r="O356" s="491" t="s">
        <v>3028</v>
      </c>
      <c r="P356" s="491">
        <v>44051982</v>
      </c>
      <c r="Q356" s="491"/>
      <c r="R356" s="494" t="s">
        <v>2935</v>
      </c>
      <c r="S356" s="494"/>
    </row>
    <row r="357" spans="1:19" x14ac:dyDescent="0.3">
      <c r="A357" s="491" t="s">
        <v>2192</v>
      </c>
      <c r="B357" s="491" t="s">
        <v>656</v>
      </c>
      <c r="C357" s="491" t="s">
        <v>4060</v>
      </c>
      <c r="D357" s="491" t="s">
        <v>84</v>
      </c>
      <c r="E357" s="491" t="s">
        <v>14</v>
      </c>
      <c r="F357" s="491" t="s">
        <v>85</v>
      </c>
      <c r="G357" s="491" t="s">
        <v>9</v>
      </c>
      <c r="H357" s="491" t="s">
        <v>7</v>
      </c>
      <c r="I357" s="493" t="s">
        <v>1316</v>
      </c>
      <c r="J357" s="491" t="s">
        <v>84</v>
      </c>
      <c r="K357" s="491" t="s">
        <v>4124</v>
      </c>
      <c r="L357" s="491" t="s">
        <v>821</v>
      </c>
      <c r="M357" s="491" t="s">
        <v>2822</v>
      </c>
      <c r="N357" s="491" t="s">
        <v>4416</v>
      </c>
      <c r="O357" s="491" t="s">
        <v>4594</v>
      </c>
      <c r="P357" s="491">
        <v>27541100</v>
      </c>
      <c r="Q357" s="491"/>
      <c r="R357" s="494" t="s">
        <v>2935</v>
      </c>
      <c r="S357" s="494"/>
    </row>
    <row r="358" spans="1:19" x14ac:dyDescent="0.3">
      <c r="A358" s="491" t="s">
        <v>2193</v>
      </c>
      <c r="B358" s="491" t="s">
        <v>657</v>
      </c>
      <c r="C358" s="491" t="s">
        <v>2194</v>
      </c>
      <c r="D358" s="491" t="s">
        <v>140</v>
      </c>
      <c r="E358" s="491" t="s">
        <v>15</v>
      </c>
      <c r="F358" s="491" t="s">
        <v>56</v>
      </c>
      <c r="G358" s="491" t="s">
        <v>141</v>
      </c>
      <c r="H358" s="491" t="s">
        <v>6</v>
      </c>
      <c r="I358" s="493" t="s">
        <v>1078</v>
      </c>
      <c r="J358" s="491" t="s">
        <v>81</v>
      </c>
      <c r="K358" s="491" t="s">
        <v>142</v>
      </c>
      <c r="L358" s="491" t="s">
        <v>142</v>
      </c>
      <c r="M358" s="491" t="s">
        <v>2636</v>
      </c>
      <c r="N358" s="491" t="s">
        <v>4416</v>
      </c>
      <c r="O358" s="491" t="s">
        <v>4260</v>
      </c>
      <c r="P358" s="491">
        <v>41051139</v>
      </c>
      <c r="Q358" s="491"/>
      <c r="R358" s="494" t="s">
        <v>2935</v>
      </c>
      <c r="S358" s="494"/>
    </row>
    <row r="359" spans="1:19" x14ac:dyDescent="0.3">
      <c r="A359" s="491" t="s">
        <v>2195</v>
      </c>
      <c r="B359" s="491" t="s">
        <v>149</v>
      </c>
      <c r="C359" s="491" t="s">
        <v>2196</v>
      </c>
      <c r="D359" s="491" t="s">
        <v>101</v>
      </c>
      <c r="E359" s="491" t="s">
        <v>141</v>
      </c>
      <c r="F359" s="491" t="s">
        <v>102</v>
      </c>
      <c r="G359" s="491" t="s">
        <v>12</v>
      </c>
      <c r="H359" s="491" t="s">
        <v>9</v>
      </c>
      <c r="I359" s="493" t="s">
        <v>1285</v>
      </c>
      <c r="J359" s="491" t="s">
        <v>103</v>
      </c>
      <c r="K359" s="491" t="s">
        <v>104</v>
      </c>
      <c r="L359" s="491" t="s">
        <v>636</v>
      </c>
      <c r="M359" s="491" t="s">
        <v>2682</v>
      </c>
      <c r="N359" s="491" t="s">
        <v>4416</v>
      </c>
      <c r="O359" s="491" t="s">
        <v>3290</v>
      </c>
      <c r="P359" s="491">
        <v>88325528</v>
      </c>
      <c r="Q359" s="491"/>
      <c r="R359" s="494" t="s">
        <v>2935</v>
      </c>
      <c r="S359" s="494"/>
    </row>
    <row r="360" spans="1:19" x14ac:dyDescent="0.3">
      <c r="A360" s="491" t="s">
        <v>2587</v>
      </c>
      <c r="B360" s="491" t="s">
        <v>2586</v>
      </c>
      <c r="C360" s="491" t="s">
        <v>2588</v>
      </c>
      <c r="D360" s="491" t="s">
        <v>80</v>
      </c>
      <c r="E360" s="491" t="s">
        <v>8</v>
      </c>
      <c r="F360" s="491" t="s">
        <v>56</v>
      </c>
      <c r="G360" s="491" t="s">
        <v>7</v>
      </c>
      <c r="H360" s="491" t="s">
        <v>21</v>
      </c>
      <c r="I360" s="493" t="s">
        <v>999</v>
      </c>
      <c r="J360" s="491" t="s">
        <v>81</v>
      </c>
      <c r="K360" s="491" t="s">
        <v>4093</v>
      </c>
      <c r="L360" s="491" t="s">
        <v>4261</v>
      </c>
      <c r="M360" s="491" t="s">
        <v>152</v>
      </c>
      <c r="N360" s="491" t="s">
        <v>4416</v>
      </c>
      <c r="O360" s="491" t="s">
        <v>4262</v>
      </c>
      <c r="P360" s="491">
        <v>22005169</v>
      </c>
      <c r="Q360" s="491"/>
      <c r="R360" s="494" t="s">
        <v>2935</v>
      </c>
      <c r="S360" s="494"/>
    </row>
    <row r="361" spans="1:19" x14ac:dyDescent="0.3">
      <c r="A361" s="491" t="s">
        <v>2197</v>
      </c>
      <c r="B361" s="491" t="s">
        <v>187</v>
      </c>
      <c r="C361" s="491" t="s">
        <v>2198</v>
      </c>
      <c r="D361" s="491" t="s">
        <v>84</v>
      </c>
      <c r="E361" s="491" t="s">
        <v>7</v>
      </c>
      <c r="F361" s="491" t="s">
        <v>85</v>
      </c>
      <c r="G361" s="491" t="s">
        <v>6</v>
      </c>
      <c r="H361" s="491" t="s">
        <v>9</v>
      </c>
      <c r="I361" s="493" t="s">
        <v>1301</v>
      </c>
      <c r="J361" s="491" t="s">
        <v>84</v>
      </c>
      <c r="K361" s="491" t="s">
        <v>84</v>
      </c>
      <c r="L361" s="491" t="s">
        <v>4139</v>
      </c>
      <c r="M361" s="491" t="s">
        <v>769</v>
      </c>
      <c r="N361" s="491" t="s">
        <v>4416</v>
      </c>
      <c r="O361" s="491" t="s">
        <v>4595</v>
      </c>
      <c r="P361" s="491">
        <v>22064015</v>
      </c>
      <c r="Q361" s="491"/>
      <c r="R361" s="494" t="s">
        <v>2935</v>
      </c>
      <c r="S361" s="494"/>
    </row>
    <row r="362" spans="1:19" x14ac:dyDescent="0.3">
      <c r="A362" s="491" t="s">
        <v>2590</v>
      </c>
      <c r="B362" s="491" t="s">
        <v>2589</v>
      </c>
      <c r="C362" s="491" t="s">
        <v>2591</v>
      </c>
      <c r="D362" s="491" t="s">
        <v>331</v>
      </c>
      <c r="E362" s="491" t="s">
        <v>10</v>
      </c>
      <c r="F362" s="491" t="s">
        <v>148</v>
      </c>
      <c r="G362" s="491" t="s">
        <v>16</v>
      </c>
      <c r="H362" s="491" t="s">
        <v>7</v>
      </c>
      <c r="I362" s="493" t="s">
        <v>1236</v>
      </c>
      <c r="J362" s="491" t="s">
        <v>4109</v>
      </c>
      <c r="K362" s="491" t="s">
        <v>286</v>
      </c>
      <c r="L362" s="491" t="s">
        <v>546</v>
      </c>
      <c r="M362" s="491" t="s">
        <v>2823</v>
      </c>
      <c r="N362" s="491" t="s">
        <v>4416</v>
      </c>
      <c r="O362" s="491" t="s">
        <v>4596</v>
      </c>
      <c r="P362" s="491">
        <v>22006700</v>
      </c>
      <c r="Q362" s="491">
        <v>87309205</v>
      </c>
      <c r="R362" s="494" t="s">
        <v>2935</v>
      </c>
      <c r="S362" s="494"/>
    </row>
    <row r="363" spans="1:19" x14ac:dyDescent="0.3">
      <c r="A363" s="491" t="s">
        <v>2199</v>
      </c>
      <c r="B363" s="491" t="s">
        <v>278</v>
      </c>
      <c r="C363" s="491" t="s">
        <v>2200</v>
      </c>
      <c r="D363" s="491" t="s">
        <v>245</v>
      </c>
      <c r="E363" s="491" t="s">
        <v>8</v>
      </c>
      <c r="F363" s="491" t="s">
        <v>54</v>
      </c>
      <c r="G363" s="491" t="s">
        <v>786</v>
      </c>
      <c r="H363" s="491" t="s">
        <v>9</v>
      </c>
      <c r="I363" s="493" t="s">
        <v>971</v>
      </c>
      <c r="J363" s="491" t="s">
        <v>55</v>
      </c>
      <c r="K363" s="491" t="s">
        <v>787</v>
      </c>
      <c r="L363" s="491" t="s">
        <v>159</v>
      </c>
      <c r="M363" s="491" t="s">
        <v>2824</v>
      </c>
      <c r="N363" s="491" t="s">
        <v>4416</v>
      </c>
      <c r="O363" s="491" t="s">
        <v>4597</v>
      </c>
      <c r="P363" s="491">
        <v>25465521</v>
      </c>
      <c r="Q363" s="491">
        <v>25464545</v>
      </c>
      <c r="R363" s="494" t="s">
        <v>2935</v>
      </c>
      <c r="S363" s="494"/>
    </row>
    <row r="364" spans="1:19" x14ac:dyDescent="0.3">
      <c r="A364" s="491" t="s">
        <v>2201</v>
      </c>
      <c r="B364" s="491" t="s">
        <v>289</v>
      </c>
      <c r="C364" s="491" t="s">
        <v>2202</v>
      </c>
      <c r="D364" s="491" t="s">
        <v>245</v>
      </c>
      <c r="E364" s="491" t="s">
        <v>7</v>
      </c>
      <c r="F364" s="491" t="s">
        <v>70</v>
      </c>
      <c r="G364" s="491" t="s">
        <v>14</v>
      </c>
      <c r="H364" s="491" t="s">
        <v>7</v>
      </c>
      <c r="I364" s="493" t="s">
        <v>1134</v>
      </c>
      <c r="J364" s="491" t="s">
        <v>150</v>
      </c>
      <c r="K364" s="491" t="s">
        <v>4105</v>
      </c>
      <c r="L364" s="491" t="s">
        <v>159</v>
      </c>
      <c r="M364" s="491" t="s">
        <v>2826</v>
      </c>
      <c r="N364" s="491" t="s">
        <v>4416</v>
      </c>
      <c r="O364" s="491" t="s">
        <v>4598</v>
      </c>
      <c r="P364" s="491">
        <v>25711460</v>
      </c>
      <c r="Q364" s="491">
        <v>25711460</v>
      </c>
      <c r="R364" s="494" t="s">
        <v>2935</v>
      </c>
      <c r="S364" s="494"/>
    </row>
    <row r="365" spans="1:19" x14ac:dyDescent="0.3">
      <c r="A365" s="491" t="s">
        <v>2203</v>
      </c>
      <c r="B365" s="491" t="s">
        <v>1414</v>
      </c>
      <c r="C365" s="491" t="s">
        <v>2204</v>
      </c>
      <c r="D365" s="491" t="s">
        <v>150</v>
      </c>
      <c r="E365" s="491" t="s">
        <v>7</v>
      </c>
      <c r="F365" s="491" t="s">
        <v>70</v>
      </c>
      <c r="G365" s="491" t="s">
        <v>6</v>
      </c>
      <c r="H365" s="491" t="s">
        <v>9</v>
      </c>
      <c r="I365" s="493" t="s">
        <v>1089</v>
      </c>
      <c r="J365" s="491" t="s">
        <v>150</v>
      </c>
      <c r="K365" s="491" t="s">
        <v>150</v>
      </c>
      <c r="L365" s="491" t="s">
        <v>4102</v>
      </c>
      <c r="M365" s="491" t="s">
        <v>2827</v>
      </c>
      <c r="N365" s="491" t="s">
        <v>4416</v>
      </c>
      <c r="O365" s="491" t="s">
        <v>2487</v>
      </c>
      <c r="P365" s="491">
        <v>25371758</v>
      </c>
      <c r="Q365" s="491">
        <v>25372576</v>
      </c>
      <c r="R365" s="494" t="s">
        <v>2935</v>
      </c>
      <c r="S365" s="494"/>
    </row>
    <row r="366" spans="1:19" x14ac:dyDescent="0.3">
      <c r="A366" s="491" t="s">
        <v>2205</v>
      </c>
      <c r="B366" s="491" t="s">
        <v>307</v>
      </c>
      <c r="C366" s="491" t="s">
        <v>1349</v>
      </c>
      <c r="D366" s="491" t="s">
        <v>150</v>
      </c>
      <c r="E366" s="491" t="s">
        <v>8</v>
      </c>
      <c r="F366" s="491" t="s">
        <v>70</v>
      </c>
      <c r="G366" s="491" t="s">
        <v>14</v>
      </c>
      <c r="H366" s="491" t="s">
        <v>6</v>
      </c>
      <c r="I366" s="493" t="s">
        <v>1133</v>
      </c>
      <c r="J366" s="491" t="s">
        <v>150</v>
      </c>
      <c r="K366" s="491" t="s">
        <v>4105</v>
      </c>
      <c r="L366" s="491" t="s">
        <v>4500</v>
      </c>
      <c r="M366" s="491" t="s">
        <v>2828</v>
      </c>
      <c r="N366" s="491" t="s">
        <v>4416</v>
      </c>
      <c r="O366" s="491" t="s">
        <v>4264</v>
      </c>
      <c r="P366" s="491">
        <v>25734889</v>
      </c>
      <c r="Q366" s="491">
        <v>25734889</v>
      </c>
      <c r="R366" s="494" t="s">
        <v>2935</v>
      </c>
      <c r="S366" s="494"/>
    </row>
    <row r="367" spans="1:19" x14ac:dyDescent="0.3">
      <c r="A367" s="491" t="s">
        <v>2206</v>
      </c>
      <c r="B367" s="491" t="s">
        <v>310</v>
      </c>
      <c r="C367" s="491" t="s">
        <v>2207</v>
      </c>
      <c r="D367" s="491" t="s">
        <v>140</v>
      </c>
      <c r="E367" s="491" t="s">
        <v>22</v>
      </c>
      <c r="F367" s="491" t="s">
        <v>56</v>
      </c>
      <c r="G367" s="491" t="s">
        <v>16</v>
      </c>
      <c r="H367" s="491" t="s">
        <v>22</v>
      </c>
      <c r="I367" s="493" t="s">
        <v>1057</v>
      </c>
      <c r="J367" s="491" t="s">
        <v>81</v>
      </c>
      <c r="K367" s="491" t="s">
        <v>140</v>
      </c>
      <c r="L367" s="491" t="s">
        <v>4170</v>
      </c>
      <c r="M367" s="491" t="s">
        <v>2829</v>
      </c>
      <c r="N367" s="491" t="s">
        <v>4416</v>
      </c>
      <c r="O367" s="491" t="s">
        <v>4265</v>
      </c>
      <c r="P367" s="491">
        <v>22005248</v>
      </c>
      <c r="Q367" s="491"/>
      <c r="R367" s="494" t="s">
        <v>2935</v>
      </c>
      <c r="S367" s="494"/>
    </row>
    <row r="368" spans="1:19" x14ac:dyDescent="0.3">
      <c r="A368" s="491" t="s">
        <v>2593</v>
      </c>
      <c r="B368" s="491" t="s">
        <v>2592</v>
      </c>
      <c r="C368" s="491" t="s">
        <v>2594</v>
      </c>
      <c r="D368" s="491" t="s">
        <v>80</v>
      </c>
      <c r="E368" s="491" t="s">
        <v>15</v>
      </c>
      <c r="F368" s="491" t="s">
        <v>56</v>
      </c>
      <c r="G368" s="491" t="s">
        <v>7</v>
      </c>
      <c r="H368" s="491" t="s">
        <v>22</v>
      </c>
      <c r="I368" s="493" t="s">
        <v>1000</v>
      </c>
      <c r="J368" s="491" t="s">
        <v>81</v>
      </c>
      <c r="K368" s="491" t="s">
        <v>4093</v>
      </c>
      <c r="L368" s="491" t="s">
        <v>4531</v>
      </c>
      <c r="M368" s="491" t="s">
        <v>2830</v>
      </c>
      <c r="N368" s="491" t="s">
        <v>4416</v>
      </c>
      <c r="O368" s="491" t="s">
        <v>3031</v>
      </c>
      <c r="P368" s="491">
        <v>24680598</v>
      </c>
      <c r="Q368" s="491">
        <v>87251552</v>
      </c>
      <c r="R368" s="494" t="s">
        <v>2935</v>
      </c>
      <c r="S368" s="494"/>
    </row>
    <row r="369" spans="1:19" x14ac:dyDescent="0.3">
      <c r="A369" s="491" t="s">
        <v>2208</v>
      </c>
      <c r="B369" s="491" t="s">
        <v>298</v>
      </c>
      <c r="C369" s="491" t="s">
        <v>2209</v>
      </c>
      <c r="D369" s="491" t="s">
        <v>140</v>
      </c>
      <c r="E369" s="491" t="s">
        <v>6</v>
      </c>
      <c r="F369" s="491" t="s">
        <v>56</v>
      </c>
      <c r="G369" s="491" t="s">
        <v>338</v>
      </c>
      <c r="H369" s="491" t="s">
        <v>6</v>
      </c>
      <c r="I369" s="493" t="s">
        <v>2983</v>
      </c>
      <c r="J369" s="491" t="s">
        <v>81</v>
      </c>
      <c r="K369" s="491" t="s">
        <v>757</v>
      </c>
      <c r="L369" s="491" t="s">
        <v>757</v>
      </c>
      <c r="M369" s="491" t="s">
        <v>757</v>
      </c>
      <c r="N369" s="491" t="s">
        <v>4416</v>
      </c>
      <c r="O369" s="491" t="s">
        <v>4266</v>
      </c>
      <c r="P369" s="491">
        <v>24655444</v>
      </c>
      <c r="Q369" s="491">
        <v>24655444</v>
      </c>
      <c r="R369" s="494" t="s">
        <v>2935</v>
      </c>
      <c r="S369" s="494"/>
    </row>
    <row r="370" spans="1:19" x14ac:dyDescent="0.3">
      <c r="A370" s="491" t="s">
        <v>2210</v>
      </c>
      <c r="B370" s="491" t="s">
        <v>311</v>
      </c>
      <c r="C370" s="491" t="s">
        <v>2211</v>
      </c>
      <c r="D370" s="491" t="s">
        <v>488</v>
      </c>
      <c r="E370" s="491" t="s">
        <v>10</v>
      </c>
      <c r="F370" s="491" t="s">
        <v>102</v>
      </c>
      <c r="G370" s="491" t="s">
        <v>20</v>
      </c>
      <c r="H370" s="491" t="s">
        <v>7</v>
      </c>
      <c r="I370" s="493" t="s">
        <v>1297</v>
      </c>
      <c r="J370" s="491" t="s">
        <v>103</v>
      </c>
      <c r="K370" s="491" t="s">
        <v>4239</v>
      </c>
      <c r="L370" s="491" t="s">
        <v>689</v>
      </c>
      <c r="M370" s="491" t="s">
        <v>2831</v>
      </c>
      <c r="N370" s="491" t="s">
        <v>4416</v>
      </c>
      <c r="O370" s="491" t="s">
        <v>3706</v>
      </c>
      <c r="P370" s="491">
        <v>26371029</v>
      </c>
      <c r="Q370" s="491"/>
      <c r="R370" s="494" t="s">
        <v>2935</v>
      </c>
      <c r="S370" s="494"/>
    </row>
    <row r="371" spans="1:19" x14ac:dyDescent="0.3">
      <c r="A371" s="491" t="s">
        <v>2212</v>
      </c>
      <c r="B371" s="491" t="s">
        <v>295</v>
      </c>
      <c r="C371" s="491" t="s">
        <v>2213</v>
      </c>
      <c r="D371" s="491" t="s">
        <v>604</v>
      </c>
      <c r="E371" s="491" t="s">
        <v>6</v>
      </c>
      <c r="F371" s="491" t="s">
        <v>148</v>
      </c>
      <c r="G371" s="491" t="s">
        <v>11</v>
      </c>
      <c r="H371" s="491" t="s">
        <v>7</v>
      </c>
      <c r="I371" s="493" t="s">
        <v>1214</v>
      </c>
      <c r="J371" s="491" t="s">
        <v>4109</v>
      </c>
      <c r="K371" s="491" t="s">
        <v>604</v>
      </c>
      <c r="L371" s="491" t="s">
        <v>4267</v>
      </c>
      <c r="M371" s="491" t="s">
        <v>2832</v>
      </c>
      <c r="N371" s="491" t="s">
        <v>4416</v>
      </c>
      <c r="O371" s="491" t="s">
        <v>2833</v>
      </c>
      <c r="P371" s="491">
        <v>22005163</v>
      </c>
      <c r="Q371" s="491">
        <v>22005163</v>
      </c>
      <c r="R371" s="494" t="s">
        <v>2935</v>
      </c>
      <c r="S371" s="494"/>
    </row>
    <row r="372" spans="1:19" x14ac:dyDescent="0.3">
      <c r="A372" s="491" t="s">
        <v>2214</v>
      </c>
      <c r="B372" s="491" t="s">
        <v>658</v>
      </c>
      <c r="C372" s="491" t="s">
        <v>2215</v>
      </c>
      <c r="D372" s="491" t="s">
        <v>2536</v>
      </c>
      <c r="E372" s="491" t="s">
        <v>8</v>
      </c>
      <c r="F372" s="491" t="s">
        <v>102</v>
      </c>
      <c r="G372" s="491" t="s">
        <v>8</v>
      </c>
      <c r="H372" s="491" t="s">
        <v>8</v>
      </c>
      <c r="I372" s="493" t="s">
        <v>1264</v>
      </c>
      <c r="J372" s="491" t="s">
        <v>103</v>
      </c>
      <c r="K372" s="491" t="s">
        <v>571</v>
      </c>
      <c r="L372" s="491" t="s">
        <v>590</v>
      </c>
      <c r="M372" s="491" t="s">
        <v>2834</v>
      </c>
      <c r="N372" s="491" t="s">
        <v>4416</v>
      </c>
      <c r="O372" s="491" t="s">
        <v>4268</v>
      </c>
      <c r="P372" s="491">
        <v>27300744</v>
      </c>
      <c r="Q372" s="491">
        <v>85762964</v>
      </c>
      <c r="R372" s="494" t="s">
        <v>2935</v>
      </c>
      <c r="S372" s="494"/>
    </row>
    <row r="373" spans="1:19" x14ac:dyDescent="0.3">
      <c r="A373" s="491" t="s">
        <v>2216</v>
      </c>
      <c r="B373" s="491" t="s">
        <v>660</v>
      </c>
      <c r="C373" s="491" t="s">
        <v>2217</v>
      </c>
      <c r="D373" s="491" t="s">
        <v>134</v>
      </c>
      <c r="E373" s="491" t="s">
        <v>7</v>
      </c>
      <c r="F373" s="491" t="s">
        <v>135</v>
      </c>
      <c r="G373" s="491" t="s">
        <v>16</v>
      </c>
      <c r="H373" s="491" t="s">
        <v>8</v>
      </c>
      <c r="I373" s="493" t="s">
        <v>1181</v>
      </c>
      <c r="J373" s="491" t="s">
        <v>136</v>
      </c>
      <c r="K373" s="491" t="s">
        <v>134</v>
      </c>
      <c r="L373" s="491" t="s">
        <v>4218</v>
      </c>
      <c r="M373" s="491" t="s">
        <v>2836</v>
      </c>
      <c r="N373" s="491" t="s">
        <v>4416</v>
      </c>
      <c r="O373" s="491" t="s">
        <v>3619</v>
      </c>
      <c r="P373" s="491">
        <v>61100110</v>
      </c>
      <c r="Q373" s="491">
        <v>72880921</v>
      </c>
      <c r="R373" s="494" t="s">
        <v>2935</v>
      </c>
      <c r="S373" s="494"/>
    </row>
    <row r="374" spans="1:19" x14ac:dyDescent="0.3">
      <c r="A374" s="491" t="s">
        <v>2218</v>
      </c>
      <c r="B374" s="491" t="s">
        <v>661</v>
      </c>
      <c r="C374" s="491" t="s">
        <v>1744</v>
      </c>
      <c r="D374" s="491" t="s">
        <v>806</v>
      </c>
      <c r="E374" s="491" t="s">
        <v>12</v>
      </c>
      <c r="F374" s="491" t="s">
        <v>148</v>
      </c>
      <c r="G374" s="491" t="s">
        <v>15</v>
      </c>
      <c r="H374" s="491" t="s">
        <v>8</v>
      </c>
      <c r="I374" s="493" t="s">
        <v>1231</v>
      </c>
      <c r="J374" s="491" t="s">
        <v>4109</v>
      </c>
      <c r="K374" s="491" t="s">
        <v>4162</v>
      </c>
      <c r="L374" s="491" t="s">
        <v>4261</v>
      </c>
      <c r="M374" s="491" t="s">
        <v>2676</v>
      </c>
      <c r="N374" s="491" t="s">
        <v>4416</v>
      </c>
      <c r="O374" s="491" t="s">
        <v>3620</v>
      </c>
      <c r="P374" s="491">
        <v>26562342</v>
      </c>
      <c r="Q374" s="491">
        <v>26562342</v>
      </c>
      <c r="R374" s="494" t="s">
        <v>2935</v>
      </c>
      <c r="S374" s="494"/>
    </row>
    <row r="375" spans="1:19" x14ac:dyDescent="0.3">
      <c r="A375" s="491" t="s">
        <v>2219</v>
      </c>
      <c r="B375" s="491" t="s">
        <v>662</v>
      </c>
      <c r="C375" s="491" t="s">
        <v>2220</v>
      </c>
      <c r="D375" s="491" t="s">
        <v>80</v>
      </c>
      <c r="E375" s="491" t="s">
        <v>12</v>
      </c>
      <c r="F375" s="491" t="s">
        <v>56</v>
      </c>
      <c r="G375" s="491" t="s">
        <v>20</v>
      </c>
      <c r="H375" s="491" t="s">
        <v>7</v>
      </c>
      <c r="I375" s="493" t="s">
        <v>1059</v>
      </c>
      <c r="J375" s="491" t="s">
        <v>81</v>
      </c>
      <c r="K375" s="491" t="s">
        <v>4099</v>
      </c>
      <c r="L375" s="491" t="s">
        <v>4269</v>
      </c>
      <c r="M375" s="491" t="s">
        <v>2838</v>
      </c>
      <c r="N375" s="491" t="s">
        <v>4416</v>
      </c>
      <c r="O375" s="491" t="s">
        <v>2839</v>
      </c>
      <c r="P375" s="491">
        <v>24634353</v>
      </c>
      <c r="Q375" s="491">
        <v>24632193</v>
      </c>
      <c r="R375" s="494" t="s">
        <v>2935</v>
      </c>
      <c r="S375" s="494"/>
    </row>
    <row r="376" spans="1:19" x14ac:dyDescent="0.3">
      <c r="A376" s="491" t="s">
        <v>2221</v>
      </c>
      <c r="B376" s="491" t="s">
        <v>663</v>
      </c>
      <c r="C376" s="491" t="s">
        <v>2222</v>
      </c>
      <c r="D376" s="491" t="s">
        <v>80</v>
      </c>
      <c r="E376" s="491" t="s">
        <v>8</v>
      </c>
      <c r="F376" s="491" t="s">
        <v>56</v>
      </c>
      <c r="G376" s="491" t="s">
        <v>7</v>
      </c>
      <c r="H376" s="491" t="s">
        <v>7</v>
      </c>
      <c r="I376" s="493" t="s">
        <v>989</v>
      </c>
      <c r="J376" s="491" t="s">
        <v>81</v>
      </c>
      <c r="K376" s="491" t="s">
        <v>4093</v>
      </c>
      <c r="L376" s="491" t="s">
        <v>254</v>
      </c>
      <c r="M376" s="491" t="s">
        <v>2840</v>
      </c>
      <c r="N376" s="491" t="s">
        <v>4416</v>
      </c>
      <c r="O376" s="491" t="s">
        <v>2489</v>
      </c>
      <c r="P376" s="491">
        <v>24471192</v>
      </c>
      <c r="Q376" s="491">
        <v>24471192</v>
      </c>
      <c r="R376" s="494" t="s">
        <v>2935</v>
      </c>
      <c r="S376" s="494"/>
    </row>
    <row r="377" spans="1:19" x14ac:dyDescent="0.3">
      <c r="A377" s="491" t="s">
        <v>2223</v>
      </c>
      <c r="B377" s="491" t="s">
        <v>664</v>
      </c>
      <c r="C377" s="491" t="s">
        <v>2224</v>
      </c>
      <c r="D377" s="491" t="s">
        <v>80</v>
      </c>
      <c r="E377" s="491" t="s">
        <v>6</v>
      </c>
      <c r="F377" s="491" t="s">
        <v>56</v>
      </c>
      <c r="G377" s="491" t="s">
        <v>7</v>
      </c>
      <c r="H377" s="491" t="s">
        <v>12</v>
      </c>
      <c r="I377" s="493" t="s">
        <v>994</v>
      </c>
      <c r="J377" s="491" t="s">
        <v>81</v>
      </c>
      <c r="K377" s="491" t="s">
        <v>4093</v>
      </c>
      <c r="L377" s="491" t="s">
        <v>159</v>
      </c>
      <c r="M377" s="491" t="s">
        <v>2841</v>
      </c>
      <c r="N377" s="491" t="s">
        <v>4416</v>
      </c>
      <c r="O377" s="491" t="s">
        <v>3719</v>
      </c>
      <c r="P377" s="491">
        <v>24453417</v>
      </c>
      <c r="Q377" s="491">
        <v>24453417</v>
      </c>
      <c r="R377" s="494" t="s">
        <v>2935</v>
      </c>
      <c r="S377" s="494"/>
    </row>
    <row r="378" spans="1:19" x14ac:dyDescent="0.3">
      <c r="A378" s="491" t="s">
        <v>2225</v>
      </c>
      <c r="B378" s="491" t="s">
        <v>665</v>
      </c>
      <c r="C378" s="491" t="s">
        <v>2226</v>
      </c>
      <c r="D378" s="491" t="s">
        <v>196</v>
      </c>
      <c r="E378" s="491" t="s">
        <v>8</v>
      </c>
      <c r="F378" s="491" t="s">
        <v>54</v>
      </c>
      <c r="G378" s="491" t="s">
        <v>9</v>
      </c>
      <c r="H378" s="491" t="s">
        <v>15</v>
      </c>
      <c r="I378" s="493" t="s">
        <v>888</v>
      </c>
      <c r="J378" s="491" t="s">
        <v>55</v>
      </c>
      <c r="K378" s="491" t="s">
        <v>196</v>
      </c>
      <c r="L378" s="491" t="s">
        <v>4226</v>
      </c>
      <c r="M378" s="491" t="s">
        <v>2842</v>
      </c>
      <c r="N378" s="491" t="s">
        <v>4416</v>
      </c>
      <c r="O378" s="491" t="s">
        <v>3622</v>
      </c>
      <c r="P378" s="491">
        <v>86689765</v>
      </c>
      <c r="Q378" s="491"/>
      <c r="R378" s="494" t="s">
        <v>2935</v>
      </c>
      <c r="S378" s="494"/>
    </row>
    <row r="379" spans="1:19" x14ac:dyDescent="0.3">
      <c r="A379" s="491" t="s">
        <v>2227</v>
      </c>
      <c r="B379" s="491" t="s">
        <v>666</v>
      </c>
      <c r="C379" s="491" t="s">
        <v>2228</v>
      </c>
      <c r="D379" s="491" t="s">
        <v>2530</v>
      </c>
      <c r="E379" s="491" t="s">
        <v>7</v>
      </c>
      <c r="F379" s="491" t="s">
        <v>54</v>
      </c>
      <c r="G379" s="491" t="s">
        <v>14</v>
      </c>
      <c r="H379" s="491" t="s">
        <v>11</v>
      </c>
      <c r="I379" s="493" t="s">
        <v>910</v>
      </c>
      <c r="J379" s="491" t="s">
        <v>55</v>
      </c>
      <c r="K379" s="491" t="s">
        <v>4082</v>
      </c>
      <c r="L379" s="491" t="s">
        <v>4270</v>
      </c>
      <c r="M379" s="491" t="s">
        <v>2843</v>
      </c>
      <c r="N379" s="491" t="s">
        <v>4416</v>
      </c>
      <c r="O379" s="491" t="s">
        <v>3276</v>
      </c>
      <c r="P379" s="491">
        <v>22294278</v>
      </c>
      <c r="Q379" s="491"/>
      <c r="R379" s="494" t="s">
        <v>2935</v>
      </c>
      <c r="S379" s="494"/>
    </row>
    <row r="380" spans="1:19" x14ac:dyDescent="0.3">
      <c r="A380" s="491" t="s">
        <v>2229</v>
      </c>
      <c r="B380" s="491" t="s">
        <v>667</v>
      </c>
      <c r="C380" s="491" t="s">
        <v>2230</v>
      </c>
      <c r="D380" s="491" t="s">
        <v>81</v>
      </c>
      <c r="E380" s="491" t="s">
        <v>10</v>
      </c>
      <c r="F380" s="491" t="s">
        <v>56</v>
      </c>
      <c r="G380" s="491" t="s">
        <v>6</v>
      </c>
      <c r="H380" s="491" t="s">
        <v>7</v>
      </c>
      <c r="I380" s="493" t="s">
        <v>975</v>
      </c>
      <c r="J380" s="491" t="s">
        <v>81</v>
      </c>
      <c r="K380" s="491" t="s">
        <v>81</v>
      </c>
      <c r="L380" s="491" t="s">
        <v>55</v>
      </c>
      <c r="M380" s="491" t="s">
        <v>2844</v>
      </c>
      <c r="N380" s="491" t="s">
        <v>4416</v>
      </c>
      <c r="O380" s="491" t="s">
        <v>4599</v>
      </c>
      <c r="P380" s="491">
        <v>24332726</v>
      </c>
      <c r="Q380" s="491">
        <v>24332726</v>
      </c>
      <c r="R380" s="494" t="s">
        <v>2935</v>
      </c>
      <c r="S380" s="494"/>
    </row>
    <row r="381" spans="1:19" x14ac:dyDescent="0.3">
      <c r="A381" s="491" t="s">
        <v>2231</v>
      </c>
      <c r="B381" s="491" t="s">
        <v>668</v>
      </c>
      <c r="C381" s="491" t="s">
        <v>2232</v>
      </c>
      <c r="D381" s="491" t="s">
        <v>81</v>
      </c>
      <c r="E381" s="491" t="s">
        <v>11</v>
      </c>
      <c r="F381" s="491" t="s">
        <v>56</v>
      </c>
      <c r="G381" s="491" t="s">
        <v>8</v>
      </c>
      <c r="H381" s="491" t="s">
        <v>6</v>
      </c>
      <c r="I381" s="493" t="s">
        <v>1001</v>
      </c>
      <c r="J381" s="491" t="s">
        <v>81</v>
      </c>
      <c r="K381" s="491" t="s">
        <v>264</v>
      </c>
      <c r="L381" s="491" t="s">
        <v>264</v>
      </c>
      <c r="M381" s="491" t="s">
        <v>264</v>
      </c>
      <c r="N381" s="491" t="s">
        <v>4416</v>
      </c>
      <c r="O381" s="491" t="s">
        <v>4600</v>
      </c>
      <c r="P381" s="491">
        <v>24941772</v>
      </c>
      <c r="Q381" s="491">
        <v>24941772</v>
      </c>
      <c r="R381" s="494" t="s">
        <v>2935</v>
      </c>
      <c r="S381" s="494" t="s">
        <v>4074</v>
      </c>
    </row>
    <row r="382" spans="1:19" x14ac:dyDescent="0.3">
      <c r="A382" s="491" t="s">
        <v>2596</v>
      </c>
      <c r="B382" s="491" t="s">
        <v>2595</v>
      </c>
      <c r="C382" s="491" t="s">
        <v>2597</v>
      </c>
      <c r="D382" s="491" t="s">
        <v>134</v>
      </c>
      <c r="E382" s="491" t="s">
        <v>8</v>
      </c>
      <c r="F382" s="491" t="s">
        <v>135</v>
      </c>
      <c r="G382" s="491" t="s">
        <v>16</v>
      </c>
      <c r="H382" s="491" t="s">
        <v>10</v>
      </c>
      <c r="I382" s="493" t="s">
        <v>1183</v>
      </c>
      <c r="J382" s="491" t="s">
        <v>136</v>
      </c>
      <c r="K382" s="491" t="s">
        <v>134</v>
      </c>
      <c r="L382" s="491" t="s">
        <v>4273</v>
      </c>
      <c r="M382" s="491" t="s">
        <v>104</v>
      </c>
      <c r="N382" s="491" t="s">
        <v>4416</v>
      </c>
      <c r="O382" s="491" t="s">
        <v>4601</v>
      </c>
      <c r="P382" s="491">
        <v>44047044</v>
      </c>
      <c r="Q382" s="491"/>
      <c r="R382" s="494" t="s">
        <v>2935</v>
      </c>
      <c r="S382" s="494"/>
    </row>
    <row r="383" spans="1:19" x14ac:dyDescent="0.3">
      <c r="A383" s="491" t="s">
        <v>2233</v>
      </c>
      <c r="B383" s="491" t="s">
        <v>670</v>
      </c>
      <c r="C383" s="491" t="s">
        <v>2234</v>
      </c>
      <c r="D383" s="491" t="s">
        <v>59</v>
      </c>
      <c r="E383" s="491" t="s">
        <v>7</v>
      </c>
      <c r="F383" s="491" t="s">
        <v>54</v>
      </c>
      <c r="G383" s="491" t="s">
        <v>8</v>
      </c>
      <c r="H383" s="491" t="s">
        <v>7</v>
      </c>
      <c r="I383" s="493" t="s">
        <v>868</v>
      </c>
      <c r="J383" s="491" t="s">
        <v>55</v>
      </c>
      <c r="K383" s="491" t="s">
        <v>59</v>
      </c>
      <c r="L383" s="491" t="s">
        <v>61</v>
      </c>
      <c r="M383" s="491" t="s">
        <v>2845</v>
      </c>
      <c r="N383" s="491" t="s">
        <v>4416</v>
      </c>
      <c r="O383" s="491" t="s">
        <v>2491</v>
      </c>
      <c r="P383" s="491">
        <v>22705334</v>
      </c>
      <c r="Q383" s="491">
        <v>22700974</v>
      </c>
      <c r="R383" s="494" t="s">
        <v>2935</v>
      </c>
      <c r="S383" s="494"/>
    </row>
    <row r="384" spans="1:19" x14ac:dyDescent="0.3">
      <c r="A384" s="491" t="s">
        <v>2235</v>
      </c>
      <c r="B384" s="491" t="s">
        <v>671</v>
      </c>
      <c r="C384" s="491" t="s">
        <v>2236</v>
      </c>
      <c r="D384" s="491" t="s">
        <v>432</v>
      </c>
      <c r="E384" s="491" t="s">
        <v>11</v>
      </c>
      <c r="F384" s="491" t="s">
        <v>54</v>
      </c>
      <c r="G384" s="491" t="s">
        <v>433</v>
      </c>
      <c r="H384" s="491" t="s">
        <v>14</v>
      </c>
      <c r="I384" s="493" t="s">
        <v>964</v>
      </c>
      <c r="J384" s="491" t="s">
        <v>55</v>
      </c>
      <c r="K384" s="491" t="s">
        <v>432</v>
      </c>
      <c r="L384" s="491" t="s">
        <v>4193</v>
      </c>
      <c r="M384" s="491" t="s">
        <v>2846</v>
      </c>
      <c r="N384" s="491" t="s">
        <v>4416</v>
      </c>
      <c r="O384" s="491" t="s">
        <v>3295</v>
      </c>
      <c r="P384" s="491">
        <v>27312080</v>
      </c>
      <c r="Q384" s="491">
        <v>27311616</v>
      </c>
      <c r="R384" s="494" t="s">
        <v>2935</v>
      </c>
      <c r="S384" s="499" t="s">
        <v>4483</v>
      </c>
    </row>
    <row r="385" spans="1:19" x14ac:dyDescent="0.3">
      <c r="A385" s="491" t="s">
        <v>2237</v>
      </c>
      <c r="B385" s="491" t="s">
        <v>673</v>
      </c>
      <c r="C385" s="491" t="s">
        <v>2238</v>
      </c>
      <c r="D385" s="491" t="s">
        <v>134</v>
      </c>
      <c r="E385" s="491" t="s">
        <v>8</v>
      </c>
      <c r="F385" s="491" t="s">
        <v>135</v>
      </c>
      <c r="G385" s="491" t="s">
        <v>16</v>
      </c>
      <c r="H385" s="491" t="s">
        <v>10</v>
      </c>
      <c r="I385" s="493" t="s">
        <v>1183</v>
      </c>
      <c r="J385" s="491" t="s">
        <v>136</v>
      </c>
      <c r="K385" s="491" t="s">
        <v>134</v>
      </c>
      <c r="L385" s="491" t="s">
        <v>4273</v>
      </c>
      <c r="M385" s="491" t="s">
        <v>2847</v>
      </c>
      <c r="N385" s="491" t="s">
        <v>4416</v>
      </c>
      <c r="O385" s="491" t="s">
        <v>4274</v>
      </c>
      <c r="P385" s="491">
        <v>44056254</v>
      </c>
      <c r="Q385" s="491"/>
      <c r="R385" s="494" t="s">
        <v>2935</v>
      </c>
      <c r="S385" s="494"/>
    </row>
    <row r="386" spans="1:19" x14ac:dyDescent="0.3">
      <c r="A386" s="491" t="s">
        <v>2239</v>
      </c>
      <c r="B386" s="491" t="s">
        <v>675</v>
      </c>
      <c r="C386" s="491" t="s">
        <v>2240</v>
      </c>
      <c r="D386" s="491" t="s">
        <v>784</v>
      </c>
      <c r="E386" s="491" t="s">
        <v>11</v>
      </c>
      <c r="F386" s="491" t="s">
        <v>85</v>
      </c>
      <c r="G386" s="491" t="s">
        <v>7</v>
      </c>
      <c r="H386" s="491" t="s">
        <v>10</v>
      </c>
      <c r="I386" s="493" t="s">
        <v>1306</v>
      </c>
      <c r="J386" s="491" t="s">
        <v>84</v>
      </c>
      <c r="K386" s="491" t="s">
        <v>4119</v>
      </c>
      <c r="L386" s="491" t="s">
        <v>4120</v>
      </c>
      <c r="M386" s="491" t="s">
        <v>2848</v>
      </c>
      <c r="N386" s="491" t="s">
        <v>4416</v>
      </c>
      <c r="O386" s="491" t="s">
        <v>3296</v>
      </c>
      <c r="P386" s="491">
        <v>44092718</v>
      </c>
      <c r="Q386" s="491">
        <v>44092718</v>
      </c>
      <c r="R386" s="494" t="s">
        <v>2935</v>
      </c>
      <c r="S386" s="494"/>
    </row>
    <row r="387" spans="1:19" x14ac:dyDescent="0.3">
      <c r="A387" s="491" t="s">
        <v>2241</v>
      </c>
      <c r="B387" s="491" t="s">
        <v>676</v>
      </c>
      <c r="C387" s="491" t="s">
        <v>2242</v>
      </c>
      <c r="D387" s="491" t="s">
        <v>795</v>
      </c>
      <c r="E387" s="491" t="s">
        <v>12</v>
      </c>
      <c r="F387" s="491" t="s">
        <v>70</v>
      </c>
      <c r="G387" s="491" t="s">
        <v>10</v>
      </c>
      <c r="H387" s="491" t="s">
        <v>21</v>
      </c>
      <c r="I387" s="493" t="s">
        <v>1124</v>
      </c>
      <c r="J387" s="491" t="s">
        <v>150</v>
      </c>
      <c r="K387" s="491" t="s">
        <v>795</v>
      </c>
      <c r="L387" s="491" t="s">
        <v>4171</v>
      </c>
      <c r="M387" s="491" t="s">
        <v>2849</v>
      </c>
      <c r="N387" s="491" t="s">
        <v>4416</v>
      </c>
      <c r="O387" s="491" t="s">
        <v>2493</v>
      </c>
      <c r="P387" s="491">
        <v>22064757</v>
      </c>
      <c r="Q387" s="491"/>
      <c r="R387" s="494" t="s">
        <v>2935</v>
      </c>
      <c r="S387" s="494"/>
    </row>
    <row r="388" spans="1:19" x14ac:dyDescent="0.3">
      <c r="A388" s="491" t="s">
        <v>2599</v>
      </c>
      <c r="B388" s="491" t="s">
        <v>2598</v>
      </c>
      <c r="C388" s="491" t="s">
        <v>2600</v>
      </c>
      <c r="D388" s="491" t="s">
        <v>196</v>
      </c>
      <c r="E388" s="491" t="s">
        <v>7</v>
      </c>
      <c r="F388" s="491" t="s">
        <v>54</v>
      </c>
      <c r="G388" s="491" t="s">
        <v>9</v>
      </c>
      <c r="H388" s="491" t="s">
        <v>7</v>
      </c>
      <c r="I388" s="493" t="s">
        <v>881</v>
      </c>
      <c r="J388" s="491" t="s">
        <v>55</v>
      </c>
      <c r="K388" s="491" t="s">
        <v>196</v>
      </c>
      <c r="L388" s="491" t="s">
        <v>3198</v>
      </c>
      <c r="M388" s="491" t="s">
        <v>2850</v>
      </c>
      <c r="N388" s="491" t="s">
        <v>4416</v>
      </c>
      <c r="O388" s="491" t="s">
        <v>4148</v>
      </c>
      <c r="P388" s="491">
        <v>24167075</v>
      </c>
      <c r="Q388" s="491"/>
      <c r="R388" s="494" t="s">
        <v>2935</v>
      </c>
      <c r="S388" s="494"/>
    </row>
    <row r="389" spans="1:19" x14ac:dyDescent="0.3">
      <c r="A389" s="491" t="s">
        <v>2602</v>
      </c>
      <c r="B389" s="491" t="s">
        <v>2601</v>
      </c>
      <c r="C389" s="491" t="s">
        <v>2603</v>
      </c>
      <c r="D389" s="491" t="s">
        <v>196</v>
      </c>
      <c r="E389" s="491" t="s">
        <v>11</v>
      </c>
      <c r="F389" s="491" t="s">
        <v>54</v>
      </c>
      <c r="G389" s="491" t="s">
        <v>338</v>
      </c>
      <c r="H389" s="491" t="s">
        <v>8</v>
      </c>
      <c r="I389" s="493" t="s">
        <v>947</v>
      </c>
      <c r="J389" s="491" t="s">
        <v>55</v>
      </c>
      <c r="K389" s="491" t="s">
        <v>4185</v>
      </c>
      <c r="L389" s="491" t="s">
        <v>4275</v>
      </c>
      <c r="M389" s="491" t="s">
        <v>2852</v>
      </c>
      <c r="N389" s="491" t="s">
        <v>4416</v>
      </c>
      <c r="O389" s="491" t="s">
        <v>4276</v>
      </c>
      <c r="P389" s="491">
        <v>24283281</v>
      </c>
      <c r="Q389" s="491"/>
      <c r="R389" s="494" t="s">
        <v>2935</v>
      </c>
      <c r="S389" s="494"/>
    </row>
    <row r="390" spans="1:19" x14ac:dyDescent="0.3">
      <c r="A390" s="491" t="s">
        <v>2243</v>
      </c>
      <c r="B390" s="491" t="s">
        <v>677</v>
      </c>
      <c r="C390" s="491" t="s">
        <v>2053</v>
      </c>
      <c r="D390" s="491" t="s">
        <v>150</v>
      </c>
      <c r="E390" s="491" t="s">
        <v>9</v>
      </c>
      <c r="F390" s="491" t="s">
        <v>70</v>
      </c>
      <c r="G390" s="491" t="s">
        <v>12</v>
      </c>
      <c r="H390" s="491" t="s">
        <v>10</v>
      </c>
      <c r="I390" s="493" t="s">
        <v>1132</v>
      </c>
      <c r="J390" s="491" t="s">
        <v>150</v>
      </c>
      <c r="K390" s="491" t="s">
        <v>4104</v>
      </c>
      <c r="L390" s="491" t="s">
        <v>446</v>
      </c>
      <c r="M390" s="491" t="s">
        <v>446</v>
      </c>
      <c r="N390" s="491" t="s">
        <v>4416</v>
      </c>
      <c r="O390" s="491" t="s">
        <v>2494</v>
      </c>
      <c r="P390" s="491">
        <v>25367402</v>
      </c>
      <c r="Q390" s="491">
        <v>25367402</v>
      </c>
      <c r="R390" s="494" t="s">
        <v>2935</v>
      </c>
      <c r="S390" s="494"/>
    </row>
    <row r="391" spans="1:19" x14ac:dyDescent="0.3">
      <c r="A391" s="491" t="s">
        <v>2244</v>
      </c>
      <c r="B391" s="491" t="s">
        <v>678</v>
      </c>
      <c r="C391" s="491" t="s">
        <v>4061</v>
      </c>
      <c r="D391" s="491" t="s">
        <v>84</v>
      </c>
      <c r="E391" s="491" t="s">
        <v>9</v>
      </c>
      <c r="F391" s="491" t="s">
        <v>85</v>
      </c>
      <c r="G391" s="491" t="s">
        <v>8</v>
      </c>
      <c r="H391" s="491" t="s">
        <v>7</v>
      </c>
      <c r="I391" s="493" t="s">
        <v>1310</v>
      </c>
      <c r="J391" s="491" t="s">
        <v>84</v>
      </c>
      <c r="K391" s="491" t="s">
        <v>783</v>
      </c>
      <c r="L391" s="491" t="s">
        <v>4219</v>
      </c>
      <c r="M391" s="491" t="s">
        <v>140</v>
      </c>
      <c r="N391" s="491" t="s">
        <v>4416</v>
      </c>
      <c r="O391" s="491" t="s">
        <v>4602</v>
      </c>
      <c r="P391" s="491">
        <v>22006471</v>
      </c>
      <c r="Q391" s="491"/>
      <c r="R391" s="494" t="s">
        <v>2935</v>
      </c>
      <c r="S391" s="494"/>
    </row>
    <row r="392" spans="1:19" x14ac:dyDescent="0.3">
      <c r="A392" s="491" t="s">
        <v>2245</v>
      </c>
      <c r="B392" s="491" t="s">
        <v>679</v>
      </c>
      <c r="C392" s="491" t="s">
        <v>2246</v>
      </c>
      <c r="D392" s="491" t="s">
        <v>81</v>
      </c>
      <c r="E392" s="491" t="s">
        <v>15</v>
      </c>
      <c r="F392" s="491" t="s">
        <v>56</v>
      </c>
      <c r="G392" s="491" t="s">
        <v>9</v>
      </c>
      <c r="H392" s="491" t="s">
        <v>9</v>
      </c>
      <c r="I392" s="493" t="s">
        <v>1011</v>
      </c>
      <c r="J392" s="491" t="s">
        <v>81</v>
      </c>
      <c r="K392" s="491" t="s">
        <v>4250</v>
      </c>
      <c r="L392" s="491" t="s">
        <v>695</v>
      </c>
      <c r="M392" s="491" t="s">
        <v>695</v>
      </c>
      <c r="N392" s="491" t="s">
        <v>4416</v>
      </c>
      <c r="O392" s="491" t="s">
        <v>3720</v>
      </c>
      <c r="P392" s="491">
        <v>26352584</v>
      </c>
      <c r="Q392" s="491">
        <v>26352584</v>
      </c>
      <c r="R392" s="494" t="s">
        <v>2935</v>
      </c>
      <c r="S392" s="494"/>
    </row>
    <row r="393" spans="1:19" x14ac:dyDescent="0.3">
      <c r="A393" s="491" t="s">
        <v>2247</v>
      </c>
      <c r="B393" s="491" t="s">
        <v>680</v>
      </c>
      <c r="C393" s="491" t="s">
        <v>2248</v>
      </c>
      <c r="D393" s="491" t="s">
        <v>81</v>
      </c>
      <c r="E393" s="491" t="s">
        <v>16</v>
      </c>
      <c r="F393" s="491" t="s">
        <v>56</v>
      </c>
      <c r="G393" s="491" t="s">
        <v>8</v>
      </c>
      <c r="H393" s="491" t="s">
        <v>12</v>
      </c>
      <c r="I393" s="493" t="s">
        <v>1006</v>
      </c>
      <c r="J393" s="491" t="s">
        <v>81</v>
      </c>
      <c r="K393" s="491" t="s">
        <v>264</v>
      </c>
      <c r="L393" s="491" t="s">
        <v>4603</v>
      </c>
      <c r="M393" s="491" t="s">
        <v>2853</v>
      </c>
      <c r="N393" s="491" t="s">
        <v>4416</v>
      </c>
      <c r="O393" s="491" t="s">
        <v>2490</v>
      </c>
      <c r="P393" s="491">
        <v>24441506</v>
      </c>
      <c r="Q393" s="491"/>
      <c r="R393" s="494" t="s">
        <v>2935</v>
      </c>
      <c r="S393" s="494"/>
    </row>
    <row r="394" spans="1:19" x14ac:dyDescent="0.3">
      <c r="A394" s="491" t="s">
        <v>2249</v>
      </c>
      <c r="B394" s="491" t="s">
        <v>336</v>
      </c>
      <c r="C394" s="491" t="s">
        <v>2250</v>
      </c>
      <c r="D394" s="491" t="s">
        <v>2537</v>
      </c>
      <c r="E394" s="491" t="s">
        <v>7</v>
      </c>
      <c r="F394" s="491" t="s">
        <v>85</v>
      </c>
      <c r="G394" s="491" t="s">
        <v>9</v>
      </c>
      <c r="H394" s="491" t="s">
        <v>9</v>
      </c>
      <c r="I394" s="493" t="s">
        <v>1318</v>
      </c>
      <c r="J394" s="491" t="s">
        <v>84</v>
      </c>
      <c r="K394" s="491" t="s">
        <v>4124</v>
      </c>
      <c r="L394" s="491" t="s">
        <v>4125</v>
      </c>
      <c r="M394" s="491" t="s">
        <v>820</v>
      </c>
      <c r="N394" s="491" t="s">
        <v>4416</v>
      </c>
      <c r="O394" s="491" t="s">
        <v>4604</v>
      </c>
      <c r="P394" s="491">
        <v>83528763</v>
      </c>
      <c r="Q394" s="491"/>
      <c r="R394" s="494" t="s">
        <v>2935</v>
      </c>
      <c r="S394" s="494"/>
    </row>
    <row r="395" spans="1:19" x14ac:dyDescent="0.3">
      <c r="A395" s="491" t="s">
        <v>2251</v>
      </c>
      <c r="B395" s="491" t="s">
        <v>681</v>
      </c>
      <c r="C395" s="491" t="s">
        <v>3580</v>
      </c>
      <c r="D395" s="491" t="s">
        <v>84</v>
      </c>
      <c r="E395" s="491" t="s">
        <v>14</v>
      </c>
      <c r="F395" s="491" t="s">
        <v>85</v>
      </c>
      <c r="G395" s="491" t="s">
        <v>9</v>
      </c>
      <c r="H395" s="491" t="s">
        <v>7</v>
      </c>
      <c r="I395" s="493" t="s">
        <v>1316</v>
      </c>
      <c r="J395" s="491" t="s">
        <v>84</v>
      </c>
      <c r="K395" s="491" t="s">
        <v>4124</v>
      </c>
      <c r="L395" s="491" t="s">
        <v>821</v>
      </c>
      <c r="M395" s="491" t="s">
        <v>782</v>
      </c>
      <c r="N395" s="491" t="s">
        <v>4416</v>
      </c>
      <c r="O395" s="491" t="s">
        <v>2503</v>
      </c>
      <c r="P395" s="491">
        <v>27510519</v>
      </c>
      <c r="Q395" s="491">
        <v>27511055</v>
      </c>
      <c r="R395" s="494" t="s">
        <v>2935</v>
      </c>
      <c r="S395" s="494"/>
    </row>
    <row r="396" spans="1:19" x14ac:dyDescent="0.3">
      <c r="A396" s="491" t="s">
        <v>2252</v>
      </c>
      <c r="B396" s="491" t="s">
        <v>674</v>
      </c>
      <c r="C396" s="491" t="s">
        <v>2604</v>
      </c>
      <c r="D396" s="491" t="s">
        <v>2526</v>
      </c>
      <c r="E396" s="491" t="s">
        <v>9</v>
      </c>
      <c r="F396" s="491" t="s">
        <v>54</v>
      </c>
      <c r="G396" s="491" t="s">
        <v>15</v>
      </c>
      <c r="H396" s="491" t="s">
        <v>6</v>
      </c>
      <c r="I396" s="493" t="s">
        <v>912</v>
      </c>
      <c r="J396" s="491" t="s">
        <v>55</v>
      </c>
      <c r="K396" s="491" t="s">
        <v>191</v>
      </c>
      <c r="L396" s="491" t="s">
        <v>191</v>
      </c>
      <c r="M396" s="491" t="s">
        <v>2854</v>
      </c>
      <c r="N396" s="491" t="s">
        <v>4416</v>
      </c>
      <c r="O396" s="491" t="s">
        <v>4277</v>
      </c>
      <c r="P396" s="491">
        <v>22826018</v>
      </c>
      <c r="Q396" s="491">
        <v>22826018</v>
      </c>
      <c r="R396" s="494" t="s">
        <v>2935</v>
      </c>
      <c r="S396" s="494"/>
    </row>
    <row r="397" spans="1:19" x14ac:dyDescent="0.3">
      <c r="A397" s="491" t="s">
        <v>2253</v>
      </c>
      <c r="B397" s="491" t="s">
        <v>115</v>
      </c>
      <c r="C397" s="491" t="s">
        <v>2254</v>
      </c>
      <c r="D397" s="491" t="s">
        <v>150</v>
      </c>
      <c r="E397" s="491" t="s">
        <v>6</v>
      </c>
      <c r="F397" s="491" t="s">
        <v>70</v>
      </c>
      <c r="G397" s="491" t="s">
        <v>6</v>
      </c>
      <c r="H397" s="491" t="s">
        <v>7</v>
      </c>
      <c r="I397" s="493" t="s">
        <v>1087</v>
      </c>
      <c r="J397" s="491" t="s">
        <v>150</v>
      </c>
      <c r="K397" s="491" t="s">
        <v>150</v>
      </c>
      <c r="L397" s="491" t="s">
        <v>789</v>
      </c>
      <c r="M397" s="491" t="s">
        <v>789</v>
      </c>
      <c r="N397" s="491" t="s">
        <v>4416</v>
      </c>
      <c r="O397" s="491" t="s">
        <v>4605</v>
      </c>
      <c r="P397" s="491">
        <v>25533771</v>
      </c>
      <c r="Q397" s="491">
        <v>25515058</v>
      </c>
      <c r="R397" s="494" t="s">
        <v>2935</v>
      </c>
      <c r="S397" s="494"/>
    </row>
    <row r="398" spans="1:19" x14ac:dyDescent="0.3">
      <c r="A398" s="491" t="s">
        <v>2255</v>
      </c>
      <c r="B398" s="491" t="s">
        <v>683</v>
      </c>
      <c r="C398" s="491" t="s">
        <v>2256</v>
      </c>
      <c r="D398" s="491" t="s">
        <v>2530</v>
      </c>
      <c r="E398" s="491" t="s">
        <v>6</v>
      </c>
      <c r="F398" s="491" t="s">
        <v>54</v>
      </c>
      <c r="G398" s="491" t="s">
        <v>14</v>
      </c>
      <c r="H398" s="491" t="s">
        <v>6</v>
      </c>
      <c r="I398" s="493" t="s">
        <v>905</v>
      </c>
      <c r="J398" s="491" t="s">
        <v>55</v>
      </c>
      <c r="K398" s="491" t="s">
        <v>4082</v>
      </c>
      <c r="L398" s="491" t="s">
        <v>4083</v>
      </c>
      <c r="M398" s="491" t="s">
        <v>2855</v>
      </c>
      <c r="N398" s="491" t="s">
        <v>4416</v>
      </c>
      <c r="O398" s="491" t="s">
        <v>258</v>
      </c>
      <c r="P398" s="491">
        <v>22533401</v>
      </c>
      <c r="Q398" s="491">
        <v>22806412</v>
      </c>
      <c r="R398" s="494" t="s">
        <v>2935</v>
      </c>
      <c r="S398" s="494"/>
    </row>
    <row r="399" spans="1:19" x14ac:dyDescent="0.3">
      <c r="A399" s="491" t="s">
        <v>2257</v>
      </c>
      <c r="B399" s="491" t="s">
        <v>684</v>
      </c>
      <c r="C399" s="491" t="s">
        <v>2605</v>
      </c>
      <c r="D399" s="491" t="s">
        <v>59</v>
      </c>
      <c r="E399" s="491" t="s">
        <v>10</v>
      </c>
      <c r="F399" s="491" t="s">
        <v>54</v>
      </c>
      <c r="G399" s="491" t="s">
        <v>21</v>
      </c>
      <c r="H399" s="491" t="s">
        <v>7</v>
      </c>
      <c r="I399" s="493" t="s">
        <v>929</v>
      </c>
      <c r="J399" s="491" t="s">
        <v>55</v>
      </c>
      <c r="K399" s="491" t="s">
        <v>4144</v>
      </c>
      <c r="L399" s="491" t="s">
        <v>4278</v>
      </c>
      <c r="M399" s="491" t="s">
        <v>286</v>
      </c>
      <c r="N399" s="491" t="s">
        <v>4416</v>
      </c>
      <c r="O399" s="491" t="s">
        <v>3721</v>
      </c>
      <c r="P399" s="491">
        <v>24102494</v>
      </c>
      <c r="Q399" s="491">
        <v>24107520</v>
      </c>
      <c r="R399" s="494" t="s">
        <v>2935</v>
      </c>
      <c r="S399" s="494"/>
    </row>
    <row r="400" spans="1:19" x14ac:dyDescent="0.3">
      <c r="A400" s="491" t="s">
        <v>2258</v>
      </c>
      <c r="B400" s="491" t="s">
        <v>320</v>
      </c>
      <c r="C400" s="491" t="s">
        <v>3008</v>
      </c>
      <c r="D400" s="491" t="s">
        <v>59</v>
      </c>
      <c r="E400" s="491" t="s">
        <v>10</v>
      </c>
      <c r="F400" s="491" t="s">
        <v>54</v>
      </c>
      <c r="G400" s="491" t="s">
        <v>21</v>
      </c>
      <c r="H400" s="491" t="s">
        <v>8</v>
      </c>
      <c r="I400" s="493" t="s">
        <v>930</v>
      </c>
      <c r="J400" s="491" t="s">
        <v>55</v>
      </c>
      <c r="K400" s="491" t="s">
        <v>4144</v>
      </c>
      <c r="L400" s="491" t="s">
        <v>4279</v>
      </c>
      <c r="M400" s="491" t="s">
        <v>2857</v>
      </c>
      <c r="N400" s="491" t="s">
        <v>4416</v>
      </c>
      <c r="O400" s="491" t="s">
        <v>4280</v>
      </c>
      <c r="P400" s="491">
        <v>24100409</v>
      </c>
      <c r="Q400" s="491">
        <v>24100541</v>
      </c>
      <c r="R400" s="494" t="s">
        <v>2935</v>
      </c>
      <c r="S400" s="494"/>
    </row>
    <row r="401" spans="1:19" x14ac:dyDescent="0.3">
      <c r="A401" s="491" t="s">
        <v>2259</v>
      </c>
      <c r="B401" s="491" t="s">
        <v>685</v>
      </c>
      <c r="C401" s="491" t="s">
        <v>2606</v>
      </c>
      <c r="D401" s="491" t="s">
        <v>59</v>
      </c>
      <c r="E401" s="491" t="s">
        <v>6</v>
      </c>
      <c r="F401" s="491" t="s">
        <v>54</v>
      </c>
      <c r="G401" s="491" t="s">
        <v>8</v>
      </c>
      <c r="H401" s="491" t="s">
        <v>10</v>
      </c>
      <c r="I401" s="493" t="s">
        <v>871</v>
      </c>
      <c r="J401" s="491" t="s">
        <v>55</v>
      </c>
      <c r="K401" s="491" t="s">
        <v>59</v>
      </c>
      <c r="L401" s="491" t="s">
        <v>152</v>
      </c>
      <c r="M401" s="491" t="s">
        <v>152</v>
      </c>
      <c r="N401" s="491" t="s">
        <v>4416</v>
      </c>
      <c r="O401" s="491" t="s">
        <v>4606</v>
      </c>
      <c r="P401" s="491">
        <v>22765225</v>
      </c>
      <c r="Q401" s="491">
        <v>22765225</v>
      </c>
      <c r="R401" s="494" t="s">
        <v>2935</v>
      </c>
      <c r="S401" s="494"/>
    </row>
    <row r="402" spans="1:19" x14ac:dyDescent="0.3">
      <c r="A402" s="491" t="s">
        <v>2260</v>
      </c>
      <c r="B402" s="491" t="s">
        <v>201</v>
      </c>
      <c r="C402" s="491" t="s">
        <v>2261</v>
      </c>
      <c r="D402" s="491" t="s">
        <v>103</v>
      </c>
      <c r="E402" s="491" t="s">
        <v>10</v>
      </c>
      <c r="F402" s="491" t="s">
        <v>102</v>
      </c>
      <c r="G402" s="491" t="s">
        <v>6</v>
      </c>
      <c r="H402" s="491" t="s">
        <v>6</v>
      </c>
      <c r="I402" s="493" t="s">
        <v>1243</v>
      </c>
      <c r="J402" s="491" t="s">
        <v>103</v>
      </c>
      <c r="K402" s="491" t="s">
        <v>103</v>
      </c>
      <c r="L402" s="491" t="s">
        <v>103</v>
      </c>
      <c r="M402" s="491" t="s">
        <v>2858</v>
      </c>
      <c r="N402" s="491" t="s">
        <v>1329</v>
      </c>
      <c r="O402" s="491" t="s">
        <v>3033</v>
      </c>
      <c r="P402" s="491">
        <v>26614422</v>
      </c>
      <c r="Q402" s="491">
        <v>26614422</v>
      </c>
      <c r="R402" s="494" t="s">
        <v>2935</v>
      </c>
      <c r="S402" s="494"/>
    </row>
    <row r="403" spans="1:19" x14ac:dyDescent="0.3">
      <c r="A403" s="491" t="s">
        <v>2262</v>
      </c>
      <c r="B403" s="491" t="s">
        <v>686</v>
      </c>
      <c r="C403" s="491" t="s">
        <v>2263</v>
      </c>
      <c r="D403" s="491" t="s">
        <v>2536</v>
      </c>
      <c r="E403" s="491" t="s">
        <v>6</v>
      </c>
      <c r="F403" s="491" t="s">
        <v>102</v>
      </c>
      <c r="G403" s="491" t="s">
        <v>8</v>
      </c>
      <c r="H403" s="491" t="s">
        <v>6</v>
      </c>
      <c r="I403" s="493" t="s">
        <v>1262</v>
      </c>
      <c r="J403" s="491" t="s">
        <v>103</v>
      </c>
      <c r="K403" s="491" t="s">
        <v>571</v>
      </c>
      <c r="L403" s="491" t="s">
        <v>571</v>
      </c>
      <c r="M403" s="491" t="s">
        <v>4281</v>
      </c>
      <c r="N403" s="491" t="s">
        <v>4416</v>
      </c>
      <c r="O403" s="491" t="s">
        <v>4607</v>
      </c>
      <c r="P403" s="491">
        <v>27302360</v>
      </c>
      <c r="Q403" s="491">
        <v>88160572</v>
      </c>
      <c r="R403" s="494" t="s">
        <v>2935</v>
      </c>
      <c r="S403" s="494"/>
    </row>
    <row r="404" spans="1:19" x14ac:dyDescent="0.3">
      <c r="A404" s="491" t="s">
        <v>2608</v>
      </c>
      <c r="B404" s="491" t="s">
        <v>2607</v>
      </c>
      <c r="C404" s="491" t="s">
        <v>2609</v>
      </c>
      <c r="D404" s="491" t="s">
        <v>196</v>
      </c>
      <c r="E404" s="491" t="s">
        <v>10</v>
      </c>
      <c r="F404" s="491" t="s">
        <v>54</v>
      </c>
      <c r="G404" s="491" t="s">
        <v>12</v>
      </c>
      <c r="H404" s="491" t="s">
        <v>11</v>
      </c>
      <c r="I404" s="493" t="s">
        <v>904</v>
      </c>
      <c r="J404" s="491" t="s">
        <v>55</v>
      </c>
      <c r="K404" s="491" t="s">
        <v>4081</v>
      </c>
      <c r="L404" s="491" t="s">
        <v>382</v>
      </c>
      <c r="M404" s="491" t="s">
        <v>382</v>
      </c>
      <c r="N404" s="491" t="s">
        <v>4416</v>
      </c>
      <c r="O404" s="491" t="s">
        <v>3032</v>
      </c>
      <c r="P404" s="491">
        <v>24165706</v>
      </c>
      <c r="Q404" s="491"/>
      <c r="R404" s="494" t="s">
        <v>2935</v>
      </c>
      <c r="S404" s="494"/>
    </row>
    <row r="405" spans="1:19" x14ac:dyDescent="0.3">
      <c r="A405" s="491" t="s">
        <v>2264</v>
      </c>
      <c r="B405" s="491" t="s">
        <v>687</v>
      </c>
      <c r="C405" s="491" t="s">
        <v>1618</v>
      </c>
      <c r="D405" s="491" t="s">
        <v>784</v>
      </c>
      <c r="E405" s="491" t="s">
        <v>6</v>
      </c>
      <c r="F405" s="491" t="s">
        <v>85</v>
      </c>
      <c r="G405" s="491" t="s">
        <v>7</v>
      </c>
      <c r="H405" s="491" t="s">
        <v>12</v>
      </c>
      <c r="I405" s="493" t="s">
        <v>1308</v>
      </c>
      <c r="J405" s="491" t="s">
        <v>84</v>
      </c>
      <c r="K405" s="491" t="s">
        <v>4119</v>
      </c>
      <c r="L405" s="491" t="s">
        <v>4608</v>
      </c>
      <c r="M405" s="491" t="s">
        <v>110</v>
      </c>
      <c r="N405" s="491" t="s">
        <v>4416</v>
      </c>
      <c r="O405" s="491" t="s">
        <v>2495</v>
      </c>
      <c r="P405" s="491">
        <v>27113482</v>
      </c>
      <c r="Q405" s="491">
        <v>22112528</v>
      </c>
      <c r="R405" s="494" t="s">
        <v>2935</v>
      </c>
      <c r="S405" s="494"/>
    </row>
    <row r="406" spans="1:19" x14ac:dyDescent="0.3">
      <c r="A406" s="491" t="s">
        <v>2265</v>
      </c>
      <c r="B406" s="491" t="s">
        <v>690</v>
      </c>
      <c r="C406" s="491" t="s">
        <v>2266</v>
      </c>
      <c r="D406" s="491" t="s">
        <v>101</v>
      </c>
      <c r="E406" s="491" t="s">
        <v>20</v>
      </c>
      <c r="F406" s="491" t="s">
        <v>102</v>
      </c>
      <c r="G406" s="491" t="s">
        <v>16</v>
      </c>
      <c r="H406" s="491" t="s">
        <v>9</v>
      </c>
      <c r="I406" s="493" t="s">
        <v>1295</v>
      </c>
      <c r="J406" s="491" t="s">
        <v>103</v>
      </c>
      <c r="K406" s="491" t="s">
        <v>4116</v>
      </c>
      <c r="L406" s="491" t="s">
        <v>4223</v>
      </c>
      <c r="M406" s="491" t="s">
        <v>2859</v>
      </c>
      <c r="N406" s="491" t="s">
        <v>4416</v>
      </c>
      <c r="O406" s="491" t="s">
        <v>4609</v>
      </c>
      <c r="P406" s="491">
        <v>27801598</v>
      </c>
      <c r="Q406" s="491">
        <v>27801598</v>
      </c>
      <c r="R406" s="494" t="s">
        <v>2934</v>
      </c>
      <c r="S406" s="494"/>
    </row>
    <row r="407" spans="1:19" x14ac:dyDescent="0.3">
      <c r="A407" s="491" t="s">
        <v>2267</v>
      </c>
      <c r="B407" s="491" t="s">
        <v>691</v>
      </c>
      <c r="C407" s="491" t="s">
        <v>4062</v>
      </c>
      <c r="D407" s="491" t="s">
        <v>101</v>
      </c>
      <c r="E407" s="491" t="s">
        <v>22</v>
      </c>
      <c r="F407" s="491" t="s">
        <v>102</v>
      </c>
      <c r="G407" s="491" t="s">
        <v>14</v>
      </c>
      <c r="H407" s="491" t="s">
        <v>9</v>
      </c>
      <c r="I407" s="493" t="s">
        <v>1289</v>
      </c>
      <c r="J407" s="491" t="s">
        <v>103</v>
      </c>
      <c r="K407" s="491" t="s">
        <v>4140</v>
      </c>
      <c r="L407" s="491" t="s">
        <v>4208</v>
      </c>
      <c r="M407" s="491" t="s">
        <v>2860</v>
      </c>
      <c r="N407" s="491" t="s">
        <v>4416</v>
      </c>
      <c r="O407" s="491" t="s">
        <v>3297</v>
      </c>
      <c r="P407" s="491">
        <v>22005308</v>
      </c>
      <c r="Q407" s="491">
        <v>87950633</v>
      </c>
      <c r="R407" s="494" t="s">
        <v>2935</v>
      </c>
      <c r="S407" s="494"/>
    </row>
    <row r="408" spans="1:19" x14ac:dyDescent="0.3">
      <c r="A408" s="491" t="s">
        <v>2268</v>
      </c>
      <c r="B408" s="491" t="s">
        <v>692</v>
      </c>
      <c r="C408" s="491" t="s">
        <v>4063</v>
      </c>
      <c r="D408" s="491" t="s">
        <v>101</v>
      </c>
      <c r="E408" s="491" t="s">
        <v>14</v>
      </c>
      <c r="F408" s="491" t="s">
        <v>102</v>
      </c>
      <c r="G408" s="491" t="s">
        <v>8</v>
      </c>
      <c r="H408" s="491" t="s">
        <v>12</v>
      </c>
      <c r="I408" s="493" t="s">
        <v>1268</v>
      </c>
      <c r="J408" s="491" t="s">
        <v>103</v>
      </c>
      <c r="K408" s="491" t="s">
        <v>571</v>
      </c>
      <c r="L408" s="491" t="s">
        <v>4192</v>
      </c>
      <c r="M408" s="491" t="s">
        <v>782</v>
      </c>
      <c r="N408" s="491" t="s">
        <v>4416</v>
      </c>
      <c r="O408" s="491" t="s">
        <v>4610</v>
      </c>
      <c r="P408" s="491">
        <v>22001067</v>
      </c>
      <c r="Q408" s="491">
        <v>27735242</v>
      </c>
      <c r="R408" s="494" t="s">
        <v>2935</v>
      </c>
      <c r="S408" s="494"/>
    </row>
    <row r="409" spans="1:19" x14ac:dyDescent="0.3">
      <c r="A409" s="491" t="s">
        <v>2269</v>
      </c>
      <c r="B409" s="491" t="s">
        <v>693</v>
      </c>
      <c r="C409" s="491" t="s">
        <v>2270</v>
      </c>
      <c r="D409" s="491" t="s">
        <v>2526</v>
      </c>
      <c r="E409" s="491" t="s">
        <v>8</v>
      </c>
      <c r="F409" s="491" t="s">
        <v>54</v>
      </c>
      <c r="G409" s="491" t="s">
        <v>7</v>
      </c>
      <c r="H409" s="491" t="s">
        <v>8</v>
      </c>
      <c r="I409" s="493" t="s">
        <v>866</v>
      </c>
      <c r="J409" s="491" t="s">
        <v>55</v>
      </c>
      <c r="K409" s="491" t="s">
        <v>3199</v>
      </c>
      <c r="L409" s="491" t="s">
        <v>110</v>
      </c>
      <c r="M409" s="491" t="s">
        <v>2861</v>
      </c>
      <c r="N409" s="491" t="s">
        <v>4416</v>
      </c>
      <c r="O409" s="491" t="s">
        <v>4611</v>
      </c>
      <c r="P409" s="491">
        <v>22282013</v>
      </c>
      <c r="Q409" s="491">
        <v>22897762</v>
      </c>
      <c r="R409" s="494" t="s">
        <v>2935</v>
      </c>
      <c r="S409" s="494"/>
    </row>
    <row r="410" spans="1:19" x14ac:dyDescent="0.3">
      <c r="A410" s="491" t="s">
        <v>2271</v>
      </c>
      <c r="B410" s="491" t="s">
        <v>696</v>
      </c>
      <c r="C410" s="491" t="s">
        <v>2272</v>
      </c>
      <c r="D410" s="491" t="s">
        <v>2535</v>
      </c>
      <c r="E410" s="491" t="s">
        <v>8</v>
      </c>
      <c r="F410" s="491" t="s">
        <v>56</v>
      </c>
      <c r="G410" s="491" t="s">
        <v>22</v>
      </c>
      <c r="H410" s="491" t="s">
        <v>8</v>
      </c>
      <c r="I410" s="493" t="s">
        <v>1072</v>
      </c>
      <c r="J410" s="491" t="s">
        <v>81</v>
      </c>
      <c r="K410" s="491" t="s">
        <v>4127</v>
      </c>
      <c r="L410" s="491" t="s">
        <v>4512</v>
      </c>
      <c r="M410" s="491" t="s">
        <v>2862</v>
      </c>
      <c r="N410" s="491" t="s">
        <v>4416</v>
      </c>
      <c r="O410" s="491" t="s">
        <v>4282</v>
      </c>
      <c r="P410" s="491">
        <v>44050940</v>
      </c>
      <c r="Q410" s="491"/>
      <c r="R410" s="494" t="s">
        <v>2935</v>
      </c>
      <c r="S410" s="494"/>
    </row>
    <row r="411" spans="1:19" x14ac:dyDescent="0.3">
      <c r="A411" s="491" t="s">
        <v>2274</v>
      </c>
      <c r="B411" s="491" t="s">
        <v>688</v>
      </c>
      <c r="C411" s="491" t="s">
        <v>2275</v>
      </c>
      <c r="D411" s="491" t="s">
        <v>2537</v>
      </c>
      <c r="E411" s="491" t="s">
        <v>7</v>
      </c>
      <c r="F411" s="491" t="s">
        <v>85</v>
      </c>
      <c r="G411" s="491" t="s">
        <v>9</v>
      </c>
      <c r="H411" s="491" t="s">
        <v>9</v>
      </c>
      <c r="I411" s="493" t="s">
        <v>1318</v>
      </c>
      <c r="J411" s="491" t="s">
        <v>84</v>
      </c>
      <c r="K411" s="491" t="s">
        <v>4124</v>
      </c>
      <c r="L411" s="491" t="s">
        <v>4125</v>
      </c>
      <c r="M411" s="491" t="s">
        <v>2863</v>
      </c>
      <c r="N411" s="491" t="s">
        <v>4416</v>
      </c>
      <c r="O411" s="491" t="s">
        <v>4612</v>
      </c>
      <c r="P411" s="491">
        <v>87452637</v>
      </c>
      <c r="Q411" s="491"/>
      <c r="R411" s="494" t="s">
        <v>2935</v>
      </c>
      <c r="S411" s="494"/>
    </row>
    <row r="412" spans="1:19" x14ac:dyDescent="0.3">
      <c r="A412" s="491" t="s">
        <v>2276</v>
      </c>
      <c r="B412" s="491" t="s">
        <v>700</v>
      </c>
      <c r="C412" s="491" t="s">
        <v>2277</v>
      </c>
      <c r="D412" s="491" t="s">
        <v>795</v>
      </c>
      <c r="E412" s="491" t="s">
        <v>9</v>
      </c>
      <c r="F412" s="491" t="s">
        <v>70</v>
      </c>
      <c r="G412" s="491" t="s">
        <v>10</v>
      </c>
      <c r="H412" s="491" t="s">
        <v>9</v>
      </c>
      <c r="I412" s="493" t="s">
        <v>1116</v>
      </c>
      <c r="J412" s="491" t="s">
        <v>150</v>
      </c>
      <c r="K412" s="491" t="s">
        <v>795</v>
      </c>
      <c r="L412" s="491" t="s">
        <v>147</v>
      </c>
      <c r="M412" s="491" t="s">
        <v>2864</v>
      </c>
      <c r="N412" s="491" t="s">
        <v>4416</v>
      </c>
      <c r="O412" s="491" t="s">
        <v>3694</v>
      </c>
      <c r="P412" s="491">
        <v>22005199</v>
      </c>
      <c r="Q412" s="491"/>
      <c r="R412" s="494" t="s">
        <v>2935</v>
      </c>
      <c r="S412" s="494"/>
    </row>
    <row r="413" spans="1:19" x14ac:dyDescent="0.3">
      <c r="A413" s="491" t="s">
        <v>2278</v>
      </c>
      <c r="B413" s="491" t="s">
        <v>129</v>
      </c>
      <c r="C413" s="491" t="s">
        <v>2279</v>
      </c>
      <c r="D413" s="491" t="s">
        <v>150</v>
      </c>
      <c r="E413" s="491" t="s">
        <v>12</v>
      </c>
      <c r="F413" s="491" t="s">
        <v>70</v>
      </c>
      <c r="G413" s="491" t="s">
        <v>6</v>
      </c>
      <c r="H413" s="491" t="s">
        <v>12</v>
      </c>
      <c r="I413" s="493" t="s">
        <v>1092</v>
      </c>
      <c r="J413" s="491" t="s">
        <v>150</v>
      </c>
      <c r="K413" s="491" t="s">
        <v>150</v>
      </c>
      <c r="L413" s="491" t="s">
        <v>229</v>
      </c>
      <c r="M413" s="491" t="s">
        <v>2865</v>
      </c>
      <c r="N413" s="491" t="s">
        <v>4416</v>
      </c>
      <c r="O413" s="491" t="s">
        <v>3710</v>
      </c>
      <c r="P413" s="491">
        <v>25482532</v>
      </c>
      <c r="Q413" s="491">
        <v>25482532</v>
      </c>
      <c r="R413" s="494" t="s">
        <v>2935</v>
      </c>
      <c r="S413" s="494"/>
    </row>
    <row r="414" spans="1:19" x14ac:dyDescent="0.3">
      <c r="A414" s="491" t="s">
        <v>2280</v>
      </c>
      <c r="B414" s="491" t="s">
        <v>701</v>
      </c>
      <c r="C414" s="491" t="s">
        <v>2281</v>
      </c>
      <c r="D414" s="491" t="s">
        <v>103</v>
      </c>
      <c r="E414" s="491" t="s">
        <v>11</v>
      </c>
      <c r="F414" s="491" t="s">
        <v>102</v>
      </c>
      <c r="G414" s="491" t="s">
        <v>6</v>
      </c>
      <c r="H414" s="491" t="s">
        <v>12</v>
      </c>
      <c r="I414" s="493" t="s">
        <v>1249</v>
      </c>
      <c r="J414" s="491" t="s">
        <v>103</v>
      </c>
      <c r="K414" s="491" t="s">
        <v>103</v>
      </c>
      <c r="L414" s="491" t="s">
        <v>816</v>
      </c>
      <c r="M414" s="491" t="s">
        <v>816</v>
      </c>
      <c r="N414" s="491" t="s">
        <v>4416</v>
      </c>
      <c r="O414" s="491" t="s">
        <v>3624</v>
      </c>
      <c r="P414" s="491">
        <v>26471033</v>
      </c>
      <c r="Q414" s="491">
        <v>26471033</v>
      </c>
      <c r="R414" s="494" t="s">
        <v>2935</v>
      </c>
      <c r="S414" s="494"/>
    </row>
    <row r="415" spans="1:19" x14ac:dyDescent="0.3">
      <c r="A415" s="491" t="s">
        <v>2282</v>
      </c>
      <c r="B415" s="491" t="s">
        <v>702</v>
      </c>
      <c r="C415" s="491" t="s">
        <v>3009</v>
      </c>
      <c r="D415" s="491" t="s">
        <v>2535</v>
      </c>
      <c r="E415" s="491" t="s">
        <v>11</v>
      </c>
      <c r="F415" s="491" t="s">
        <v>56</v>
      </c>
      <c r="G415" s="491" t="s">
        <v>132</v>
      </c>
      <c r="H415" s="491" t="s">
        <v>9</v>
      </c>
      <c r="I415" s="493" t="s">
        <v>1085</v>
      </c>
      <c r="J415" s="491" t="s">
        <v>81</v>
      </c>
      <c r="K415" s="491" t="s">
        <v>4151</v>
      </c>
      <c r="L415" s="491" t="s">
        <v>137</v>
      </c>
      <c r="M415" s="491" t="s">
        <v>2866</v>
      </c>
      <c r="N415" s="491" t="s">
        <v>4416</v>
      </c>
      <c r="O415" s="491" t="s">
        <v>2496</v>
      </c>
      <c r="P415" s="491">
        <v>24610908</v>
      </c>
      <c r="Q415" s="491"/>
      <c r="R415" s="494" t="s">
        <v>2935</v>
      </c>
      <c r="S415" s="494"/>
    </row>
    <row r="416" spans="1:19" x14ac:dyDescent="0.3">
      <c r="A416" s="491" t="s">
        <v>2283</v>
      </c>
      <c r="B416" s="491" t="s">
        <v>193</v>
      </c>
      <c r="C416" s="491" t="s">
        <v>2284</v>
      </c>
      <c r="D416" s="491" t="s">
        <v>806</v>
      </c>
      <c r="E416" s="491" t="s">
        <v>14</v>
      </c>
      <c r="F416" s="491" t="s">
        <v>148</v>
      </c>
      <c r="G416" s="491" t="s">
        <v>15</v>
      </c>
      <c r="H416" s="491" t="s">
        <v>11</v>
      </c>
      <c r="I416" s="493" t="s">
        <v>1234</v>
      </c>
      <c r="J416" s="491" t="s">
        <v>4109</v>
      </c>
      <c r="K416" s="491" t="s">
        <v>4162</v>
      </c>
      <c r="L416" s="491" t="s">
        <v>4163</v>
      </c>
      <c r="M416" s="491" t="s">
        <v>2867</v>
      </c>
      <c r="N416" s="491" t="s">
        <v>4416</v>
      </c>
      <c r="O416" s="491" t="s">
        <v>3299</v>
      </c>
      <c r="P416" s="491">
        <v>26558002</v>
      </c>
      <c r="Q416" s="491">
        <v>26558002</v>
      </c>
      <c r="R416" s="494" t="s">
        <v>2935</v>
      </c>
      <c r="S416" s="494"/>
    </row>
    <row r="417" spans="1:19" x14ac:dyDescent="0.3">
      <c r="A417" s="491" t="s">
        <v>2285</v>
      </c>
      <c r="B417" s="491" t="s">
        <v>703</v>
      </c>
      <c r="C417" s="491" t="s">
        <v>2286</v>
      </c>
      <c r="D417" s="491" t="s">
        <v>2537</v>
      </c>
      <c r="E417" s="491" t="s">
        <v>11</v>
      </c>
      <c r="F417" s="491" t="s">
        <v>85</v>
      </c>
      <c r="G417" s="491" t="s">
        <v>10</v>
      </c>
      <c r="H417" s="491" t="s">
        <v>8</v>
      </c>
      <c r="I417" s="493" t="s">
        <v>1321</v>
      </c>
      <c r="J417" s="491" t="s">
        <v>84</v>
      </c>
      <c r="K417" s="491" t="s">
        <v>4136</v>
      </c>
      <c r="L417" s="491" t="s">
        <v>4184</v>
      </c>
      <c r="M417" s="491" t="s">
        <v>771</v>
      </c>
      <c r="N417" s="491" t="s">
        <v>4416</v>
      </c>
      <c r="O417" s="491" t="s">
        <v>2497</v>
      </c>
      <c r="P417" s="491">
        <v>83949689</v>
      </c>
      <c r="Q417" s="491"/>
      <c r="R417" s="494" t="s">
        <v>2935</v>
      </c>
      <c r="S417" s="494"/>
    </row>
    <row r="418" spans="1:19" x14ac:dyDescent="0.3">
      <c r="A418" s="491" t="s">
        <v>2287</v>
      </c>
      <c r="B418" s="491" t="s">
        <v>704</v>
      </c>
      <c r="C418" s="491" t="s">
        <v>2288</v>
      </c>
      <c r="D418" s="491" t="s">
        <v>2537</v>
      </c>
      <c r="E418" s="491" t="s">
        <v>11</v>
      </c>
      <c r="F418" s="491" t="s">
        <v>85</v>
      </c>
      <c r="G418" s="491" t="s">
        <v>10</v>
      </c>
      <c r="H418" s="491" t="s">
        <v>6</v>
      </c>
      <c r="I418" s="493" t="s">
        <v>1319</v>
      </c>
      <c r="J418" s="491" t="s">
        <v>84</v>
      </c>
      <c r="K418" s="491" t="s">
        <v>4136</v>
      </c>
      <c r="L418" s="491" t="s">
        <v>4136</v>
      </c>
      <c r="M418" s="491" t="s">
        <v>2868</v>
      </c>
      <c r="N418" s="491" t="s">
        <v>4416</v>
      </c>
      <c r="O418" s="491" t="s">
        <v>2869</v>
      </c>
      <c r="P418" s="491">
        <v>22005315</v>
      </c>
      <c r="Q418" s="491"/>
      <c r="R418" s="494" t="s">
        <v>2935</v>
      </c>
      <c r="S418" s="494"/>
    </row>
    <row r="419" spans="1:19" x14ac:dyDescent="0.3">
      <c r="A419" s="491" t="s">
        <v>2289</v>
      </c>
      <c r="B419" s="491" t="s">
        <v>705</v>
      </c>
      <c r="C419" s="491" t="s">
        <v>2290</v>
      </c>
      <c r="D419" s="491" t="s">
        <v>2537</v>
      </c>
      <c r="E419" s="491" t="s">
        <v>8</v>
      </c>
      <c r="F419" s="491" t="s">
        <v>85</v>
      </c>
      <c r="G419" s="491" t="s">
        <v>9</v>
      </c>
      <c r="H419" s="491" t="s">
        <v>9</v>
      </c>
      <c r="I419" s="493" t="s">
        <v>1318</v>
      </c>
      <c r="J419" s="491" t="s">
        <v>84</v>
      </c>
      <c r="K419" s="491" t="s">
        <v>4124</v>
      </c>
      <c r="L419" s="491" t="s">
        <v>4125</v>
      </c>
      <c r="M419" s="491" t="s">
        <v>2870</v>
      </c>
      <c r="N419" s="491" t="s">
        <v>4416</v>
      </c>
      <c r="O419" s="491" t="s">
        <v>2498</v>
      </c>
      <c r="P419" s="491">
        <v>84904590</v>
      </c>
      <c r="Q419" s="491">
        <v>27511175</v>
      </c>
      <c r="R419" s="494" t="s">
        <v>2935</v>
      </c>
      <c r="S419" s="494"/>
    </row>
    <row r="420" spans="1:19" x14ac:dyDescent="0.3">
      <c r="A420" s="491" t="s">
        <v>2291</v>
      </c>
      <c r="B420" s="491" t="s">
        <v>242</v>
      </c>
      <c r="C420" s="491" t="s">
        <v>2292</v>
      </c>
      <c r="D420" s="491" t="s">
        <v>140</v>
      </c>
      <c r="E420" s="491" t="s">
        <v>11</v>
      </c>
      <c r="F420" s="491" t="s">
        <v>56</v>
      </c>
      <c r="G420" s="491" t="s">
        <v>16</v>
      </c>
      <c r="H420" s="491" t="s">
        <v>12</v>
      </c>
      <c r="I420" s="493" t="s">
        <v>1051</v>
      </c>
      <c r="J420" s="491" t="s">
        <v>81</v>
      </c>
      <c r="K420" s="491" t="s">
        <v>140</v>
      </c>
      <c r="L420" s="491" t="s">
        <v>4567</v>
      </c>
      <c r="M420" s="491" t="s">
        <v>2871</v>
      </c>
      <c r="N420" s="491" t="s">
        <v>4416</v>
      </c>
      <c r="O420" s="491" t="s">
        <v>3722</v>
      </c>
      <c r="P420" s="491">
        <v>24692660</v>
      </c>
      <c r="Q420" s="491">
        <v>24692660</v>
      </c>
      <c r="R420" s="494" t="s">
        <v>2935</v>
      </c>
      <c r="S420" s="494"/>
    </row>
    <row r="421" spans="1:19" x14ac:dyDescent="0.3">
      <c r="A421" s="491" t="s">
        <v>2293</v>
      </c>
      <c r="B421" s="491" t="s">
        <v>706</v>
      </c>
      <c r="C421" s="491" t="s">
        <v>2294</v>
      </c>
      <c r="D421" s="491" t="s">
        <v>488</v>
      </c>
      <c r="E421" s="491" t="s">
        <v>11</v>
      </c>
      <c r="F421" s="491" t="s">
        <v>102</v>
      </c>
      <c r="G421" s="491" t="s">
        <v>11</v>
      </c>
      <c r="H421" s="491" t="s">
        <v>6</v>
      </c>
      <c r="I421" s="493" t="s">
        <v>1280</v>
      </c>
      <c r="J421" s="491" t="s">
        <v>103</v>
      </c>
      <c r="K421" s="491" t="s">
        <v>488</v>
      </c>
      <c r="L421" s="491" t="s">
        <v>4246</v>
      </c>
      <c r="M421" s="491" t="s">
        <v>2872</v>
      </c>
      <c r="N421" s="491" t="s">
        <v>4416</v>
      </c>
      <c r="O421" s="491" t="s">
        <v>4613</v>
      </c>
      <c r="P421" s="491">
        <v>27773384</v>
      </c>
      <c r="Q421" s="491"/>
      <c r="R421" s="494" t="s">
        <v>2935</v>
      </c>
      <c r="S421" s="499" t="s">
        <v>4483</v>
      </c>
    </row>
    <row r="422" spans="1:19" x14ac:dyDescent="0.3">
      <c r="A422" s="491" t="s">
        <v>2295</v>
      </c>
      <c r="B422" s="491" t="s">
        <v>707</v>
      </c>
      <c r="C422" s="491" t="s">
        <v>2296</v>
      </c>
      <c r="D422" s="491" t="s">
        <v>331</v>
      </c>
      <c r="E422" s="491" t="s">
        <v>9</v>
      </c>
      <c r="F422" s="491" t="s">
        <v>148</v>
      </c>
      <c r="G422" s="491" t="s">
        <v>6</v>
      </c>
      <c r="H422" s="491" t="s">
        <v>6</v>
      </c>
      <c r="I422" s="493" t="s">
        <v>1184</v>
      </c>
      <c r="J422" s="491" t="s">
        <v>4109</v>
      </c>
      <c r="K422" s="491" t="s">
        <v>331</v>
      </c>
      <c r="L422" s="491" t="s">
        <v>331</v>
      </c>
      <c r="M422" s="491" t="s">
        <v>776</v>
      </c>
      <c r="N422" s="491" t="s">
        <v>4416</v>
      </c>
      <c r="O422" s="491" t="s">
        <v>4283</v>
      </c>
      <c r="P422" s="491">
        <v>26918214</v>
      </c>
      <c r="Q422" s="491">
        <v>83977275</v>
      </c>
      <c r="R422" s="494" t="s">
        <v>2935</v>
      </c>
      <c r="S422" s="494"/>
    </row>
    <row r="423" spans="1:19" x14ac:dyDescent="0.3">
      <c r="A423" s="491" t="s">
        <v>2297</v>
      </c>
      <c r="B423" s="491" t="s">
        <v>708</v>
      </c>
      <c r="C423" s="491" t="s">
        <v>2298</v>
      </c>
      <c r="D423" s="491" t="s">
        <v>2530</v>
      </c>
      <c r="E423" s="491" t="s">
        <v>7</v>
      </c>
      <c r="F423" s="491" t="s">
        <v>54</v>
      </c>
      <c r="G423" s="491" t="s">
        <v>14</v>
      </c>
      <c r="H423" s="491" t="s">
        <v>9</v>
      </c>
      <c r="I423" s="493" t="s">
        <v>908</v>
      </c>
      <c r="J423" s="491" t="s">
        <v>55</v>
      </c>
      <c r="K423" s="491" t="s">
        <v>4082</v>
      </c>
      <c r="L423" s="491" t="s">
        <v>4284</v>
      </c>
      <c r="M423" s="491" t="s">
        <v>2676</v>
      </c>
      <c r="N423" s="491" t="s">
        <v>4416</v>
      </c>
      <c r="O423" s="491" t="s">
        <v>3034</v>
      </c>
      <c r="P423" s="491">
        <v>22455581</v>
      </c>
      <c r="Q423" s="491">
        <v>40306210</v>
      </c>
      <c r="R423" s="494" t="s">
        <v>2935</v>
      </c>
      <c r="S423" s="494"/>
    </row>
    <row r="424" spans="1:19" x14ac:dyDescent="0.3">
      <c r="A424" s="491" t="s">
        <v>2299</v>
      </c>
      <c r="B424" s="491" t="s">
        <v>710</v>
      </c>
      <c r="C424" s="491" t="s">
        <v>2300</v>
      </c>
      <c r="D424" s="491" t="s">
        <v>140</v>
      </c>
      <c r="E424" s="491" t="s">
        <v>12</v>
      </c>
      <c r="F424" s="491" t="s">
        <v>56</v>
      </c>
      <c r="G424" s="491" t="s">
        <v>16</v>
      </c>
      <c r="H424" s="491" t="s">
        <v>20</v>
      </c>
      <c r="I424" s="493" t="s">
        <v>1055</v>
      </c>
      <c r="J424" s="491" t="s">
        <v>81</v>
      </c>
      <c r="K424" s="491" t="s">
        <v>140</v>
      </c>
      <c r="L424" s="491" t="s">
        <v>4178</v>
      </c>
      <c r="M424" s="491" t="s">
        <v>2873</v>
      </c>
      <c r="N424" s="491" t="s">
        <v>4416</v>
      </c>
      <c r="O424" s="491" t="s">
        <v>2465</v>
      </c>
      <c r="P424" s="491">
        <v>73007613</v>
      </c>
      <c r="Q424" s="491"/>
      <c r="R424" s="494" t="s">
        <v>2935</v>
      </c>
      <c r="S424" s="494"/>
    </row>
    <row r="425" spans="1:19" x14ac:dyDescent="0.3">
      <c r="A425" s="491" t="s">
        <v>2301</v>
      </c>
      <c r="B425" s="491" t="s">
        <v>176</v>
      </c>
      <c r="C425" s="491" t="s">
        <v>2035</v>
      </c>
      <c r="D425" s="491" t="s">
        <v>806</v>
      </c>
      <c r="E425" s="491" t="s">
        <v>14</v>
      </c>
      <c r="F425" s="491" t="s">
        <v>148</v>
      </c>
      <c r="G425" s="491" t="s">
        <v>15</v>
      </c>
      <c r="H425" s="491" t="s">
        <v>10</v>
      </c>
      <c r="I425" s="493" t="s">
        <v>1233</v>
      </c>
      <c r="J425" s="491" t="s">
        <v>4109</v>
      </c>
      <c r="K425" s="491" t="s">
        <v>4162</v>
      </c>
      <c r="L425" s="491" t="s">
        <v>4285</v>
      </c>
      <c r="M425" s="491" t="s">
        <v>74</v>
      </c>
      <c r="N425" s="491" t="s">
        <v>4416</v>
      </c>
      <c r="O425" s="491" t="s">
        <v>3625</v>
      </c>
      <c r="P425" s="491">
        <v>88974534</v>
      </c>
      <c r="Q425" s="491">
        <v>22007623</v>
      </c>
      <c r="R425" s="494" t="s">
        <v>2935</v>
      </c>
      <c r="S425" s="494"/>
    </row>
    <row r="426" spans="1:19" x14ac:dyDescent="0.3">
      <c r="A426" s="491" t="s">
        <v>2304</v>
      </c>
      <c r="B426" s="491" t="s">
        <v>715</v>
      </c>
      <c r="C426" s="491" t="s">
        <v>1554</v>
      </c>
      <c r="D426" s="491" t="s">
        <v>784</v>
      </c>
      <c r="E426" s="491" t="s">
        <v>10</v>
      </c>
      <c r="F426" s="491" t="s">
        <v>85</v>
      </c>
      <c r="G426" s="491" t="s">
        <v>7</v>
      </c>
      <c r="H426" s="491" t="s">
        <v>9</v>
      </c>
      <c r="I426" s="493" t="s">
        <v>1305</v>
      </c>
      <c r="J426" s="491" t="s">
        <v>84</v>
      </c>
      <c r="K426" s="491" t="s">
        <v>4119</v>
      </c>
      <c r="L426" s="491" t="s">
        <v>4183</v>
      </c>
      <c r="M426" s="491" t="s">
        <v>152</v>
      </c>
      <c r="N426" s="491" t="s">
        <v>4416</v>
      </c>
      <c r="O426" s="491" t="s">
        <v>4614</v>
      </c>
      <c r="P426" s="491">
        <v>27632610</v>
      </c>
      <c r="Q426" s="491"/>
      <c r="R426" s="494" t="s">
        <v>2935</v>
      </c>
      <c r="S426" s="494"/>
    </row>
    <row r="427" spans="1:19" x14ac:dyDescent="0.3">
      <c r="A427" s="491" t="s">
        <v>2305</v>
      </c>
      <c r="B427" s="491" t="s">
        <v>716</v>
      </c>
      <c r="C427" s="491" t="s">
        <v>2306</v>
      </c>
      <c r="D427" s="491" t="s">
        <v>84</v>
      </c>
      <c r="E427" s="491" t="s">
        <v>12</v>
      </c>
      <c r="F427" s="491" t="s">
        <v>85</v>
      </c>
      <c r="G427" s="491" t="s">
        <v>6</v>
      </c>
      <c r="H427" s="491" t="s">
        <v>8</v>
      </c>
      <c r="I427" s="493" t="s">
        <v>1300</v>
      </c>
      <c r="J427" s="491" t="s">
        <v>84</v>
      </c>
      <c r="K427" s="491" t="s">
        <v>84</v>
      </c>
      <c r="L427" s="491" t="s">
        <v>86</v>
      </c>
      <c r="M427" s="491" t="s">
        <v>86</v>
      </c>
      <c r="N427" s="491" t="s">
        <v>4416</v>
      </c>
      <c r="O427" s="491" t="s">
        <v>4615</v>
      </c>
      <c r="P427" s="491">
        <v>84366343</v>
      </c>
      <c r="Q427" s="491"/>
      <c r="R427" s="494" t="s">
        <v>2935</v>
      </c>
      <c r="S427" s="494"/>
    </row>
    <row r="428" spans="1:19" x14ac:dyDescent="0.3">
      <c r="A428" s="491" t="s">
        <v>2307</v>
      </c>
      <c r="B428" s="491" t="s">
        <v>717</v>
      </c>
      <c r="C428" s="491" t="s">
        <v>2308</v>
      </c>
      <c r="D428" s="491" t="s">
        <v>150</v>
      </c>
      <c r="E428" s="491" t="s">
        <v>9</v>
      </c>
      <c r="F428" s="491" t="s">
        <v>70</v>
      </c>
      <c r="G428" s="491" t="s">
        <v>6</v>
      </c>
      <c r="H428" s="491" t="s">
        <v>14</v>
      </c>
      <c r="I428" s="493" t="s">
        <v>1093</v>
      </c>
      <c r="J428" s="491" t="s">
        <v>150</v>
      </c>
      <c r="K428" s="491" t="s">
        <v>150</v>
      </c>
      <c r="L428" s="491" t="s">
        <v>793</v>
      </c>
      <c r="M428" s="491" t="s">
        <v>793</v>
      </c>
      <c r="N428" s="491" t="s">
        <v>4416</v>
      </c>
      <c r="O428" s="491" t="s">
        <v>2501</v>
      </c>
      <c r="P428" s="491">
        <v>25302424</v>
      </c>
      <c r="Q428" s="491">
        <v>25302424</v>
      </c>
      <c r="R428" s="494" t="s">
        <v>2935</v>
      </c>
      <c r="S428" s="494"/>
    </row>
    <row r="429" spans="1:19" x14ac:dyDescent="0.3">
      <c r="A429" s="491" t="s">
        <v>2309</v>
      </c>
      <c r="B429" s="491" t="s">
        <v>718</v>
      </c>
      <c r="C429" s="491" t="s">
        <v>2310</v>
      </c>
      <c r="D429" s="491" t="s">
        <v>150</v>
      </c>
      <c r="E429" s="491" t="s">
        <v>8</v>
      </c>
      <c r="F429" s="491" t="s">
        <v>70</v>
      </c>
      <c r="G429" s="491" t="s">
        <v>14</v>
      </c>
      <c r="H429" s="491" t="s">
        <v>8</v>
      </c>
      <c r="I429" s="493" t="s">
        <v>1135</v>
      </c>
      <c r="J429" s="491" t="s">
        <v>150</v>
      </c>
      <c r="K429" s="491" t="s">
        <v>4105</v>
      </c>
      <c r="L429" s="491" t="s">
        <v>791</v>
      </c>
      <c r="M429" s="491" t="s">
        <v>791</v>
      </c>
      <c r="N429" s="491" t="s">
        <v>4416</v>
      </c>
      <c r="O429" s="491" t="s">
        <v>3623</v>
      </c>
      <c r="P429" s="491">
        <v>25720868</v>
      </c>
      <c r="Q429" s="491">
        <v>83495147</v>
      </c>
      <c r="R429" s="494" t="s">
        <v>2935</v>
      </c>
      <c r="S429" s="494"/>
    </row>
    <row r="430" spans="1:19" x14ac:dyDescent="0.3">
      <c r="A430" s="491" t="s">
        <v>2311</v>
      </c>
      <c r="B430" s="491" t="s">
        <v>719</v>
      </c>
      <c r="C430" s="491" t="s">
        <v>2312</v>
      </c>
      <c r="D430" s="491" t="s">
        <v>134</v>
      </c>
      <c r="E430" s="491" t="s">
        <v>10</v>
      </c>
      <c r="F430" s="491" t="s">
        <v>135</v>
      </c>
      <c r="G430" s="491" t="s">
        <v>16</v>
      </c>
      <c r="H430" s="491" t="s">
        <v>6</v>
      </c>
      <c r="I430" s="493" t="s">
        <v>1179</v>
      </c>
      <c r="J430" s="491" t="s">
        <v>136</v>
      </c>
      <c r="K430" s="491" t="s">
        <v>134</v>
      </c>
      <c r="L430" s="491" t="s">
        <v>785</v>
      </c>
      <c r="M430" s="491" t="s">
        <v>2874</v>
      </c>
      <c r="N430" s="491" t="s">
        <v>4416</v>
      </c>
      <c r="O430" s="491" t="s">
        <v>2488</v>
      </c>
      <c r="P430" s="491">
        <v>89886270</v>
      </c>
      <c r="Q430" s="491"/>
      <c r="R430" s="494" t="s">
        <v>2935</v>
      </c>
      <c r="S430" s="494"/>
    </row>
    <row r="431" spans="1:19" x14ac:dyDescent="0.3">
      <c r="A431" s="491" t="s">
        <v>2313</v>
      </c>
      <c r="B431" s="491" t="s">
        <v>720</v>
      </c>
      <c r="C431" s="491" t="s">
        <v>2314</v>
      </c>
      <c r="D431" s="491" t="s">
        <v>2536</v>
      </c>
      <c r="E431" s="491" t="s">
        <v>21</v>
      </c>
      <c r="F431" s="491" t="s">
        <v>102</v>
      </c>
      <c r="G431" s="491" t="s">
        <v>8</v>
      </c>
      <c r="H431" s="491" t="s">
        <v>6</v>
      </c>
      <c r="I431" s="493" t="s">
        <v>1262</v>
      </c>
      <c r="J431" s="491" t="s">
        <v>103</v>
      </c>
      <c r="K431" s="491" t="s">
        <v>571</v>
      </c>
      <c r="L431" s="491" t="s">
        <v>571</v>
      </c>
      <c r="M431" s="491" t="s">
        <v>2875</v>
      </c>
      <c r="N431" s="491" t="s">
        <v>4416</v>
      </c>
      <c r="O431" s="491" t="s">
        <v>2502</v>
      </c>
      <c r="P431" s="491">
        <v>88675925</v>
      </c>
      <c r="Q431" s="491"/>
      <c r="R431" s="494" t="s">
        <v>2935</v>
      </c>
      <c r="S431" s="494"/>
    </row>
    <row r="432" spans="1:19" x14ac:dyDescent="0.3">
      <c r="A432" s="491" t="s">
        <v>2315</v>
      </c>
      <c r="B432" s="491" t="s">
        <v>721</v>
      </c>
      <c r="C432" s="491" t="s">
        <v>2316</v>
      </c>
      <c r="D432" s="491" t="s">
        <v>795</v>
      </c>
      <c r="E432" s="491" t="s">
        <v>12</v>
      </c>
      <c r="F432" s="491" t="s">
        <v>85</v>
      </c>
      <c r="G432" s="491" t="s">
        <v>6</v>
      </c>
      <c r="H432" s="491" t="s">
        <v>7</v>
      </c>
      <c r="I432" s="493" t="s">
        <v>1299</v>
      </c>
      <c r="J432" s="491" t="s">
        <v>84</v>
      </c>
      <c r="K432" s="491" t="s">
        <v>84</v>
      </c>
      <c r="L432" s="491" t="s">
        <v>4169</v>
      </c>
      <c r="M432" s="491" t="s">
        <v>2876</v>
      </c>
      <c r="N432" s="491" t="s">
        <v>4416</v>
      </c>
      <c r="O432" s="491" t="s">
        <v>4616</v>
      </c>
      <c r="P432" s="491">
        <v>25140043</v>
      </c>
      <c r="Q432" s="491"/>
      <c r="R432" s="494" t="s">
        <v>2935</v>
      </c>
      <c r="S432" s="494"/>
    </row>
    <row r="433" spans="1:19" x14ac:dyDescent="0.3">
      <c r="A433" s="491" t="s">
        <v>2317</v>
      </c>
      <c r="B433" s="491" t="s">
        <v>722</v>
      </c>
      <c r="C433" s="491" t="s">
        <v>2318</v>
      </c>
      <c r="D433" s="491" t="s">
        <v>795</v>
      </c>
      <c r="E433" s="491" t="s">
        <v>15</v>
      </c>
      <c r="F433" s="491" t="s">
        <v>70</v>
      </c>
      <c r="G433" s="491" t="s">
        <v>10</v>
      </c>
      <c r="H433" s="491" t="s">
        <v>21</v>
      </c>
      <c r="I433" s="493" t="s">
        <v>1124</v>
      </c>
      <c r="J433" s="491" t="s">
        <v>150</v>
      </c>
      <c r="K433" s="491" t="s">
        <v>795</v>
      </c>
      <c r="L433" s="491" t="s">
        <v>4171</v>
      </c>
      <c r="M433" s="491" t="s">
        <v>2877</v>
      </c>
      <c r="N433" s="491" t="s">
        <v>4416</v>
      </c>
      <c r="O433" s="491" t="s">
        <v>4286</v>
      </c>
      <c r="P433" s="491">
        <v>25140438</v>
      </c>
      <c r="Q433" s="491">
        <v>87765958</v>
      </c>
      <c r="R433" s="494" t="s">
        <v>2935</v>
      </c>
      <c r="S433" s="494"/>
    </row>
    <row r="434" spans="1:19" x14ac:dyDescent="0.3">
      <c r="A434" s="491" t="s">
        <v>2319</v>
      </c>
      <c r="B434" s="491" t="s">
        <v>356</v>
      </c>
      <c r="C434" s="491" t="s">
        <v>4064</v>
      </c>
      <c r="D434" s="491" t="s">
        <v>2537</v>
      </c>
      <c r="E434" s="491" t="s">
        <v>6</v>
      </c>
      <c r="F434" s="491" t="s">
        <v>85</v>
      </c>
      <c r="G434" s="491" t="s">
        <v>9</v>
      </c>
      <c r="H434" s="491" t="s">
        <v>6</v>
      </c>
      <c r="I434" s="493" t="s">
        <v>1315</v>
      </c>
      <c r="J434" s="491" t="s">
        <v>84</v>
      </c>
      <c r="K434" s="491" t="s">
        <v>4124</v>
      </c>
      <c r="L434" s="491" t="s">
        <v>4210</v>
      </c>
      <c r="M434" s="491" t="s">
        <v>2878</v>
      </c>
      <c r="N434" s="491" t="s">
        <v>4416</v>
      </c>
      <c r="O434" s="491" t="s">
        <v>3723</v>
      </c>
      <c r="P434" s="491">
        <v>27102843</v>
      </c>
      <c r="Q434" s="491">
        <v>27102843</v>
      </c>
      <c r="R434" s="494" t="s">
        <v>2935</v>
      </c>
      <c r="S434" s="494"/>
    </row>
    <row r="435" spans="1:19" x14ac:dyDescent="0.3">
      <c r="A435" s="491" t="s">
        <v>2321</v>
      </c>
      <c r="B435" s="491" t="s">
        <v>728</v>
      </c>
      <c r="C435" s="491" t="s">
        <v>2322</v>
      </c>
      <c r="D435" s="491" t="s">
        <v>795</v>
      </c>
      <c r="E435" s="491" t="s">
        <v>7</v>
      </c>
      <c r="F435" s="491" t="s">
        <v>70</v>
      </c>
      <c r="G435" s="491" t="s">
        <v>10</v>
      </c>
      <c r="H435" s="491" t="s">
        <v>6</v>
      </c>
      <c r="I435" s="493" t="s">
        <v>1113</v>
      </c>
      <c r="J435" s="491" t="s">
        <v>150</v>
      </c>
      <c r="K435" s="491" t="s">
        <v>795</v>
      </c>
      <c r="L435" s="491" t="s">
        <v>795</v>
      </c>
      <c r="M435" s="491" t="s">
        <v>795</v>
      </c>
      <c r="N435" s="491" t="s">
        <v>4416</v>
      </c>
      <c r="O435" s="491" t="s">
        <v>4617</v>
      </c>
      <c r="P435" s="491">
        <v>40301961</v>
      </c>
      <c r="Q435" s="491">
        <v>25561133</v>
      </c>
      <c r="R435" s="494" t="s">
        <v>2935</v>
      </c>
      <c r="S435" s="494"/>
    </row>
    <row r="436" spans="1:19" x14ac:dyDescent="0.3">
      <c r="A436" s="491" t="s">
        <v>2323</v>
      </c>
      <c r="B436" s="491" t="s">
        <v>729</v>
      </c>
      <c r="C436" s="491" t="s">
        <v>2324</v>
      </c>
      <c r="D436" s="491" t="s">
        <v>806</v>
      </c>
      <c r="E436" s="491" t="s">
        <v>6</v>
      </c>
      <c r="F436" s="491" t="s">
        <v>148</v>
      </c>
      <c r="G436" s="491" t="s">
        <v>7</v>
      </c>
      <c r="H436" s="491" t="s">
        <v>6</v>
      </c>
      <c r="I436" s="493" t="s">
        <v>1189</v>
      </c>
      <c r="J436" s="491" t="s">
        <v>4109</v>
      </c>
      <c r="K436" s="491" t="s">
        <v>806</v>
      </c>
      <c r="L436" s="491" t="s">
        <v>806</v>
      </c>
      <c r="M436" s="491" t="s">
        <v>2879</v>
      </c>
      <c r="N436" s="491" t="s">
        <v>4416</v>
      </c>
      <c r="O436" s="491" t="s">
        <v>4618</v>
      </c>
      <c r="P436" s="491">
        <v>22007817</v>
      </c>
      <c r="Q436" s="491">
        <v>22007817</v>
      </c>
      <c r="R436" s="494" t="s">
        <v>2935</v>
      </c>
      <c r="S436" s="494"/>
    </row>
    <row r="437" spans="1:19" x14ac:dyDescent="0.3">
      <c r="A437" s="491" t="s">
        <v>2325</v>
      </c>
      <c r="B437" s="491" t="s">
        <v>730</v>
      </c>
      <c r="C437" s="491" t="s">
        <v>2326</v>
      </c>
      <c r="D437" s="491" t="s">
        <v>2536</v>
      </c>
      <c r="E437" s="491" t="s">
        <v>21</v>
      </c>
      <c r="F437" s="491" t="s">
        <v>102</v>
      </c>
      <c r="G437" s="491" t="s">
        <v>8</v>
      </c>
      <c r="H437" s="491" t="s">
        <v>6</v>
      </c>
      <c r="I437" s="493" t="s">
        <v>1262</v>
      </c>
      <c r="J437" s="491" t="s">
        <v>103</v>
      </c>
      <c r="K437" s="491" t="s">
        <v>571</v>
      </c>
      <c r="L437" s="491" t="s">
        <v>571</v>
      </c>
      <c r="M437" s="491" t="s">
        <v>2880</v>
      </c>
      <c r="N437" s="491" t="s">
        <v>4416</v>
      </c>
      <c r="O437" s="491" t="s">
        <v>2504</v>
      </c>
      <c r="P437" s="491">
        <v>22001224</v>
      </c>
      <c r="Q437" s="491">
        <v>27300578</v>
      </c>
      <c r="R437" s="494" t="s">
        <v>2935</v>
      </c>
      <c r="S437" s="494"/>
    </row>
    <row r="438" spans="1:19" x14ac:dyDescent="0.3">
      <c r="A438" s="491" t="s">
        <v>2327</v>
      </c>
      <c r="B438" s="491" t="s">
        <v>732</v>
      </c>
      <c r="C438" s="491" t="s">
        <v>2328</v>
      </c>
      <c r="D438" s="491" t="s">
        <v>2537</v>
      </c>
      <c r="E438" s="491" t="s">
        <v>10</v>
      </c>
      <c r="F438" s="491" t="s">
        <v>85</v>
      </c>
      <c r="G438" s="491" t="s">
        <v>6</v>
      </c>
      <c r="H438" s="491" t="s">
        <v>7</v>
      </c>
      <c r="I438" s="493" t="s">
        <v>1299</v>
      </c>
      <c r="J438" s="491" t="s">
        <v>84</v>
      </c>
      <c r="K438" s="491" t="s">
        <v>84</v>
      </c>
      <c r="L438" s="491" t="s">
        <v>4169</v>
      </c>
      <c r="M438" s="491" t="s">
        <v>2881</v>
      </c>
      <c r="N438" s="491" t="s">
        <v>4416</v>
      </c>
      <c r="O438" s="491" t="s">
        <v>4287</v>
      </c>
      <c r="P438" s="491">
        <v>83684494</v>
      </c>
      <c r="Q438" s="491"/>
      <c r="R438" s="494" t="s">
        <v>2935</v>
      </c>
      <c r="S438" s="494"/>
    </row>
    <row r="439" spans="1:19" x14ac:dyDescent="0.3">
      <c r="A439" s="491" t="s">
        <v>2329</v>
      </c>
      <c r="B439" s="491" t="s">
        <v>334</v>
      </c>
      <c r="C439" s="491" t="s">
        <v>2330</v>
      </c>
      <c r="D439" s="491" t="s">
        <v>784</v>
      </c>
      <c r="E439" s="491" t="s">
        <v>9</v>
      </c>
      <c r="F439" s="491" t="s">
        <v>85</v>
      </c>
      <c r="G439" s="491" t="s">
        <v>11</v>
      </c>
      <c r="H439" s="491" t="s">
        <v>6</v>
      </c>
      <c r="I439" s="493" t="s">
        <v>1322</v>
      </c>
      <c r="J439" s="491" t="s">
        <v>84</v>
      </c>
      <c r="K439" s="491" t="s">
        <v>4153</v>
      </c>
      <c r="L439" s="491" t="s">
        <v>4153</v>
      </c>
      <c r="M439" s="491" t="s">
        <v>2638</v>
      </c>
      <c r="N439" s="491" t="s">
        <v>4416</v>
      </c>
      <c r="O439" s="491" t="s">
        <v>4288</v>
      </c>
      <c r="P439" s="491">
        <v>27165352</v>
      </c>
      <c r="Q439" s="491"/>
      <c r="R439" s="494" t="s">
        <v>2935</v>
      </c>
      <c r="S439" s="494"/>
    </row>
    <row r="440" spans="1:19" x14ac:dyDescent="0.3">
      <c r="A440" s="491" t="s">
        <v>2335</v>
      </c>
      <c r="B440" s="491" t="s">
        <v>737</v>
      </c>
      <c r="C440" s="491" t="s">
        <v>2336</v>
      </c>
      <c r="D440" s="491" t="s">
        <v>84</v>
      </c>
      <c r="E440" s="491" t="s">
        <v>11</v>
      </c>
      <c r="F440" s="491" t="s">
        <v>85</v>
      </c>
      <c r="G440" s="491" t="s">
        <v>8</v>
      </c>
      <c r="H440" s="491" t="s">
        <v>8</v>
      </c>
      <c r="I440" s="493" t="s">
        <v>1311</v>
      </c>
      <c r="J440" s="491" t="s">
        <v>84</v>
      </c>
      <c r="K440" s="491" t="s">
        <v>783</v>
      </c>
      <c r="L440" s="491" t="s">
        <v>808</v>
      </c>
      <c r="M440" s="491" t="s">
        <v>808</v>
      </c>
      <c r="N440" s="491" t="s">
        <v>4416</v>
      </c>
      <c r="O440" s="491" t="s">
        <v>2506</v>
      </c>
      <c r="P440" s="491">
        <v>89484253</v>
      </c>
      <c r="Q440" s="491"/>
      <c r="R440" s="494" t="s">
        <v>2935</v>
      </c>
      <c r="S440" s="494"/>
    </row>
    <row r="441" spans="1:19" x14ac:dyDescent="0.3">
      <c r="A441" s="491" t="s">
        <v>2337</v>
      </c>
      <c r="B441" s="491" t="s">
        <v>738</v>
      </c>
      <c r="C441" s="491" t="s">
        <v>2338</v>
      </c>
      <c r="D441" s="491" t="s">
        <v>84</v>
      </c>
      <c r="E441" s="491" t="s">
        <v>6</v>
      </c>
      <c r="F441" s="491" t="s">
        <v>85</v>
      </c>
      <c r="G441" s="491" t="s">
        <v>6</v>
      </c>
      <c r="H441" s="491" t="s">
        <v>6</v>
      </c>
      <c r="I441" s="493" t="s">
        <v>1298</v>
      </c>
      <c r="J441" s="491" t="s">
        <v>84</v>
      </c>
      <c r="K441" s="491" t="s">
        <v>84</v>
      </c>
      <c r="L441" s="491" t="s">
        <v>84</v>
      </c>
      <c r="M441" s="491" t="s">
        <v>2689</v>
      </c>
      <c r="N441" s="491" t="s">
        <v>4416</v>
      </c>
      <c r="O441" s="491" t="s">
        <v>4619</v>
      </c>
      <c r="P441" s="491">
        <v>27953483</v>
      </c>
      <c r="Q441" s="491">
        <v>27953483</v>
      </c>
      <c r="R441" s="494" t="s">
        <v>2935</v>
      </c>
      <c r="S441" s="494"/>
    </row>
    <row r="442" spans="1:19" x14ac:dyDescent="0.3">
      <c r="A442" s="491" t="s">
        <v>2339</v>
      </c>
      <c r="B442" s="491" t="s">
        <v>739</v>
      </c>
      <c r="C442" s="491" t="s">
        <v>3688</v>
      </c>
      <c r="D442" s="491" t="s">
        <v>2536</v>
      </c>
      <c r="E442" s="491" t="s">
        <v>20</v>
      </c>
      <c r="F442" s="491" t="s">
        <v>102</v>
      </c>
      <c r="G442" s="491" t="s">
        <v>8</v>
      </c>
      <c r="H442" s="491" t="s">
        <v>9</v>
      </c>
      <c r="I442" s="493" t="s">
        <v>1265</v>
      </c>
      <c r="J442" s="491" t="s">
        <v>103</v>
      </c>
      <c r="K442" s="491" t="s">
        <v>571</v>
      </c>
      <c r="L442" s="491" t="s">
        <v>616</v>
      </c>
      <c r="M442" s="491" t="s">
        <v>2882</v>
      </c>
      <c r="N442" s="491" t="s">
        <v>4416</v>
      </c>
      <c r="O442" s="491" t="s">
        <v>3626</v>
      </c>
      <c r="P442" s="491">
        <v>22007971</v>
      </c>
      <c r="Q442" s="491"/>
      <c r="R442" s="494" t="s">
        <v>2935</v>
      </c>
      <c r="S442" s="494"/>
    </row>
    <row r="443" spans="1:19" x14ac:dyDescent="0.3">
      <c r="A443" s="491" t="s">
        <v>2341</v>
      </c>
      <c r="B443" s="491" t="s">
        <v>337</v>
      </c>
      <c r="C443" s="491" t="s">
        <v>2342</v>
      </c>
      <c r="D443" s="491" t="s">
        <v>784</v>
      </c>
      <c r="E443" s="491" t="s">
        <v>6</v>
      </c>
      <c r="F443" s="491" t="s">
        <v>85</v>
      </c>
      <c r="G443" s="491" t="s">
        <v>7</v>
      </c>
      <c r="H443" s="491" t="s">
        <v>12</v>
      </c>
      <c r="I443" s="493" t="s">
        <v>1308</v>
      </c>
      <c r="J443" s="491" t="s">
        <v>84</v>
      </c>
      <c r="K443" s="491" t="s">
        <v>4119</v>
      </c>
      <c r="L443" s="491" t="s">
        <v>4608</v>
      </c>
      <c r="M443" s="491" t="s">
        <v>743</v>
      </c>
      <c r="N443" s="491" t="s">
        <v>4416</v>
      </c>
      <c r="O443" s="491" t="s">
        <v>2883</v>
      </c>
      <c r="P443" s="491">
        <v>27110581</v>
      </c>
      <c r="Q443" s="491"/>
      <c r="R443" s="494" t="s">
        <v>2935</v>
      </c>
      <c r="S443" s="494"/>
    </row>
    <row r="444" spans="1:19" x14ac:dyDescent="0.3">
      <c r="A444" s="491" t="s">
        <v>2346</v>
      </c>
      <c r="B444" s="491" t="s">
        <v>749</v>
      </c>
      <c r="C444" s="491" t="s">
        <v>2347</v>
      </c>
      <c r="D444" s="491" t="s">
        <v>245</v>
      </c>
      <c r="E444" s="491" t="s">
        <v>7</v>
      </c>
      <c r="F444" s="491" t="s">
        <v>54</v>
      </c>
      <c r="G444" s="491" t="s">
        <v>788</v>
      </c>
      <c r="H444" s="491" t="s">
        <v>8</v>
      </c>
      <c r="I444" s="493" t="s">
        <v>952</v>
      </c>
      <c r="J444" s="491" t="s">
        <v>55</v>
      </c>
      <c r="K444" s="491" t="s">
        <v>4289</v>
      </c>
      <c r="L444" s="491" t="s">
        <v>4290</v>
      </c>
      <c r="M444" s="491" t="s">
        <v>2884</v>
      </c>
      <c r="N444" s="491" t="s">
        <v>4416</v>
      </c>
      <c r="O444" s="491" t="s">
        <v>4291</v>
      </c>
      <c r="P444" s="491">
        <v>25411633</v>
      </c>
      <c r="Q444" s="491"/>
      <c r="R444" s="494" t="s">
        <v>2935</v>
      </c>
      <c r="S444" s="494"/>
    </row>
    <row r="445" spans="1:19" x14ac:dyDescent="0.3">
      <c r="A445" s="491" t="s">
        <v>2348</v>
      </c>
      <c r="B445" s="491" t="s">
        <v>750</v>
      </c>
      <c r="C445" s="491" t="s">
        <v>2349</v>
      </c>
      <c r="D445" s="491" t="s">
        <v>2537</v>
      </c>
      <c r="E445" s="491" t="s">
        <v>9</v>
      </c>
      <c r="F445" s="491" t="s">
        <v>85</v>
      </c>
      <c r="G445" s="491" t="s">
        <v>9</v>
      </c>
      <c r="H445" s="491" t="s">
        <v>6</v>
      </c>
      <c r="I445" s="493" t="s">
        <v>1315</v>
      </c>
      <c r="J445" s="491" t="s">
        <v>84</v>
      </c>
      <c r="K445" s="491" t="s">
        <v>4124</v>
      </c>
      <c r="L445" s="491" t="s">
        <v>4210</v>
      </c>
      <c r="M445" s="491" t="s">
        <v>2885</v>
      </c>
      <c r="N445" s="491" t="s">
        <v>4416</v>
      </c>
      <c r="O445" s="491" t="s">
        <v>2886</v>
      </c>
      <c r="P445" s="491">
        <v>86342802</v>
      </c>
      <c r="Q445" s="491"/>
      <c r="R445" s="494" t="s">
        <v>2935</v>
      </c>
      <c r="S445" s="494"/>
    </row>
    <row r="446" spans="1:19" x14ac:dyDescent="0.3">
      <c r="A446" s="491" t="s">
        <v>2350</v>
      </c>
      <c r="B446" s="491" t="s">
        <v>751</v>
      </c>
      <c r="C446" s="491" t="s">
        <v>2351</v>
      </c>
      <c r="D446" s="491" t="s">
        <v>103</v>
      </c>
      <c r="E446" s="491" t="s">
        <v>7</v>
      </c>
      <c r="F446" s="491" t="s">
        <v>102</v>
      </c>
      <c r="G446" s="491" t="s">
        <v>6</v>
      </c>
      <c r="H446" s="491" t="s">
        <v>7</v>
      </c>
      <c r="I446" s="493" t="s">
        <v>1244</v>
      </c>
      <c r="J446" s="491" t="s">
        <v>103</v>
      </c>
      <c r="K446" s="491" t="s">
        <v>103</v>
      </c>
      <c r="L446" s="491" t="s">
        <v>4292</v>
      </c>
      <c r="M446" s="491" t="s">
        <v>2616</v>
      </c>
      <c r="N446" s="491" t="s">
        <v>4416</v>
      </c>
      <c r="O446" s="491" t="s">
        <v>4620</v>
      </c>
      <c r="P446" s="491">
        <v>22006524</v>
      </c>
      <c r="Q446" s="491">
        <v>22006524</v>
      </c>
      <c r="R446" s="494" t="s">
        <v>2935</v>
      </c>
      <c r="S446" s="494"/>
    </row>
    <row r="447" spans="1:19" x14ac:dyDescent="0.3">
      <c r="A447" s="491" t="s">
        <v>2352</v>
      </c>
      <c r="B447" s="491" t="s">
        <v>752</v>
      </c>
      <c r="C447" s="491" t="s">
        <v>2612</v>
      </c>
      <c r="D447" s="491" t="s">
        <v>812</v>
      </c>
      <c r="E447" s="491" t="s">
        <v>6</v>
      </c>
      <c r="F447" s="491" t="s">
        <v>102</v>
      </c>
      <c r="G447" s="491" t="s">
        <v>6</v>
      </c>
      <c r="H447" s="491" t="s">
        <v>10</v>
      </c>
      <c r="I447" s="493" t="s">
        <v>1247</v>
      </c>
      <c r="J447" s="491" t="s">
        <v>103</v>
      </c>
      <c r="K447" s="491" t="s">
        <v>103</v>
      </c>
      <c r="L447" s="491" t="s">
        <v>4293</v>
      </c>
      <c r="M447" s="491" t="s">
        <v>2887</v>
      </c>
      <c r="N447" s="491" t="s">
        <v>4416</v>
      </c>
      <c r="O447" s="491" t="s">
        <v>2888</v>
      </c>
      <c r="P447" s="491">
        <v>26500128</v>
      </c>
      <c r="Q447" s="491">
        <v>26500128</v>
      </c>
      <c r="R447" s="494" t="s">
        <v>2935</v>
      </c>
      <c r="S447" s="494"/>
    </row>
    <row r="448" spans="1:19" x14ac:dyDescent="0.3">
      <c r="A448" s="491" t="s">
        <v>2353</v>
      </c>
      <c r="B448" s="491" t="s">
        <v>753</v>
      </c>
      <c r="C448" s="491" t="s">
        <v>2354</v>
      </c>
      <c r="D448" s="491" t="s">
        <v>101</v>
      </c>
      <c r="E448" s="491" t="s">
        <v>141</v>
      </c>
      <c r="F448" s="491" t="s">
        <v>102</v>
      </c>
      <c r="G448" s="491" t="s">
        <v>12</v>
      </c>
      <c r="H448" s="491" t="s">
        <v>9</v>
      </c>
      <c r="I448" s="493" t="s">
        <v>1285</v>
      </c>
      <c r="J448" s="491" t="s">
        <v>103</v>
      </c>
      <c r="K448" s="491" t="s">
        <v>104</v>
      </c>
      <c r="L448" s="491" t="s">
        <v>636</v>
      </c>
      <c r="M448" s="491" t="s">
        <v>2889</v>
      </c>
      <c r="N448" s="491" t="s">
        <v>4416</v>
      </c>
      <c r="O448" s="491" t="s">
        <v>2510</v>
      </c>
      <c r="P448" s="491">
        <v>24591100</v>
      </c>
      <c r="Q448" s="491"/>
      <c r="R448" s="494" t="s">
        <v>2935</v>
      </c>
      <c r="S448" s="494"/>
    </row>
    <row r="449" spans="1:19" x14ac:dyDescent="0.3">
      <c r="A449" s="491" t="s">
        <v>2355</v>
      </c>
      <c r="B449" s="491" t="s">
        <v>754</v>
      </c>
      <c r="C449" s="491" t="s">
        <v>2356</v>
      </c>
      <c r="D449" s="491" t="s">
        <v>784</v>
      </c>
      <c r="E449" s="491" t="s">
        <v>6</v>
      </c>
      <c r="F449" s="491" t="s">
        <v>85</v>
      </c>
      <c r="G449" s="491" t="s">
        <v>7</v>
      </c>
      <c r="H449" s="491" t="s">
        <v>6</v>
      </c>
      <c r="I449" s="493" t="s">
        <v>1302</v>
      </c>
      <c r="J449" s="491" t="s">
        <v>84</v>
      </c>
      <c r="K449" s="491" t="s">
        <v>4119</v>
      </c>
      <c r="L449" s="491" t="s">
        <v>784</v>
      </c>
      <c r="M449" s="491" t="s">
        <v>2698</v>
      </c>
      <c r="N449" s="491" t="s">
        <v>4416</v>
      </c>
      <c r="O449" s="491" t="s">
        <v>3627</v>
      </c>
      <c r="P449" s="491">
        <v>27103944</v>
      </c>
      <c r="Q449" s="491"/>
      <c r="R449" s="494" t="s">
        <v>2935</v>
      </c>
      <c r="S449" s="494"/>
    </row>
    <row r="450" spans="1:19" x14ac:dyDescent="0.3">
      <c r="A450" s="491" t="s">
        <v>2357</v>
      </c>
      <c r="B450" s="491" t="s">
        <v>755</v>
      </c>
      <c r="C450" s="491" t="s">
        <v>3581</v>
      </c>
      <c r="D450" s="491" t="s">
        <v>140</v>
      </c>
      <c r="E450" s="491" t="s">
        <v>16</v>
      </c>
      <c r="F450" s="491" t="s">
        <v>56</v>
      </c>
      <c r="G450" s="491" t="s">
        <v>141</v>
      </c>
      <c r="H450" s="491" t="s">
        <v>8</v>
      </c>
      <c r="I450" s="493" t="s">
        <v>1080</v>
      </c>
      <c r="J450" s="491" t="s">
        <v>81</v>
      </c>
      <c r="K450" s="491" t="s">
        <v>142</v>
      </c>
      <c r="L450" s="491" t="s">
        <v>4156</v>
      </c>
      <c r="M450" s="491" t="s">
        <v>55</v>
      </c>
      <c r="N450" s="491" t="s">
        <v>4416</v>
      </c>
      <c r="O450" s="491" t="s">
        <v>2511</v>
      </c>
      <c r="P450" s="491">
        <v>41051141</v>
      </c>
      <c r="Q450" s="491">
        <v>41051141</v>
      </c>
      <c r="R450" s="494" t="s">
        <v>2935</v>
      </c>
      <c r="S450" s="494"/>
    </row>
    <row r="451" spans="1:19" x14ac:dyDescent="0.3">
      <c r="A451" s="491" t="s">
        <v>2359</v>
      </c>
      <c r="B451" s="491" t="s">
        <v>764</v>
      </c>
      <c r="C451" s="491" t="s">
        <v>2360</v>
      </c>
      <c r="D451" s="491" t="s">
        <v>795</v>
      </c>
      <c r="E451" s="491" t="s">
        <v>12</v>
      </c>
      <c r="F451" s="491" t="s">
        <v>85</v>
      </c>
      <c r="G451" s="491" t="s">
        <v>6</v>
      </c>
      <c r="H451" s="491" t="s">
        <v>7</v>
      </c>
      <c r="I451" s="493" t="s">
        <v>1299</v>
      </c>
      <c r="J451" s="491" t="s">
        <v>84</v>
      </c>
      <c r="K451" s="491" t="s">
        <v>84</v>
      </c>
      <c r="L451" s="491" t="s">
        <v>4169</v>
      </c>
      <c r="M451" s="491" t="s">
        <v>2890</v>
      </c>
      <c r="N451" s="491" t="s">
        <v>4416</v>
      </c>
      <c r="O451" s="491" t="s">
        <v>4621</v>
      </c>
      <c r="P451" s="491">
        <v>22064630</v>
      </c>
      <c r="Q451" s="491">
        <v>63086738</v>
      </c>
      <c r="R451" s="494" t="s">
        <v>2935</v>
      </c>
      <c r="S451" s="494"/>
    </row>
    <row r="452" spans="1:19" x14ac:dyDescent="0.3">
      <c r="A452" s="491" t="s">
        <v>2361</v>
      </c>
      <c r="B452" s="491" t="s">
        <v>745</v>
      </c>
      <c r="C452" s="491" t="s">
        <v>2362</v>
      </c>
      <c r="D452" s="491" t="s">
        <v>795</v>
      </c>
      <c r="E452" s="491" t="s">
        <v>12</v>
      </c>
      <c r="F452" s="491" t="s">
        <v>85</v>
      </c>
      <c r="G452" s="491" t="s">
        <v>6</v>
      </c>
      <c r="H452" s="491" t="s">
        <v>7</v>
      </c>
      <c r="I452" s="493" t="s">
        <v>1299</v>
      </c>
      <c r="J452" s="491" t="s">
        <v>84</v>
      </c>
      <c r="K452" s="491" t="s">
        <v>84</v>
      </c>
      <c r="L452" s="491" t="s">
        <v>4169</v>
      </c>
      <c r="M452" s="491" t="s">
        <v>2891</v>
      </c>
      <c r="N452" s="491" t="s">
        <v>4416</v>
      </c>
      <c r="O452" s="491" t="s">
        <v>2513</v>
      </c>
      <c r="P452" s="491">
        <v>22064594</v>
      </c>
      <c r="Q452" s="491"/>
      <c r="R452" s="494" t="s">
        <v>2935</v>
      </c>
      <c r="S452" s="494"/>
    </row>
    <row r="453" spans="1:19" x14ac:dyDescent="0.3">
      <c r="A453" s="491" t="s">
        <v>2363</v>
      </c>
      <c r="B453" s="491" t="s">
        <v>765</v>
      </c>
      <c r="C453" s="491" t="s">
        <v>2613</v>
      </c>
      <c r="D453" s="491" t="s">
        <v>2526</v>
      </c>
      <c r="E453" s="491" t="s">
        <v>7</v>
      </c>
      <c r="F453" s="491" t="s">
        <v>54</v>
      </c>
      <c r="G453" s="491" t="s">
        <v>6</v>
      </c>
      <c r="H453" s="491" t="s">
        <v>15</v>
      </c>
      <c r="I453" s="493" t="s">
        <v>861</v>
      </c>
      <c r="J453" s="491" t="s">
        <v>55</v>
      </c>
      <c r="K453" s="491" t="s">
        <v>55</v>
      </c>
      <c r="L453" s="491" t="s">
        <v>139</v>
      </c>
      <c r="M453" s="491" t="s">
        <v>2892</v>
      </c>
      <c r="N453" s="491" t="s">
        <v>4416</v>
      </c>
      <c r="O453" s="491" t="s">
        <v>4622</v>
      </c>
      <c r="P453" s="491">
        <v>22203165</v>
      </c>
      <c r="Q453" s="491"/>
      <c r="R453" s="494" t="s">
        <v>2935</v>
      </c>
      <c r="S453" s="494"/>
    </row>
    <row r="454" spans="1:19" x14ac:dyDescent="0.3">
      <c r="A454" s="491" t="s">
        <v>2364</v>
      </c>
      <c r="B454" s="491" t="s">
        <v>766</v>
      </c>
      <c r="C454" s="491" t="s">
        <v>2365</v>
      </c>
      <c r="D454" s="491" t="s">
        <v>103</v>
      </c>
      <c r="E454" s="491" t="s">
        <v>10</v>
      </c>
      <c r="F454" s="491" t="s">
        <v>102</v>
      </c>
      <c r="G454" s="491" t="s">
        <v>6</v>
      </c>
      <c r="H454" s="491" t="s">
        <v>6</v>
      </c>
      <c r="I454" s="493" t="s">
        <v>1243</v>
      </c>
      <c r="J454" s="491" t="s">
        <v>103</v>
      </c>
      <c r="K454" s="491" t="s">
        <v>103</v>
      </c>
      <c r="L454" s="491" t="s">
        <v>103</v>
      </c>
      <c r="M454" s="491" t="s">
        <v>2893</v>
      </c>
      <c r="N454" s="491" t="s">
        <v>4416</v>
      </c>
      <c r="O454" s="491" t="s">
        <v>2686</v>
      </c>
      <c r="P454" s="491">
        <v>84202229</v>
      </c>
      <c r="Q454" s="491"/>
      <c r="R454" s="494" t="s">
        <v>2935</v>
      </c>
      <c r="S454" s="494"/>
    </row>
    <row r="455" spans="1:19" x14ac:dyDescent="0.3">
      <c r="A455" s="491" t="s">
        <v>2366</v>
      </c>
      <c r="B455" s="491" t="s">
        <v>438</v>
      </c>
      <c r="C455" s="491" t="s">
        <v>4065</v>
      </c>
      <c r="D455" s="491" t="s">
        <v>2536</v>
      </c>
      <c r="E455" s="491" t="s">
        <v>21</v>
      </c>
      <c r="F455" s="491" t="s">
        <v>102</v>
      </c>
      <c r="G455" s="491" t="s">
        <v>8</v>
      </c>
      <c r="H455" s="491" t="s">
        <v>6</v>
      </c>
      <c r="I455" s="493" t="s">
        <v>1262</v>
      </c>
      <c r="J455" s="491" t="s">
        <v>103</v>
      </c>
      <c r="K455" s="491" t="s">
        <v>571</v>
      </c>
      <c r="L455" s="491" t="s">
        <v>571</v>
      </c>
      <c r="M455" s="491" t="s">
        <v>2894</v>
      </c>
      <c r="N455" s="491" t="s">
        <v>4416</v>
      </c>
      <c r="O455" s="491" t="s">
        <v>4623</v>
      </c>
      <c r="P455" s="491">
        <v>86824499</v>
      </c>
      <c r="Q455" s="491"/>
      <c r="R455" s="494" t="s">
        <v>2935</v>
      </c>
      <c r="S455" s="494"/>
    </row>
    <row r="456" spans="1:19" x14ac:dyDescent="0.3">
      <c r="A456" s="491" t="s">
        <v>2368</v>
      </c>
      <c r="B456" s="491" t="s">
        <v>417</v>
      </c>
      <c r="C456" s="491" t="s">
        <v>2369</v>
      </c>
      <c r="D456" s="491" t="s">
        <v>140</v>
      </c>
      <c r="E456" s="491" t="s">
        <v>9</v>
      </c>
      <c r="F456" s="491" t="s">
        <v>56</v>
      </c>
      <c r="G456" s="491" t="s">
        <v>16</v>
      </c>
      <c r="H456" s="491" t="s">
        <v>15</v>
      </c>
      <c r="I456" s="493" t="s">
        <v>1053</v>
      </c>
      <c r="J456" s="491" t="s">
        <v>81</v>
      </c>
      <c r="K456" s="491" t="s">
        <v>140</v>
      </c>
      <c r="L456" s="491" t="s">
        <v>771</v>
      </c>
      <c r="M456" s="491" t="s">
        <v>240</v>
      </c>
      <c r="N456" s="491" t="s">
        <v>4416</v>
      </c>
      <c r="O456" s="491" t="s">
        <v>2514</v>
      </c>
      <c r="P456" s="491">
        <v>24748029</v>
      </c>
      <c r="Q456" s="491">
        <v>24748029</v>
      </c>
      <c r="R456" s="494" t="s">
        <v>2935</v>
      </c>
      <c r="S456" s="494"/>
    </row>
    <row r="457" spans="1:19" x14ac:dyDescent="0.3">
      <c r="A457" s="491" t="s">
        <v>2370</v>
      </c>
      <c r="B457" s="491" t="s">
        <v>770</v>
      </c>
      <c r="C457" s="491" t="s">
        <v>2371</v>
      </c>
      <c r="D457" s="491" t="s">
        <v>812</v>
      </c>
      <c r="E457" s="491" t="s">
        <v>8</v>
      </c>
      <c r="F457" s="491" t="s">
        <v>102</v>
      </c>
      <c r="G457" s="491" t="s">
        <v>6</v>
      </c>
      <c r="H457" s="491" t="s">
        <v>9</v>
      </c>
      <c r="I457" s="493" t="s">
        <v>1246</v>
      </c>
      <c r="J457" s="491" t="s">
        <v>103</v>
      </c>
      <c r="K457" s="491" t="s">
        <v>103</v>
      </c>
      <c r="L457" s="491" t="s">
        <v>810</v>
      </c>
      <c r="M457" s="491" t="s">
        <v>810</v>
      </c>
      <c r="N457" s="491" t="s">
        <v>4416</v>
      </c>
      <c r="O457" s="491" t="s">
        <v>3300</v>
      </c>
      <c r="P457" s="491">
        <v>26500300</v>
      </c>
      <c r="Q457" s="491"/>
      <c r="R457" s="494" t="s">
        <v>2935</v>
      </c>
      <c r="S457" s="494"/>
    </row>
    <row r="458" spans="1:19" x14ac:dyDescent="0.3">
      <c r="A458" s="491" t="s">
        <v>2372</v>
      </c>
      <c r="B458" s="491" t="s">
        <v>430</v>
      </c>
      <c r="C458" s="491" t="s">
        <v>2373</v>
      </c>
      <c r="D458" s="491" t="s">
        <v>784</v>
      </c>
      <c r="E458" s="491" t="s">
        <v>11</v>
      </c>
      <c r="F458" s="491" t="s">
        <v>85</v>
      </c>
      <c r="G458" s="491" t="s">
        <v>7</v>
      </c>
      <c r="H458" s="491" t="s">
        <v>10</v>
      </c>
      <c r="I458" s="493" t="s">
        <v>1306</v>
      </c>
      <c r="J458" s="491" t="s">
        <v>84</v>
      </c>
      <c r="K458" s="491" t="s">
        <v>4119</v>
      </c>
      <c r="L458" s="491" t="s">
        <v>4120</v>
      </c>
      <c r="M458" s="491" t="s">
        <v>2895</v>
      </c>
      <c r="N458" s="491" t="s">
        <v>4416</v>
      </c>
      <c r="O458" s="491" t="s">
        <v>2896</v>
      </c>
      <c r="P458" s="491">
        <v>44092707</v>
      </c>
      <c r="Q458" s="491">
        <v>87083395</v>
      </c>
      <c r="R458" s="494" t="s">
        <v>2935</v>
      </c>
      <c r="S458" s="494"/>
    </row>
    <row r="459" spans="1:19" x14ac:dyDescent="0.3">
      <c r="A459" s="491" t="s">
        <v>2376</v>
      </c>
      <c r="B459" s="491" t="s">
        <v>407</v>
      </c>
      <c r="C459" s="491" t="s">
        <v>2377</v>
      </c>
      <c r="D459" s="491" t="s">
        <v>150</v>
      </c>
      <c r="E459" s="491" t="s">
        <v>10</v>
      </c>
      <c r="F459" s="491" t="s">
        <v>70</v>
      </c>
      <c r="G459" s="491" t="s">
        <v>7</v>
      </c>
      <c r="H459" s="491" t="s">
        <v>7</v>
      </c>
      <c r="I459" s="493" t="s">
        <v>1098</v>
      </c>
      <c r="J459" s="491" t="s">
        <v>150</v>
      </c>
      <c r="K459" s="491" t="s">
        <v>782</v>
      </c>
      <c r="L459" s="491" t="s">
        <v>254</v>
      </c>
      <c r="M459" s="491" t="s">
        <v>254</v>
      </c>
      <c r="N459" s="491" t="s">
        <v>4416</v>
      </c>
      <c r="O459" s="491" t="s">
        <v>3024</v>
      </c>
      <c r="P459" s="491">
        <v>25347402</v>
      </c>
      <c r="Q459" s="491"/>
      <c r="R459" s="494" t="s">
        <v>2935</v>
      </c>
      <c r="S459" s="494"/>
    </row>
    <row r="460" spans="1:19" x14ac:dyDescent="0.3">
      <c r="A460" s="491" t="s">
        <v>2378</v>
      </c>
      <c r="B460" s="491" t="s">
        <v>772</v>
      </c>
      <c r="C460" s="491" t="s">
        <v>2379</v>
      </c>
      <c r="D460" s="491" t="s">
        <v>196</v>
      </c>
      <c r="E460" s="491" t="s">
        <v>6</v>
      </c>
      <c r="F460" s="491" t="s">
        <v>54</v>
      </c>
      <c r="G460" s="491" t="s">
        <v>9</v>
      </c>
      <c r="H460" s="491" t="s">
        <v>6</v>
      </c>
      <c r="I460" s="493" t="s">
        <v>880</v>
      </c>
      <c r="J460" s="491" t="s">
        <v>55</v>
      </c>
      <c r="K460" s="491" t="s">
        <v>196</v>
      </c>
      <c r="L460" s="491" t="s">
        <v>254</v>
      </c>
      <c r="M460" s="491" t="s">
        <v>2897</v>
      </c>
      <c r="N460" s="491" t="s">
        <v>4416</v>
      </c>
      <c r="O460" s="491" t="s">
        <v>4624</v>
      </c>
      <c r="P460" s="491">
        <v>24164041</v>
      </c>
      <c r="Q460" s="491"/>
      <c r="R460" s="494" t="s">
        <v>2935</v>
      </c>
      <c r="S460" s="494"/>
    </row>
    <row r="461" spans="1:19" x14ac:dyDescent="0.3">
      <c r="A461" s="491" t="s">
        <v>2380</v>
      </c>
      <c r="B461" s="491" t="s">
        <v>773</v>
      </c>
      <c r="C461" s="491" t="s">
        <v>2381</v>
      </c>
      <c r="D461" s="491" t="s">
        <v>84</v>
      </c>
      <c r="E461" s="491" t="s">
        <v>10</v>
      </c>
      <c r="F461" s="491" t="s">
        <v>85</v>
      </c>
      <c r="G461" s="491" t="s">
        <v>8</v>
      </c>
      <c r="H461" s="491" t="s">
        <v>6</v>
      </c>
      <c r="I461" s="493" t="s">
        <v>1309</v>
      </c>
      <c r="J461" s="491" t="s">
        <v>84</v>
      </c>
      <c r="K461" s="491" t="s">
        <v>783</v>
      </c>
      <c r="L461" s="491" t="s">
        <v>783</v>
      </c>
      <c r="M461" s="491" t="s">
        <v>783</v>
      </c>
      <c r="N461" s="491" t="s">
        <v>4416</v>
      </c>
      <c r="O461" s="491" t="s">
        <v>2898</v>
      </c>
      <c r="P461" s="491">
        <v>27682361</v>
      </c>
      <c r="Q461" s="491"/>
      <c r="R461" s="494" t="s">
        <v>2935</v>
      </c>
      <c r="S461" s="494"/>
    </row>
    <row r="462" spans="1:19" x14ac:dyDescent="0.3">
      <c r="A462" s="491" t="s">
        <v>2382</v>
      </c>
      <c r="B462" s="491" t="s">
        <v>774</v>
      </c>
      <c r="C462" s="491" t="s">
        <v>2383</v>
      </c>
      <c r="D462" s="491" t="s">
        <v>136</v>
      </c>
      <c r="E462" s="491" t="s">
        <v>6</v>
      </c>
      <c r="F462" s="491" t="s">
        <v>135</v>
      </c>
      <c r="G462" s="491" t="s">
        <v>6</v>
      </c>
      <c r="H462" s="491" t="s">
        <v>10</v>
      </c>
      <c r="I462" s="493" t="s">
        <v>1141</v>
      </c>
      <c r="J462" s="491" t="s">
        <v>136</v>
      </c>
      <c r="K462" s="491" t="s">
        <v>136</v>
      </c>
      <c r="L462" s="491" t="s">
        <v>4294</v>
      </c>
      <c r="M462" s="491" t="s">
        <v>2899</v>
      </c>
      <c r="N462" s="491" t="s">
        <v>4416</v>
      </c>
      <c r="O462" s="491" t="s">
        <v>2900</v>
      </c>
      <c r="P462" s="491">
        <v>24820073</v>
      </c>
      <c r="Q462" s="491"/>
      <c r="R462" s="494" t="s">
        <v>2935</v>
      </c>
      <c r="S462" s="494"/>
    </row>
    <row r="463" spans="1:19" x14ac:dyDescent="0.3">
      <c r="A463" s="491" t="s">
        <v>2384</v>
      </c>
      <c r="B463" s="491" t="s">
        <v>775</v>
      </c>
      <c r="C463" s="491" t="s">
        <v>2385</v>
      </c>
      <c r="D463" s="491" t="s">
        <v>136</v>
      </c>
      <c r="E463" s="491" t="s">
        <v>7</v>
      </c>
      <c r="F463" s="491" t="s">
        <v>135</v>
      </c>
      <c r="G463" s="491" t="s">
        <v>6</v>
      </c>
      <c r="H463" s="491" t="s">
        <v>8</v>
      </c>
      <c r="I463" s="493" t="s">
        <v>1139</v>
      </c>
      <c r="J463" s="491" t="s">
        <v>136</v>
      </c>
      <c r="K463" s="491" t="s">
        <v>136</v>
      </c>
      <c r="L463" s="491" t="s">
        <v>240</v>
      </c>
      <c r="M463" s="491" t="s">
        <v>2901</v>
      </c>
      <c r="N463" s="491" t="s">
        <v>4416</v>
      </c>
      <c r="O463" s="491" t="s">
        <v>2516</v>
      </c>
      <c r="P463" s="491">
        <v>22374033</v>
      </c>
      <c r="Q463" s="491"/>
      <c r="R463" s="494" t="s">
        <v>2935</v>
      </c>
      <c r="S463" s="494"/>
    </row>
    <row r="464" spans="1:19" x14ac:dyDescent="0.3">
      <c r="A464" s="491" t="s">
        <v>825</v>
      </c>
      <c r="B464" s="491" t="s">
        <v>741</v>
      </c>
      <c r="C464" s="491" t="s">
        <v>1359</v>
      </c>
      <c r="D464" s="491" t="s">
        <v>136</v>
      </c>
      <c r="E464" s="491" t="s">
        <v>6</v>
      </c>
      <c r="F464" s="491" t="s">
        <v>135</v>
      </c>
      <c r="G464" s="491" t="s">
        <v>15</v>
      </c>
      <c r="H464" s="491" t="s">
        <v>6</v>
      </c>
      <c r="I464" s="493" t="s">
        <v>1177</v>
      </c>
      <c r="J464" s="491" t="s">
        <v>136</v>
      </c>
      <c r="K464" s="491" t="s">
        <v>397</v>
      </c>
      <c r="L464" s="491" t="s">
        <v>397</v>
      </c>
      <c r="M464" s="491" t="s">
        <v>2651</v>
      </c>
      <c r="N464" s="491" t="s">
        <v>1329</v>
      </c>
      <c r="O464" s="491" t="s">
        <v>828</v>
      </c>
      <c r="P464" s="491">
        <v>22633660</v>
      </c>
      <c r="Q464" s="491">
        <v>22633661</v>
      </c>
      <c r="R464" s="494" t="s">
        <v>2935</v>
      </c>
      <c r="S464" s="494"/>
    </row>
    <row r="465" spans="1:19" x14ac:dyDescent="0.3">
      <c r="A465" s="491" t="s">
        <v>2615</v>
      </c>
      <c r="B465" s="491" t="s">
        <v>2614</v>
      </c>
      <c r="C465" s="491" t="s">
        <v>3010</v>
      </c>
      <c r="D465" s="491" t="s">
        <v>331</v>
      </c>
      <c r="E465" s="491" t="s">
        <v>6</v>
      </c>
      <c r="F465" s="491" t="s">
        <v>148</v>
      </c>
      <c r="G465" s="491" t="s">
        <v>16</v>
      </c>
      <c r="H465" s="491" t="s">
        <v>6</v>
      </c>
      <c r="I465" s="493" t="s">
        <v>1235</v>
      </c>
      <c r="J465" s="491" t="s">
        <v>4109</v>
      </c>
      <c r="K465" s="491" t="s">
        <v>286</v>
      </c>
      <c r="L465" s="491" t="s">
        <v>286</v>
      </c>
      <c r="M465" s="491" t="s">
        <v>2631</v>
      </c>
      <c r="N465" s="491" t="s">
        <v>4416</v>
      </c>
      <c r="O465" s="491" t="s">
        <v>3628</v>
      </c>
      <c r="P465" s="491">
        <v>26798400</v>
      </c>
      <c r="Q465" s="491"/>
      <c r="R465" s="494" t="s">
        <v>2935</v>
      </c>
      <c r="S465" s="494"/>
    </row>
    <row r="466" spans="1:19" x14ac:dyDescent="0.3">
      <c r="A466" s="491" t="s">
        <v>3011</v>
      </c>
      <c r="B466" s="491" t="s">
        <v>3012</v>
      </c>
      <c r="C466" s="491" t="s">
        <v>3013</v>
      </c>
      <c r="D466" s="491" t="s">
        <v>795</v>
      </c>
      <c r="E466" s="491" t="s">
        <v>15</v>
      </c>
      <c r="F466" s="491" t="s">
        <v>70</v>
      </c>
      <c r="G466" s="491" t="s">
        <v>10</v>
      </c>
      <c r="H466" s="491" t="s">
        <v>21</v>
      </c>
      <c r="I466" s="493" t="s">
        <v>1124</v>
      </c>
      <c r="J466" s="491" t="s">
        <v>150</v>
      </c>
      <c r="K466" s="491" t="s">
        <v>795</v>
      </c>
      <c r="L466" s="491" t="s">
        <v>4171</v>
      </c>
      <c r="M466" s="491" t="s">
        <v>3036</v>
      </c>
      <c r="N466" s="491" t="s">
        <v>4416</v>
      </c>
      <c r="O466" s="491" t="s">
        <v>4625</v>
      </c>
      <c r="P466" s="491"/>
      <c r="Q466" s="491"/>
      <c r="R466" s="494" t="s">
        <v>2935</v>
      </c>
      <c r="S466" s="494"/>
    </row>
    <row r="467" spans="1:19" x14ac:dyDescent="0.3">
      <c r="A467" s="491" t="s">
        <v>3582</v>
      </c>
      <c r="B467" s="491" t="s">
        <v>3583</v>
      </c>
      <c r="C467" s="491" t="s">
        <v>3584</v>
      </c>
      <c r="D467" s="491" t="s">
        <v>812</v>
      </c>
      <c r="E467" s="491" t="s">
        <v>7</v>
      </c>
      <c r="F467" s="491" t="s">
        <v>102</v>
      </c>
      <c r="G467" s="491" t="s">
        <v>6</v>
      </c>
      <c r="H467" s="491" t="s">
        <v>20</v>
      </c>
      <c r="I467" s="493" t="s">
        <v>1251</v>
      </c>
      <c r="J467" s="491" t="s">
        <v>103</v>
      </c>
      <c r="K467" s="491" t="s">
        <v>103</v>
      </c>
      <c r="L467" s="491" t="s">
        <v>3171</v>
      </c>
      <c r="M467" s="491" t="s">
        <v>539</v>
      </c>
      <c r="N467" s="491" t="s">
        <v>4416</v>
      </c>
      <c r="O467" s="491" t="s">
        <v>4626</v>
      </c>
      <c r="P467" s="491">
        <v>22636363</v>
      </c>
      <c r="Q467" s="491"/>
      <c r="R467" s="494" t="s">
        <v>2935</v>
      </c>
      <c r="S467" s="494"/>
    </row>
    <row r="468" spans="1:19" x14ac:dyDescent="0.3">
      <c r="A468" s="491" t="s">
        <v>3585</v>
      </c>
      <c r="B468" s="491" t="s">
        <v>2907</v>
      </c>
      <c r="C468" s="491" t="s">
        <v>3586</v>
      </c>
      <c r="D468" s="491" t="s">
        <v>2537</v>
      </c>
      <c r="E468" s="491" t="s">
        <v>11</v>
      </c>
      <c r="F468" s="491" t="s">
        <v>85</v>
      </c>
      <c r="G468" s="491" t="s">
        <v>8</v>
      </c>
      <c r="H468" s="491" t="s">
        <v>7</v>
      </c>
      <c r="I468" s="493" t="s">
        <v>1310</v>
      </c>
      <c r="J468" s="491" t="s">
        <v>84</v>
      </c>
      <c r="K468" s="491" t="s">
        <v>783</v>
      </c>
      <c r="L468" s="491" t="s">
        <v>4219</v>
      </c>
      <c r="M468" s="491" t="s">
        <v>3629</v>
      </c>
      <c r="N468" s="491" t="s">
        <v>4416</v>
      </c>
      <c r="O468" s="491" t="s">
        <v>3630</v>
      </c>
      <c r="P468" s="491">
        <v>86213263</v>
      </c>
      <c r="Q468" s="491"/>
      <c r="R468" s="494" t="s">
        <v>2935</v>
      </c>
      <c r="S468" s="494"/>
    </row>
    <row r="469" spans="1:19" x14ac:dyDescent="0.3">
      <c r="A469" s="491" t="s">
        <v>4627</v>
      </c>
      <c r="B469" s="491" t="s">
        <v>4628</v>
      </c>
      <c r="C469" s="491" t="s">
        <v>4629</v>
      </c>
      <c r="D469" s="491" t="s">
        <v>81</v>
      </c>
      <c r="E469" s="491" t="s">
        <v>9</v>
      </c>
      <c r="F469" s="491" t="s">
        <v>56</v>
      </c>
      <c r="G469" s="491" t="s">
        <v>6</v>
      </c>
      <c r="H469" s="491" t="s">
        <v>9</v>
      </c>
      <c r="I469" s="493" t="s">
        <v>977</v>
      </c>
      <c r="J469" s="491" t="s">
        <v>81</v>
      </c>
      <c r="K469" s="491" t="s">
        <v>81</v>
      </c>
      <c r="L469" s="491" t="s">
        <v>152</v>
      </c>
      <c r="M469" s="491" t="s">
        <v>4630</v>
      </c>
      <c r="N469" s="491" t="s">
        <v>4416</v>
      </c>
      <c r="O469" s="491" t="s">
        <v>4631</v>
      </c>
      <c r="P469" s="491">
        <v>22150607</v>
      </c>
      <c r="Q469" s="491"/>
      <c r="R469" s="494" t="s">
        <v>2935</v>
      </c>
      <c r="S469" s="494"/>
    </row>
  </sheetData>
  <sheetProtection algorithmName="SHA-512" hashValue="SO6DzoWppri+Tr545wLXV1fL2SuTb6qdTWx0AmwfGWPTCh6WE3rr+osL1pp0W4lXzAv+9Ta/VWa2cWbKWkSLLA==" saltValue="qksc12W3DkmI0SGOXJXgZA==" spinCount="100000" sheet="1" objects="1" scenarios="1"/>
  <autoFilter ref="A2:S469" xr:uid="{00000000-0009-0000-0000-000002000000}"/>
  <sortState xmlns:xlrd2="http://schemas.microsoft.com/office/spreadsheetml/2017/richdata2" ref="A3:S469">
    <sortCondition ref="A3:A4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AA92"/>
  <sheetViews>
    <sheetView showGridLines="0" tabSelected="1" zoomScale="95" zoomScaleNormal="95" workbookViewId="0"/>
  </sheetViews>
  <sheetFormatPr baseColWidth="10" defaultColWidth="11.44140625" defaultRowHeight="13.8" x14ac:dyDescent="0.25"/>
  <cols>
    <col min="1" max="1" width="7.77734375" style="1" customWidth="1"/>
    <col min="2" max="2" width="24" style="1" customWidth="1"/>
    <col min="3" max="3" width="25.77734375" style="1" bestFit="1" customWidth="1"/>
    <col min="4" max="4" width="6" style="1" customWidth="1"/>
    <col min="5" max="5" width="11.77734375" style="1" customWidth="1"/>
    <col min="6" max="6" width="6.44140625" style="1" customWidth="1"/>
    <col min="7" max="7" width="10" style="1" customWidth="1"/>
    <col min="8" max="8" width="6.5546875" style="1" customWidth="1"/>
    <col min="9" max="9" width="13.44140625" style="1" customWidth="1"/>
    <col min="10" max="10" width="2" style="1" customWidth="1"/>
    <col min="11" max="11" width="12.5546875" style="1" customWidth="1"/>
    <col min="12" max="14" width="7.21875" style="1" customWidth="1"/>
    <col min="15" max="15" width="2.21875" style="1" customWidth="1"/>
    <col min="16" max="26" width="11.44140625" style="1"/>
    <col min="27" max="27" width="11.44140625" style="12"/>
    <col min="28" max="16384" width="11.44140625" style="1"/>
  </cols>
  <sheetData>
    <row r="1" spans="2:14" ht="15" x14ac:dyDescent="0.25">
      <c r="B1" s="11" t="s">
        <v>1</v>
      </c>
    </row>
    <row r="2" spans="2:14" x14ac:dyDescent="0.25">
      <c r="B2" s="1" t="s">
        <v>2</v>
      </c>
      <c r="H2" s="13"/>
      <c r="I2" s="532" t="s">
        <v>3</v>
      </c>
      <c r="J2" s="532"/>
      <c r="K2" s="533"/>
      <c r="L2" s="521" t="str">
        <f>IFERROR(VLOOKUP(C8,datos,2,0),"")</f>
        <v/>
      </c>
      <c r="M2" s="522"/>
      <c r="N2" s="523"/>
    </row>
    <row r="3" spans="2:14" x14ac:dyDescent="0.25">
      <c r="B3" s="1" t="s">
        <v>4</v>
      </c>
      <c r="G3" s="13"/>
      <c r="H3" s="13"/>
      <c r="I3" s="532"/>
      <c r="J3" s="532"/>
      <c r="K3" s="533"/>
      <c r="L3" s="524"/>
      <c r="M3" s="525"/>
      <c r="N3" s="526"/>
    </row>
    <row r="4" spans="2:14" x14ac:dyDescent="0.25">
      <c r="L4" s="14" t="s">
        <v>5</v>
      </c>
      <c r="M4" s="14"/>
      <c r="N4" s="14"/>
    </row>
    <row r="5" spans="2:14" ht="32.4" x14ac:dyDescent="0.25">
      <c r="B5" s="527" t="s">
        <v>4401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</row>
    <row r="6" spans="2:14" ht="22.5" customHeight="1" x14ac:dyDescent="0.25">
      <c r="B6" s="528" t="s">
        <v>1501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</row>
    <row r="7" spans="2:14" ht="22.5" customHeight="1" x14ac:dyDescent="0.25"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</row>
    <row r="8" spans="2:14" ht="29.25" customHeight="1" x14ac:dyDescent="0.25">
      <c r="B8" s="15" t="s">
        <v>827</v>
      </c>
      <c r="C8" s="161"/>
      <c r="D8" s="13"/>
      <c r="E8" s="15" t="s">
        <v>19</v>
      </c>
      <c r="F8" s="529" t="str">
        <f>IFERROR(VLOOKUP(C8,datos,3,0),"")</f>
        <v/>
      </c>
      <c r="G8" s="530"/>
      <c r="H8" s="530"/>
      <c r="I8" s="530"/>
      <c r="J8" s="530"/>
      <c r="K8" s="530"/>
      <c r="L8" s="530"/>
      <c r="M8" s="530"/>
      <c r="N8" s="531"/>
    </row>
    <row r="9" spans="2:14" ht="10.5" customHeight="1" x14ac:dyDescent="0.25">
      <c r="B9" s="15"/>
      <c r="C9" s="16"/>
      <c r="D9" s="16"/>
      <c r="E9" s="16"/>
      <c r="F9" s="16"/>
      <c r="G9" s="16"/>
      <c r="H9" s="16"/>
      <c r="I9" s="16"/>
      <c r="J9" s="16"/>
      <c r="K9" s="13"/>
      <c r="L9" s="13"/>
      <c r="M9" s="13"/>
      <c r="N9" s="13"/>
    </row>
    <row r="10" spans="2:14" ht="30.75" customHeight="1" x14ac:dyDescent="0.25">
      <c r="B10" s="473" t="s">
        <v>4024</v>
      </c>
      <c r="C10" s="17" t="str">
        <f>IFERROR(VLOOKUP(C8,datos,16,0),"")</f>
        <v/>
      </c>
      <c r="E10" s="544" t="s">
        <v>4025</v>
      </c>
      <c r="F10" s="545"/>
      <c r="G10" s="534" t="str">
        <f>IFERROR(VLOOKUP(C8,datos,17,0),"")</f>
        <v/>
      </c>
      <c r="H10" s="535"/>
      <c r="I10" s="536"/>
      <c r="K10" s="15" t="s">
        <v>13</v>
      </c>
      <c r="L10" s="537" t="str">
        <f>IFERROR(VLOOKUP(C8,datos,14,0),"")</f>
        <v/>
      </c>
      <c r="M10" s="538"/>
      <c r="N10" s="539"/>
    </row>
    <row r="11" spans="2:14" ht="10.5" customHeight="1" x14ac:dyDescent="0.25">
      <c r="J11" s="18"/>
    </row>
    <row r="12" spans="2:14" ht="17.25" customHeight="1" x14ac:dyDescent="0.25">
      <c r="B12" s="15" t="s">
        <v>2980</v>
      </c>
      <c r="C12" s="540" t="str">
        <f>IFERROR(VLOOKUP(H12,prov,2,0),"")</f>
        <v/>
      </c>
      <c r="D12" s="541"/>
      <c r="E12" s="541"/>
      <c r="F12" s="542"/>
      <c r="G12" s="478" t="str">
        <f>IFERROR(VLOOKUP(C12,prov1,2,0),"")</f>
        <v/>
      </c>
      <c r="H12" s="19" t="str">
        <f>IFERROR(VLOOKUP(C8,datos,9,0),"")</f>
        <v/>
      </c>
      <c r="I12" s="20"/>
      <c r="J12" s="15"/>
      <c r="K12" s="159"/>
      <c r="L12" s="159"/>
      <c r="M12" s="159"/>
      <c r="N12" s="159"/>
    </row>
    <row r="13" spans="2:14" ht="15.75" customHeight="1" x14ac:dyDescent="0.25">
      <c r="B13" s="21"/>
      <c r="C13" s="22"/>
      <c r="D13" s="22"/>
      <c r="E13" s="21"/>
      <c r="F13" s="23"/>
      <c r="G13" s="23"/>
      <c r="H13" s="23"/>
      <c r="I13" s="21"/>
      <c r="J13" s="21"/>
      <c r="K13" s="21"/>
      <c r="L13" s="543" t="str">
        <f>IFERROR(IF(OR(N13="",N13=0),"","Plan Nacional"),"")</f>
        <v/>
      </c>
      <c r="M13" s="543"/>
      <c r="N13" s="476" t="str">
        <f>IFERROR(VLOOKUP(C8,datos,18,0),"")</f>
        <v/>
      </c>
    </row>
    <row r="14" spans="2:14" ht="15.75" customHeight="1" x14ac:dyDescent="0.25">
      <c r="B14" s="15" t="s">
        <v>826</v>
      </c>
      <c r="C14" s="537" t="str">
        <f>IFERROR(VLOOKUP(C8,datos,4,0),"")</f>
        <v/>
      </c>
      <c r="D14" s="538"/>
      <c r="E14" s="539"/>
      <c r="F14" s="13"/>
      <c r="H14" s="15" t="s">
        <v>17</v>
      </c>
      <c r="I14" s="477" t="str">
        <f>IFERROR(VLOOKUP(C8,datos,5,0),"")</f>
        <v/>
      </c>
      <c r="J14" s="21"/>
      <c r="K14" s="543" t="str">
        <f>IFERROR(IF(N14="XX","Proyectos Educación Abierta",""),"")</f>
        <v/>
      </c>
      <c r="L14" s="543"/>
      <c r="M14" s="543"/>
      <c r="N14" s="476" t="str">
        <f>IFERROR(VLOOKUP(C8,datos,19,0),"")</f>
        <v/>
      </c>
    </row>
    <row r="15" spans="2:14" ht="24" customHeight="1" x14ac:dyDescent="0.25">
      <c r="B15" s="24"/>
      <c r="C15" s="24"/>
      <c r="D15" s="24"/>
      <c r="E15" s="24"/>
      <c r="F15" s="24"/>
      <c r="G15" s="24"/>
      <c r="H15" s="24"/>
      <c r="I15" s="24"/>
      <c r="J15" s="21"/>
      <c r="K15" s="25"/>
      <c r="L15" s="26"/>
      <c r="M15" s="26"/>
      <c r="N15" s="26"/>
    </row>
    <row r="16" spans="2:14" ht="24" customHeight="1" x14ac:dyDescent="0.25">
      <c r="B16" s="247" t="s">
        <v>3091</v>
      </c>
      <c r="C16" s="27"/>
      <c r="D16" s="27"/>
      <c r="E16" s="27"/>
      <c r="F16" s="27"/>
      <c r="G16" s="27"/>
      <c r="H16" s="247" t="s">
        <v>3092</v>
      </c>
      <c r="I16" s="27"/>
      <c r="J16" s="27"/>
      <c r="K16" s="27"/>
      <c r="L16" s="27"/>
      <c r="M16" s="27"/>
      <c r="N16" s="27"/>
    </row>
    <row r="17" spans="2:14" ht="17.25" customHeight="1" x14ac:dyDescent="0.25">
      <c r="B17" s="15" t="s">
        <v>3093</v>
      </c>
      <c r="C17" s="537" t="str">
        <f>IFERROR(VLOOKUP(C8,datos,15,0),"")</f>
        <v/>
      </c>
      <c r="D17" s="538"/>
      <c r="E17" s="539"/>
      <c r="F17" s="13"/>
      <c r="H17" s="15" t="s">
        <v>3093</v>
      </c>
      <c r="I17" s="546"/>
      <c r="J17" s="547"/>
      <c r="K17" s="547"/>
      <c r="L17" s="547"/>
      <c r="M17" s="547"/>
      <c r="N17" s="548"/>
    </row>
    <row r="18" spans="2:14" ht="8.25" customHeight="1" x14ac:dyDescent="0.25">
      <c r="B18" s="15"/>
      <c r="C18" s="13"/>
      <c r="D18" s="13"/>
      <c r="E18" s="13"/>
      <c r="F18" s="13"/>
      <c r="G18" s="18"/>
      <c r="H18" s="15"/>
      <c r="I18" s="13"/>
      <c r="J18" s="13"/>
      <c r="K18" s="13"/>
      <c r="L18" s="13"/>
      <c r="M18" s="13"/>
      <c r="N18" s="13"/>
    </row>
    <row r="19" spans="2:14" ht="20.25" customHeight="1" x14ac:dyDescent="0.25">
      <c r="B19" s="15" t="s">
        <v>18</v>
      </c>
      <c r="C19" s="537"/>
      <c r="D19" s="538"/>
      <c r="E19" s="539"/>
      <c r="F19" s="13"/>
      <c r="H19" s="15" t="s">
        <v>18</v>
      </c>
      <c r="I19" s="537"/>
      <c r="J19" s="538"/>
      <c r="K19" s="538"/>
      <c r="L19" s="538"/>
      <c r="M19" s="538"/>
      <c r="N19" s="539"/>
    </row>
    <row r="20" spans="2:14" ht="9" customHeight="1" x14ac:dyDescent="0.25">
      <c r="B20" s="15"/>
      <c r="C20" s="28"/>
      <c r="D20" s="28"/>
      <c r="E20" s="28"/>
      <c r="F20" s="13"/>
      <c r="G20" s="18"/>
      <c r="H20" s="15"/>
      <c r="I20" s="13"/>
      <c r="J20" s="13"/>
      <c r="K20" s="28"/>
      <c r="L20" s="28"/>
      <c r="M20" s="28"/>
      <c r="N20" s="28"/>
    </row>
    <row r="21" spans="2:14" ht="17.25" customHeight="1" x14ac:dyDescent="0.25">
      <c r="B21" s="15" t="s">
        <v>3094</v>
      </c>
      <c r="C21" s="17"/>
      <c r="D21" s="13"/>
      <c r="E21" s="13"/>
      <c r="F21" s="13"/>
      <c r="H21" s="15" t="s">
        <v>3094</v>
      </c>
      <c r="I21" s="534"/>
      <c r="J21" s="535"/>
      <c r="K21" s="536"/>
    </row>
    <row r="22" spans="2:14" ht="17.25" customHeight="1" x14ac:dyDescent="0.25">
      <c r="B22" s="29"/>
      <c r="C22" s="30"/>
      <c r="D22" s="13"/>
      <c r="E22" s="13"/>
      <c r="F22" s="13"/>
      <c r="L22" s="15"/>
      <c r="M22" s="15"/>
      <c r="N22" s="31"/>
    </row>
    <row r="23" spans="2:14" ht="17.25" customHeight="1" x14ac:dyDescent="0.25">
      <c r="B23" s="29"/>
      <c r="C23" s="30"/>
      <c r="D23" s="13"/>
      <c r="E23" s="13"/>
      <c r="F23" s="13"/>
      <c r="G23" s="29"/>
      <c r="H23" s="29"/>
      <c r="I23" s="30"/>
      <c r="J23" s="30"/>
      <c r="K23" s="30"/>
      <c r="L23" s="15"/>
      <c r="M23" s="15"/>
      <c r="N23" s="31"/>
    </row>
    <row r="24" spans="2:14" ht="17.25" customHeight="1" x14ac:dyDescent="0.25">
      <c r="B24" s="29"/>
      <c r="C24" s="30"/>
      <c r="D24" s="13"/>
      <c r="E24" s="13"/>
      <c r="F24" s="13"/>
      <c r="G24" s="29"/>
      <c r="H24" s="29"/>
      <c r="I24" s="30"/>
      <c r="J24" s="30"/>
      <c r="K24" s="30"/>
      <c r="L24" s="15"/>
      <c r="M24" s="15"/>
      <c r="N24" s="31"/>
    </row>
    <row r="26" spans="2:14" ht="17.25" customHeight="1" x14ac:dyDescent="0.4">
      <c r="B26" s="32"/>
      <c r="F26" s="549" t="s">
        <v>3631</v>
      </c>
      <c r="G26" s="550"/>
      <c r="H26" s="550"/>
      <c r="I26" s="550"/>
      <c r="J26" s="550"/>
      <c r="K26" s="550"/>
      <c r="L26" s="550"/>
      <c r="M26" s="550"/>
      <c r="N26" s="551"/>
    </row>
    <row r="27" spans="2:14" ht="17.25" customHeight="1" x14ac:dyDescent="0.25">
      <c r="B27" s="20"/>
      <c r="F27" s="552"/>
      <c r="G27" s="553"/>
      <c r="H27" s="553"/>
      <c r="I27" s="553"/>
      <c r="J27" s="553"/>
      <c r="K27" s="553"/>
      <c r="L27" s="553"/>
      <c r="M27" s="553"/>
      <c r="N27" s="554"/>
    </row>
    <row r="28" spans="2:14" ht="17.25" customHeight="1" x14ac:dyDescent="0.25">
      <c r="B28" s="20"/>
      <c r="F28" s="552"/>
      <c r="G28" s="553"/>
      <c r="H28" s="553"/>
      <c r="I28" s="553"/>
      <c r="J28" s="553"/>
      <c r="K28" s="553"/>
      <c r="L28" s="553"/>
      <c r="M28" s="553"/>
      <c r="N28" s="554"/>
    </row>
    <row r="29" spans="2:14" ht="17.25" customHeight="1" x14ac:dyDescent="0.25">
      <c r="E29" s="33"/>
      <c r="F29" s="552"/>
      <c r="G29" s="553"/>
      <c r="H29" s="553"/>
      <c r="I29" s="553"/>
      <c r="J29" s="553"/>
      <c r="K29" s="553"/>
      <c r="L29" s="553"/>
      <c r="M29" s="553"/>
      <c r="N29" s="554"/>
    </row>
    <row r="30" spans="2:14" ht="17.25" customHeight="1" x14ac:dyDescent="0.25">
      <c r="B30" s="33"/>
      <c r="C30" s="558" t="s">
        <v>1327</v>
      </c>
      <c r="D30" s="558"/>
      <c r="E30" s="33"/>
      <c r="F30" s="552"/>
      <c r="G30" s="553"/>
      <c r="H30" s="553"/>
      <c r="I30" s="553"/>
      <c r="J30" s="553"/>
      <c r="K30" s="553"/>
      <c r="L30" s="553"/>
      <c r="M30" s="553"/>
      <c r="N30" s="554"/>
    </row>
    <row r="31" spans="2:14" ht="17.25" customHeight="1" x14ac:dyDescent="0.25">
      <c r="B31" s="160"/>
      <c r="C31" s="160"/>
      <c r="D31" s="160"/>
      <c r="E31" s="33"/>
      <c r="F31" s="555"/>
      <c r="G31" s="556"/>
      <c r="H31" s="556"/>
      <c r="I31" s="556"/>
      <c r="J31" s="556"/>
      <c r="K31" s="556"/>
      <c r="L31" s="556"/>
      <c r="M31" s="556"/>
      <c r="N31" s="557"/>
    </row>
    <row r="32" spans="2:14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87" ht="1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5" customHeight="1" x14ac:dyDescent="0.25"/>
  </sheetData>
  <sheetProtection algorithmName="SHA-512" hashValue="hb4lt9/G7M8gwk9goMozjJDQ9up8neG957V5IcV9hc2X5fjZaXWYurROy+zW8FNf5jljW6siW8DnE4MQxf//bg==" saltValue="NMEU+L7glfCL7OdHaf4hAg==" spinCount="100000" sheet="1" objects="1" scenarios="1"/>
  <mergeCells count="19">
    <mergeCell ref="C17:E17"/>
    <mergeCell ref="C19:E19"/>
    <mergeCell ref="I17:N17"/>
    <mergeCell ref="F26:N31"/>
    <mergeCell ref="I21:K21"/>
    <mergeCell ref="C30:D30"/>
    <mergeCell ref="I19:N19"/>
    <mergeCell ref="G10:I10"/>
    <mergeCell ref="L10:N10"/>
    <mergeCell ref="C12:F12"/>
    <mergeCell ref="C14:E14"/>
    <mergeCell ref="L13:M13"/>
    <mergeCell ref="E10:F10"/>
    <mergeCell ref="K14:M14"/>
    <mergeCell ref="L2:N3"/>
    <mergeCell ref="B5:N5"/>
    <mergeCell ref="B6:N7"/>
    <mergeCell ref="F8:N8"/>
    <mergeCell ref="I2:K3"/>
  </mergeCells>
  <conditionalFormatting sqref="C12">
    <cfRule type="cellIs" dxfId="95" priority="18" operator="equal">
      <formula>#N/A</formula>
    </cfRule>
  </conditionalFormatting>
  <conditionalFormatting sqref="F8:N8 C10 G10 L10:N10 K12 C14:E14 I14">
    <cfRule type="cellIs" dxfId="94" priority="20" operator="equal">
      <formula>#N/A</formula>
    </cfRule>
  </conditionalFormatting>
  <conditionalFormatting sqref="G12:H12">
    <cfRule type="cellIs" dxfId="93" priority="17" operator="equal">
      <formula>#N/A</formula>
    </cfRule>
  </conditionalFormatting>
  <conditionalFormatting sqref="N13:N14">
    <cfRule type="cellIs" dxfId="89" priority="2" operator="equal">
      <formula>0</formula>
    </cfRule>
  </conditionalFormatting>
  <conditionalFormatting sqref="N14">
    <cfRule type="containsText" dxfId="88" priority="1" operator="containsText" text="XX">
      <formula>NOT(ISERROR(SEARCH("XX",N14)))</formula>
    </cfRule>
  </conditionalFormatting>
  <dataValidations count="1">
    <dataValidation allowBlank="1" showInputMessage="1" showErrorMessage="1" prompt="Digite únicamente los últimos 4 dígitos del Código Presupuestario." sqref="C8" xr:uid="{00000000-0002-0000-0300-000000000000}"/>
  </dataValidations>
  <printOptions horizontalCentered="1"/>
  <pageMargins left="0.19685039370078741" right="0.19685039370078741" top="0.59055118110236227" bottom="0.35433070866141736" header="0.31496062992125984" footer="0.19685039370078741"/>
  <pageSetup scale="9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6" operator="containsText" id="{09086581-821A-4A02-BB75-C3CA31146FCF}">
            <xm:f>NOT(ISERROR(SEARCH($K$14,K14)))</xm:f>
            <xm:f>$K$14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K14:M14</xm:sqref>
        </x14:conditionalFormatting>
        <x14:conditionalFormatting xmlns:xm="http://schemas.microsoft.com/office/excel/2006/main">
          <x14:cfRule type="containsText" priority="5" operator="containsText" id="{E586FB89-A06A-448C-B99B-300D5EF2C57A}">
            <xm:f>NOT(ISERROR(SEARCH($L$13,L13)))</xm:f>
            <xm:f>$L$13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L13:M13</xm:sqref>
        </x14:conditionalFormatting>
        <x14:conditionalFormatting xmlns:xm="http://schemas.microsoft.com/office/excel/2006/main">
          <x14:cfRule type="containsText" priority="9" operator="containsText" id="{C531BD53-E99D-47B2-99C0-FE039E29865D}">
            <xm:f>NOT(ISERROR(SEARCH($N$13,N13)))</xm:f>
            <xm:f>$N$13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N13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4">
    <pageSetUpPr fitToPage="1"/>
  </sheetPr>
  <dimension ref="B1:AA93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6" style="1" customWidth="1"/>
    <col min="2" max="2" width="24" style="1" customWidth="1"/>
    <col min="3" max="3" width="25.77734375" style="1" bestFit="1" customWidth="1"/>
    <col min="4" max="4" width="6" style="1" customWidth="1"/>
    <col min="5" max="5" width="11.77734375" style="1" customWidth="1"/>
    <col min="6" max="6" width="6.44140625" style="1" customWidth="1"/>
    <col min="7" max="7" width="10" style="1" customWidth="1"/>
    <col min="8" max="8" width="6.5546875" style="1" customWidth="1"/>
    <col min="9" max="9" width="13.44140625" style="1" customWidth="1"/>
    <col min="10" max="10" width="2" style="1" customWidth="1"/>
    <col min="11" max="11" width="12.5546875" style="1" customWidth="1"/>
    <col min="12" max="14" width="8.44140625" style="1" customWidth="1"/>
    <col min="15" max="15" width="2.21875" style="1" customWidth="1"/>
    <col min="16" max="26" width="11.44140625" style="1"/>
    <col min="27" max="27" width="11.44140625" style="12"/>
    <col min="28" max="16384" width="11.44140625" style="1"/>
  </cols>
  <sheetData>
    <row r="1" spans="2:14" ht="15" x14ac:dyDescent="0.25">
      <c r="B1" s="11" t="s">
        <v>1</v>
      </c>
    </row>
    <row r="2" spans="2:14" x14ac:dyDescent="0.25">
      <c r="B2" s="1" t="s">
        <v>2</v>
      </c>
      <c r="H2" s="13"/>
      <c r="I2" s="532" t="s">
        <v>3</v>
      </c>
      <c r="J2" s="532"/>
      <c r="K2" s="533"/>
      <c r="L2" s="521" t="str">
        <f>IFERROR(VLOOKUP(C8,secuenc,2,0),"")</f>
        <v/>
      </c>
      <c r="M2" s="522"/>
      <c r="N2" s="523"/>
    </row>
    <row r="3" spans="2:14" x14ac:dyDescent="0.25">
      <c r="B3" s="1" t="s">
        <v>4</v>
      </c>
      <c r="G3" s="13"/>
      <c r="H3" s="13"/>
      <c r="I3" s="532"/>
      <c r="J3" s="532"/>
      <c r="K3" s="533"/>
      <c r="L3" s="524"/>
      <c r="M3" s="525"/>
      <c r="N3" s="526"/>
    </row>
    <row r="4" spans="2:14" x14ac:dyDescent="0.25">
      <c r="L4" s="14" t="s">
        <v>5</v>
      </c>
      <c r="M4" s="14"/>
      <c r="N4" s="14"/>
    </row>
    <row r="5" spans="2:14" ht="32.4" x14ac:dyDescent="0.25">
      <c r="B5" s="527" t="s">
        <v>4401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</row>
    <row r="6" spans="2:14" ht="22.5" customHeight="1" x14ac:dyDescent="0.25">
      <c r="B6" s="528" t="s">
        <v>1501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</row>
    <row r="7" spans="2:14" ht="22.5" customHeight="1" x14ac:dyDescent="0.25"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</row>
    <row r="8" spans="2:14" ht="27" customHeight="1" x14ac:dyDescent="0.25">
      <c r="B8" s="15" t="s">
        <v>19</v>
      </c>
      <c r="C8" s="529"/>
      <c r="D8" s="530"/>
      <c r="E8" s="530"/>
      <c r="F8" s="530"/>
      <c r="G8" s="530"/>
      <c r="H8" s="530"/>
      <c r="I8" s="530"/>
      <c r="J8" s="530"/>
      <c r="K8" s="530"/>
      <c r="L8" s="530"/>
      <c r="M8" s="531"/>
    </row>
    <row r="9" spans="2:14" ht="10.5" customHeight="1" x14ac:dyDescent="0.25">
      <c r="B9" s="15"/>
      <c r="C9" s="16"/>
      <c r="D9" s="16"/>
      <c r="E9" s="16"/>
    </row>
    <row r="10" spans="2:14" ht="30.75" customHeight="1" x14ac:dyDescent="0.25">
      <c r="B10" s="473" t="s">
        <v>4024</v>
      </c>
      <c r="C10" s="17" t="str">
        <f>IFERROR(VLOOKUP(L2,privadas,15,0),"")</f>
        <v/>
      </c>
      <c r="E10" s="544" t="s">
        <v>4025</v>
      </c>
      <c r="F10" s="545"/>
      <c r="G10" s="534" t="str">
        <f>IFERROR(VLOOKUP(L2,privadas,16,0),"")</f>
        <v/>
      </c>
      <c r="H10" s="535"/>
      <c r="I10" s="536"/>
      <c r="K10" s="15" t="s">
        <v>13</v>
      </c>
      <c r="L10" s="537" t="str">
        <f>IFERROR(VLOOKUP(L2,privadas,13,0),"")</f>
        <v/>
      </c>
      <c r="M10" s="538"/>
      <c r="N10" s="539"/>
    </row>
    <row r="11" spans="2:14" ht="10.5" customHeight="1" x14ac:dyDescent="0.25">
      <c r="J11" s="18"/>
    </row>
    <row r="12" spans="2:14" ht="15" x14ac:dyDescent="0.25">
      <c r="B12" s="15" t="s">
        <v>2980</v>
      </c>
      <c r="C12" s="540" t="str">
        <f>IFERROR(VLOOKUP(H12,prov,2,0),"")</f>
        <v/>
      </c>
      <c r="D12" s="541"/>
      <c r="E12" s="541"/>
      <c r="F12" s="542"/>
      <c r="G12" s="478" t="str">
        <f>IFERROR(VLOOKUP(C12,prov1,2,0),"")</f>
        <v/>
      </c>
      <c r="H12" s="19" t="str">
        <f>IFERROR(VLOOKUP(L2,privadas,8,0),"")</f>
        <v/>
      </c>
      <c r="I12" s="20"/>
      <c r="J12" s="15"/>
      <c r="K12" s="159"/>
      <c r="L12" s="159"/>
      <c r="M12" s="159"/>
      <c r="N12" s="159"/>
    </row>
    <row r="13" spans="2:14" ht="10.5" customHeight="1" x14ac:dyDescent="0.25">
      <c r="B13" s="21"/>
      <c r="C13" s="22"/>
      <c r="D13" s="22"/>
      <c r="E13" s="21"/>
      <c r="F13" s="23"/>
      <c r="G13" s="23"/>
      <c r="H13" s="23"/>
      <c r="I13" s="21"/>
      <c r="J13" s="15"/>
      <c r="K13" s="21"/>
      <c r="L13" s="23"/>
      <c r="M13" s="23"/>
      <c r="N13" s="23"/>
    </row>
    <row r="14" spans="2:14" ht="15" x14ac:dyDescent="0.25">
      <c r="B14" s="15" t="s">
        <v>826</v>
      </c>
      <c r="C14" s="537" t="str">
        <f>IFERROR(VLOOKUP(L2,privadas,3,0),"")</f>
        <v/>
      </c>
      <c r="D14" s="538"/>
      <c r="E14" s="539"/>
      <c r="F14" s="13"/>
      <c r="H14" s="15" t="s">
        <v>17</v>
      </c>
      <c r="I14" s="477" t="str">
        <f>IFERROR(VLOOKUP(L2,privadas,4,0),"")</f>
        <v/>
      </c>
      <c r="J14" s="15"/>
      <c r="L14" s="559" t="str">
        <f>IFERROR(IF(OR(N14="",N14="--"),"","Plan Nacional"),"")</f>
        <v/>
      </c>
      <c r="M14" s="559"/>
      <c r="N14" s="476" t="str">
        <f>IFERROR(VLOOKUP(L2,privadas,17,FALSE),"")</f>
        <v/>
      </c>
    </row>
    <row r="15" spans="2:14" ht="24" customHeight="1" x14ac:dyDescent="0.25">
      <c r="B15" s="24"/>
      <c r="C15" s="24"/>
      <c r="D15" s="24"/>
      <c r="E15" s="24"/>
      <c r="F15" s="24"/>
      <c r="G15" s="24"/>
      <c r="H15" s="24"/>
      <c r="I15" s="24"/>
      <c r="J15" s="15"/>
      <c r="K15" s="25"/>
      <c r="L15" s="26"/>
      <c r="M15" s="26"/>
      <c r="N15" s="26"/>
    </row>
    <row r="16" spans="2:14" ht="24" customHeight="1" x14ac:dyDescent="0.25">
      <c r="B16" s="247" t="s">
        <v>3091</v>
      </c>
      <c r="C16" s="248"/>
      <c r="D16" s="248"/>
      <c r="E16" s="248"/>
      <c r="F16" s="248"/>
      <c r="G16" s="35"/>
      <c r="H16" s="247" t="s">
        <v>3092</v>
      </c>
      <c r="I16" s="27"/>
      <c r="J16" s="27"/>
      <c r="K16" s="27"/>
      <c r="L16" s="27"/>
      <c r="M16" s="27"/>
      <c r="N16" s="27"/>
    </row>
    <row r="17" spans="2:14" ht="18.75" customHeight="1" x14ac:dyDescent="0.25">
      <c r="B17" s="15" t="s">
        <v>3093</v>
      </c>
      <c r="C17" s="537" t="str">
        <f>IFERROR(VLOOKUP(L2,privadas,14,0),"")</f>
        <v/>
      </c>
      <c r="D17" s="538"/>
      <c r="E17" s="539"/>
      <c r="F17" s="13"/>
      <c r="H17" s="15" t="s">
        <v>3093</v>
      </c>
      <c r="I17" s="546"/>
      <c r="J17" s="547"/>
      <c r="K17" s="547"/>
      <c r="L17" s="547"/>
      <c r="M17" s="547"/>
      <c r="N17" s="548"/>
    </row>
    <row r="18" spans="2:14" ht="8.25" customHeight="1" x14ac:dyDescent="0.25">
      <c r="B18" s="15"/>
      <c r="C18" s="13"/>
      <c r="D18" s="13"/>
      <c r="E18" s="13"/>
      <c r="F18" s="13"/>
      <c r="G18" s="18"/>
      <c r="H18" s="15"/>
      <c r="I18" s="13"/>
      <c r="J18" s="13"/>
      <c r="K18" s="13"/>
      <c r="L18" s="13"/>
      <c r="M18" s="13"/>
      <c r="N18" s="13"/>
    </row>
    <row r="19" spans="2:14" ht="20.25" customHeight="1" x14ac:dyDescent="0.25">
      <c r="B19" s="15" t="s">
        <v>18</v>
      </c>
      <c r="C19" s="537"/>
      <c r="D19" s="538"/>
      <c r="E19" s="539"/>
      <c r="F19" s="13"/>
      <c r="H19" s="15" t="s">
        <v>18</v>
      </c>
      <c r="I19" s="537"/>
      <c r="J19" s="538"/>
      <c r="K19" s="538"/>
      <c r="L19" s="538"/>
      <c r="M19" s="538"/>
      <c r="N19" s="539"/>
    </row>
    <row r="20" spans="2:14" ht="9" customHeight="1" x14ac:dyDescent="0.25">
      <c r="B20" s="15"/>
      <c r="C20" s="28"/>
      <c r="D20" s="28"/>
      <c r="E20" s="28"/>
      <c r="F20" s="13"/>
      <c r="G20" s="18"/>
      <c r="H20" s="15"/>
      <c r="I20" s="13"/>
      <c r="J20" s="13"/>
      <c r="K20" s="28"/>
      <c r="L20" s="28"/>
      <c r="M20" s="28"/>
      <c r="N20" s="28"/>
    </row>
    <row r="21" spans="2:14" ht="17.25" customHeight="1" x14ac:dyDescent="0.25">
      <c r="B21" s="15" t="s">
        <v>3094</v>
      </c>
      <c r="C21" s="17"/>
      <c r="D21" s="13"/>
      <c r="E21" s="13"/>
      <c r="F21" s="13"/>
      <c r="H21" s="15" t="s">
        <v>3094</v>
      </c>
      <c r="I21" s="534"/>
      <c r="J21" s="535"/>
      <c r="K21" s="536"/>
    </row>
    <row r="22" spans="2:14" ht="17.25" customHeight="1" x14ac:dyDescent="0.25">
      <c r="B22" s="29"/>
      <c r="C22" s="30"/>
      <c r="D22" s="13"/>
      <c r="E22" s="13"/>
      <c r="F22" s="13"/>
      <c r="L22" s="15"/>
      <c r="M22" s="15"/>
      <c r="N22" s="31"/>
    </row>
    <row r="23" spans="2:14" ht="17.25" customHeight="1" x14ac:dyDescent="0.25">
      <c r="B23" s="29"/>
      <c r="C23" s="30"/>
      <c r="D23" s="13"/>
      <c r="E23" s="13"/>
      <c r="F23" s="13"/>
      <c r="G23" s="29"/>
      <c r="H23" s="29"/>
      <c r="I23" s="30"/>
      <c r="J23" s="30"/>
      <c r="K23" s="30"/>
      <c r="L23" s="15"/>
      <c r="M23" s="15"/>
      <c r="N23" s="31"/>
    </row>
    <row r="24" spans="2:14" ht="17.25" customHeight="1" x14ac:dyDescent="0.25">
      <c r="B24" s="29"/>
      <c r="C24" s="30"/>
      <c r="D24" s="13"/>
      <c r="E24" s="13"/>
      <c r="F24" s="13"/>
      <c r="G24" s="29"/>
      <c r="H24" s="29"/>
      <c r="I24" s="30"/>
      <c r="J24" s="30"/>
      <c r="K24" s="30"/>
      <c r="L24" s="15"/>
      <c r="M24" s="15"/>
      <c r="N24" s="31"/>
    </row>
    <row r="26" spans="2:14" ht="15.75" customHeight="1" x14ac:dyDescent="0.4">
      <c r="B26" s="32"/>
      <c r="F26" s="560" t="s">
        <v>2993</v>
      </c>
      <c r="G26" s="561"/>
      <c r="H26" s="561"/>
      <c r="I26" s="561"/>
      <c r="J26" s="561"/>
      <c r="K26" s="561"/>
      <c r="L26" s="561"/>
      <c r="M26" s="561"/>
      <c r="N26" s="562"/>
    </row>
    <row r="27" spans="2:14" ht="15.75" customHeight="1" x14ac:dyDescent="0.25">
      <c r="B27" s="20"/>
      <c r="F27" s="563"/>
      <c r="G27" s="564"/>
      <c r="H27" s="564"/>
      <c r="I27" s="564"/>
      <c r="J27" s="564"/>
      <c r="K27" s="564"/>
      <c r="L27" s="564"/>
      <c r="M27" s="564"/>
      <c r="N27" s="565"/>
    </row>
    <row r="28" spans="2:14" ht="15.75" customHeight="1" x14ac:dyDescent="0.25">
      <c r="B28" s="20"/>
      <c r="F28" s="563"/>
      <c r="G28" s="564"/>
      <c r="H28" s="564"/>
      <c r="I28" s="564"/>
      <c r="J28" s="564"/>
      <c r="K28" s="564"/>
      <c r="L28" s="564"/>
      <c r="M28" s="564"/>
      <c r="N28" s="565"/>
    </row>
    <row r="29" spans="2:14" ht="15.75" customHeight="1" x14ac:dyDescent="0.25">
      <c r="E29" s="33"/>
      <c r="F29" s="563"/>
      <c r="G29" s="564"/>
      <c r="H29" s="564"/>
      <c r="I29" s="564"/>
      <c r="J29" s="564"/>
      <c r="K29" s="564"/>
      <c r="L29" s="564"/>
      <c r="M29" s="564"/>
      <c r="N29" s="565"/>
    </row>
    <row r="30" spans="2:14" ht="15.75" customHeight="1" x14ac:dyDescent="0.25">
      <c r="B30" s="33"/>
      <c r="C30" s="558" t="s">
        <v>1327</v>
      </c>
      <c r="D30" s="558"/>
      <c r="E30" s="33"/>
      <c r="F30" s="563"/>
      <c r="G30" s="564"/>
      <c r="H30" s="564"/>
      <c r="I30" s="564"/>
      <c r="J30" s="564"/>
      <c r="K30" s="564"/>
      <c r="L30" s="564"/>
      <c r="M30" s="564"/>
      <c r="N30" s="565"/>
    </row>
    <row r="31" spans="2:14" ht="15.75" customHeight="1" x14ac:dyDescent="0.25">
      <c r="B31" s="160"/>
      <c r="C31" s="569"/>
      <c r="D31" s="569"/>
      <c r="E31" s="33"/>
      <c r="F31" s="563"/>
      <c r="G31" s="564"/>
      <c r="H31" s="564"/>
      <c r="I31" s="564"/>
      <c r="J31" s="564"/>
      <c r="K31" s="564"/>
      <c r="L31" s="564"/>
      <c r="M31" s="564"/>
      <c r="N31" s="565"/>
    </row>
    <row r="32" spans="2:14" ht="15.75" customHeight="1" x14ac:dyDescent="0.25">
      <c r="B32" s="160"/>
      <c r="C32" s="160"/>
      <c r="D32" s="160"/>
      <c r="E32" s="33"/>
      <c r="F32" s="566"/>
      <c r="G32" s="567"/>
      <c r="H32" s="567"/>
      <c r="I32" s="567"/>
      <c r="J32" s="567"/>
      <c r="K32" s="567"/>
      <c r="L32" s="567"/>
      <c r="M32" s="567"/>
      <c r="N32" s="568"/>
    </row>
    <row r="33" spans="2:14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88" ht="1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5" customHeight="1" x14ac:dyDescent="0.25"/>
  </sheetData>
  <sheetProtection algorithmName="SHA-512" hashValue="7iKZ1k1QW0rfr4FZ8QxPzfDvtcCQlATPUS/qx1maaAh49wnfxEZk1fSj2o4xVk+z2uOuC3Soe8qs8spaVaoApQ==" saltValue="7erITc5/sU+HlZTcRLmt8Q==" spinCount="100000" sheet="1" objects="1" scenarios="1"/>
  <mergeCells count="18">
    <mergeCell ref="C19:E19"/>
    <mergeCell ref="I19:N19"/>
    <mergeCell ref="I21:K21"/>
    <mergeCell ref="F26:N32"/>
    <mergeCell ref="C30:D31"/>
    <mergeCell ref="C12:F12"/>
    <mergeCell ref="C14:E14"/>
    <mergeCell ref="C17:E17"/>
    <mergeCell ref="I17:N17"/>
    <mergeCell ref="L14:M14"/>
    <mergeCell ref="I2:K3"/>
    <mergeCell ref="L2:N3"/>
    <mergeCell ref="B5:N5"/>
    <mergeCell ref="B6:N7"/>
    <mergeCell ref="G10:I10"/>
    <mergeCell ref="L10:N10"/>
    <mergeCell ref="C8:M8"/>
    <mergeCell ref="E10:F10"/>
  </mergeCells>
  <conditionalFormatting sqref="C8 C10 G10 L10:N10 K12 C14:E14 I14">
    <cfRule type="cellIs" dxfId="87" priority="7" operator="equal">
      <formula>#N/A</formula>
    </cfRule>
  </conditionalFormatting>
  <conditionalFormatting sqref="C12">
    <cfRule type="cellIs" dxfId="86" priority="6" operator="equal">
      <formula>#N/A</formula>
    </cfRule>
  </conditionalFormatting>
  <conditionalFormatting sqref="G12:H12">
    <cfRule type="cellIs" dxfId="85" priority="5" operator="equal">
      <formula>#N/A</formula>
    </cfRule>
  </conditionalFormatting>
  <conditionalFormatting sqref="N14">
    <cfRule type="cellIs" dxfId="83" priority="1" operator="equal">
      <formula>"--"</formula>
    </cfRule>
  </conditionalFormatting>
  <dataValidations count="1">
    <dataValidation type="list" allowBlank="1" showInputMessage="1" showErrorMessage="1" sqref="C8" xr:uid="{00000000-0002-0000-0400-000000000000}">
      <formula1>lista</formula1>
    </dataValidation>
  </dataValidations>
  <printOptions horizontalCentered="1"/>
  <pageMargins left="0.19685039370078741" right="0.19685039370078741" top="0.59055118110236227" bottom="0.35433070866141736" header="0.31496062992125984" footer="0.19685039370078741"/>
  <pageSetup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F0EA88-123E-4734-A4D7-51D24F7AF2FB}">
            <xm:f>NOT(ISERROR(SEARCH($L$13,L14)))</xm:f>
            <xm:f>$L$13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L14:M14</xm:sqref>
        </x14:conditionalFormatting>
        <x14:conditionalFormatting xmlns:xm="http://schemas.microsoft.com/office/excel/2006/main">
          <x14:cfRule type="containsText" priority="2" operator="containsText" id="{0FAC048D-7143-444A-A9E6-C0FA57FC8C3B}">
            <xm:f>NOT(ISERROR(SEARCH($N$13,N14)))</xm:f>
            <xm:f>$N$13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N14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W30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5546875" style="1" customWidth="1"/>
    <col min="2" max="2" width="45.21875" style="1" customWidth="1"/>
    <col min="3" max="5" width="6.5546875" style="1" customWidth="1"/>
    <col min="6" max="23" width="6.21875" style="1" customWidth="1"/>
    <col min="24" max="16384" width="11.44140625" style="1"/>
  </cols>
  <sheetData>
    <row r="1" spans="2:23" ht="18" customHeight="1" x14ac:dyDescent="0.3">
      <c r="B1" s="432" t="s">
        <v>2986</v>
      </c>
      <c r="C1" s="148"/>
      <c r="D1" s="291"/>
      <c r="E1" s="291"/>
      <c r="F1" s="291"/>
      <c r="G1" s="291"/>
      <c r="H1" s="148"/>
      <c r="I1" s="148"/>
      <c r="J1" s="148"/>
      <c r="K1" s="148"/>
      <c r="L1" s="148"/>
      <c r="Q1" s="165"/>
      <c r="R1" s="165"/>
      <c r="S1" s="165"/>
      <c r="T1" s="165"/>
      <c r="U1" s="165"/>
      <c r="V1" s="165"/>
      <c r="W1" s="165"/>
    </row>
    <row r="2" spans="2:23" ht="18" customHeight="1" x14ac:dyDescent="0.3">
      <c r="B2" s="432" t="s">
        <v>1356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" customHeight="1" thickBot="1" x14ac:dyDescent="0.35">
      <c r="B3" s="433" t="s">
        <v>3745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2:23" ht="22.5" customHeight="1" thickTop="1" x14ac:dyDescent="0.25">
      <c r="B4" s="615" t="s">
        <v>829</v>
      </c>
      <c r="C4" s="617" t="s">
        <v>0</v>
      </c>
      <c r="D4" s="618"/>
      <c r="E4" s="618"/>
      <c r="F4" s="609" t="s">
        <v>2518</v>
      </c>
      <c r="G4" s="610"/>
      <c r="H4" s="611"/>
      <c r="I4" s="609" t="s">
        <v>2519</v>
      </c>
      <c r="J4" s="610"/>
      <c r="K4" s="611"/>
      <c r="L4" s="610" t="s">
        <v>2520</v>
      </c>
      <c r="M4" s="610"/>
      <c r="N4" s="610"/>
      <c r="O4" s="609" t="s">
        <v>2521</v>
      </c>
      <c r="P4" s="610"/>
      <c r="Q4" s="611"/>
      <c r="R4" s="609" t="s">
        <v>2522</v>
      </c>
      <c r="S4" s="610"/>
      <c r="T4" s="611"/>
      <c r="U4" s="610" t="s">
        <v>2523</v>
      </c>
      <c r="V4" s="610"/>
      <c r="W4" s="610"/>
    </row>
    <row r="5" spans="2:23" ht="30" customHeight="1" thickBot="1" x14ac:dyDescent="0.3">
      <c r="B5" s="616"/>
      <c r="C5" s="39" t="s">
        <v>0</v>
      </c>
      <c r="D5" s="40" t="s">
        <v>36</v>
      </c>
      <c r="E5" s="41" t="s">
        <v>35</v>
      </c>
      <c r="F5" s="42" t="s">
        <v>0</v>
      </c>
      <c r="G5" s="40" t="s">
        <v>36</v>
      </c>
      <c r="H5" s="41" t="s">
        <v>35</v>
      </c>
      <c r="I5" s="42" t="s">
        <v>0</v>
      </c>
      <c r="J5" s="40" t="s">
        <v>36</v>
      </c>
      <c r="K5" s="41" t="s">
        <v>35</v>
      </c>
      <c r="L5" s="42" t="s">
        <v>0</v>
      </c>
      <c r="M5" s="40" t="s">
        <v>36</v>
      </c>
      <c r="N5" s="43" t="s">
        <v>35</v>
      </c>
      <c r="O5" s="42" t="s">
        <v>0</v>
      </c>
      <c r="P5" s="40" t="s">
        <v>36</v>
      </c>
      <c r="Q5" s="41" t="s">
        <v>35</v>
      </c>
      <c r="R5" s="42" t="s">
        <v>0</v>
      </c>
      <c r="S5" s="40" t="s">
        <v>36</v>
      </c>
      <c r="T5" s="41" t="s">
        <v>35</v>
      </c>
      <c r="U5" s="42" t="s">
        <v>0</v>
      </c>
      <c r="V5" s="40" t="s">
        <v>36</v>
      </c>
      <c r="W5" s="41" t="s">
        <v>35</v>
      </c>
    </row>
    <row r="6" spans="2:23" ht="24.75" customHeight="1" thickTop="1" thickBot="1" x14ac:dyDescent="0.3">
      <c r="B6" s="44" t="s">
        <v>2994</v>
      </c>
      <c r="C6" s="45">
        <f>+D6+E6</f>
        <v>0</v>
      </c>
      <c r="D6" s="46">
        <f>+G6+J6+M6+P6+S6+V6</f>
        <v>0</v>
      </c>
      <c r="E6" s="47">
        <f>+H6+K6+N6+Q6+T6+W6</f>
        <v>0</v>
      </c>
      <c r="F6" s="48">
        <f>+G6+H6</f>
        <v>0</v>
      </c>
      <c r="G6" s="49"/>
      <c r="H6" s="50"/>
      <c r="I6" s="48">
        <f>+J6+K6</f>
        <v>0</v>
      </c>
      <c r="J6" s="49"/>
      <c r="K6" s="50"/>
      <c r="L6" s="47">
        <f>+M6+N6</f>
        <v>0</v>
      </c>
      <c r="M6" s="49"/>
      <c r="N6" s="51"/>
      <c r="O6" s="48">
        <f>+P6+Q6</f>
        <v>0</v>
      </c>
      <c r="P6" s="49"/>
      <c r="Q6" s="50"/>
      <c r="R6" s="48">
        <f>+S6+T6</f>
        <v>0</v>
      </c>
      <c r="S6" s="49"/>
      <c r="T6" s="50"/>
      <c r="U6" s="47">
        <f>+V6+W6</f>
        <v>0</v>
      </c>
      <c r="V6" s="49"/>
      <c r="W6" s="51"/>
    </row>
    <row r="7" spans="2:23" x14ac:dyDescent="0.25">
      <c r="B7" s="52" t="s">
        <v>830</v>
      </c>
      <c r="C7" s="612">
        <f>D7+E7</f>
        <v>0</v>
      </c>
      <c r="D7" s="613">
        <f>G7+J7+M7+P7+S7+V7</f>
        <v>0</v>
      </c>
      <c r="E7" s="614">
        <f>+H7+K7+N7+Q7+T7+W7</f>
        <v>0</v>
      </c>
      <c r="F7" s="583">
        <f>+G7+H7</f>
        <v>0</v>
      </c>
      <c r="G7" s="585"/>
      <c r="H7" s="581"/>
      <c r="I7" s="583">
        <f>+J7+K7</f>
        <v>0</v>
      </c>
      <c r="J7" s="585"/>
      <c r="K7" s="581"/>
      <c r="L7" s="587">
        <f>+M7+N7</f>
        <v>0</v>
      </c>
      <c r="M7" s="585"/>
      <c r="N7" s="570"/>
      <c r="O7" s="583">
        <f>+P7+Q7</f>
        <v>0</v>
      </c>
      <c r="P7" s="585"/>
      <c r="Q7" s="581"/>
      <c r="R7" s="583">
        <f>+S7+T7</f>
        <v>0</v>
      </c>
      <c r="S7" s="585"/>
      <c r="T7" s="581"/>
      <c r="U7" s="587">
        <f>+V7+W7</f>
        <v>0</v>
      </c>
      <c r="V7" s="585"/>
      <c r="W7" s="570"/>
    </row>
    <row r="8" spans="2:23" ht="18" customHeight="1" x14ac:dyDescent="0.25">
      <c r="B8" s="53" t="s">
        <v>2995</v>
      </c>
      <c r="C8" s="590"/>
      <c r="D8" s="592"/>
      <c r="E8" s="588"/>
      <c r="F8" s="584"/>
      <c r="G8" s="586"/>
      <c r="H8" s="582"/>
      <c r="I8" s="584"/>
      <c r="J8" s="586"/>
      <c r="K8" s="582"/>
      <c r="L8" s="588"/>
      <c r="M8" s="586"/>
      <c r="N8" s="571"/>
      <c r="O8" s="584"/>
      <c r="P8" s="586"/>
      <c r="Q8" s="582"/>
      <c r="R8" s="584"/>
      <c r="S8" s="586"/>
      <c r="T8" s="582"/>
      <c r="U8" s="588"/>
      <c r="V8" s="586"/>
      <c r="W8" s="571"/>
    </row>
    <row r="9" spans="2:23" x14ac:dyDescent="0.25">
      <c r="B9" s="54" t="s">
        <v>830</v>
      </c>
      <c r="C9" s="605">
        <f t="shared" ref="C9" si="0">D9+E9</f>
        <v>0</v>
      </c>
      <c r="D9" s="607">
        <f t="shared" ref="D9" si="1">G9+J9+M9+P9+S9+V9</f>
        <v>0</v>
      </c>
      <c r="E9" s="603">
        <f t="shared" ref="E9" si="2">+H9+K9+N9+Q9+T9+W9</f>
        <v>0</v>
      </c>
      <c r="F9" s="601">
        <f t="shared" ref="F9" si="3">+G9+H9</f>
        <v>0</v>
      </c>
      <c r="G9" s="595"/>
      <c r="H9" s="599"/>
      <c r="I9" s="601">
        <f t="shared" ref="I9" si="4">+J9+K9</f>
        <v>0</v>
      </c>
      <c r="J9" s="595"/>
      <c r="K9" s="599"/>
      <c r="L9" s="603">
        <f t="shared" ref="L9" si="5">+M9+N9</f>
        <v>0</v>
      </c>
      <c r="M9" s="595"/>
      <c r="N9" s="597"/>
      <c r="O9" s="601">
        <f t="shared" ref="O9" si="6">+P9+Q9</f>
        <v>0</v>
      </c>
      <c r="P9" s="595"/>
      <c r="Q9" s="599"/>
      <c r="R9" s="601">
        <f t="shared" ref="R9" si="7">+S9+T9</f>
        <v>0</v>
      </c>
      <c r="S9" s="595"/>
      <c r="T9" s="599"/>
      <c r="U9" s="603">
        <f t="shared" ref="U9" si="8">+V9+W9</f>
        <v>0</v>
      </c>
      <c r="V9" s="595"/>
      <c r="W9" s="597"/>
    </row>
    <row r="10" spans="2:23" ht="18" customHeight="1" x14ac:dyDescent="0.25">
      <c r="B10" s="55" t="s">
        <v>2996</v>
      </c>
      <c r="C10" s="606"/>
      <c r="D10" s="608"/>
      <c r="E10" s="604"/>
      <c r="F10" s="602"/>
      <c r="G10" s="596"/>
      <c r="H10" s="600"/>
      <c r="I10" s="602"/>
      <c r="J10" s="596"/>
      <c r="K10" s="600"/>
      <c r="L10" s="604"/>
      <c r="M10" s="596"/>
      <c r="N10" s="598"/>
      <c r="O10" s="602"/>
      <c r="P10" s="596"/>
      <c r="Q10" s="600"/>
      <c r="R10" s="602"/>
      <c r="S10" s="596"/>
      <c r="T10" s="600"/>
      <c r="U10" s="604"/>
      <c r="V10" s="596"/>
      <c r="W10" s="598"/>
    </row>
    <row r="11" spans="2:23" x14ac:dyDescent="0.25">
      <c r="B11" s="56" t="s">
        <v>831</v>
      </c>
      <c r="C11" s="589">
        <f t="shared" ref="C11" si="9">D11+E11</f>
        <v>0</v>
      </c>
      <c r="D11" s="591">
        <f t="shared" ref="D11" si="10">G11+J11+M11+P11+S11+V11</f>
        <v>0</v>
      </c>
      <c r="E11" s="587">
        <f t="shared" ref="E11" si="11">+H11+K11+N11+Q11+T11+W11</f>
        <v>0</v>
      </c>
      <c r="F11" s="583">
        <f t="shared" ref="F11" si="12">+G11+H11</f>
        <v>0</v>
      </c>
      <c r="G11" s="585"/>
      <c r="H11" s="581"/>
      <c r="I11" s="583">
        <f t="shared" ref="I11" si="13">+J11+K11</f>
        <v>0</v>
      </c>
      <c r="J11" s="585"/>
      <c r="K11" s="581"/>
      <c r="L11" s="587">
        <f t="shared" ref="L11" si="14">+M11+N11</f>
        <v>0</v>
      </c>
      <c r="M11" s="585"/>
      <c r="N11" s="570"/>
      <c r="O11" s="583">
        <f t="shared" ref="O11" si="15">+P11+Q11</f>
        <v>0</v>
      </c>
      <c r="P11" s="585"/>
      <c r="Q11" s="581"/>
      <c r="R11" s="583">
        <f t="shared" ref="R11" si="16">+S11+T11</f>
        <v>0</v>
      </c>
      <c r="S11" s="585"/>
      <c r="T11" s="581"/>
      <c r="U11" s="587">
        <f t="shared" ref="U11" si="17">+V11+W11</f>
        <v>0</v>
      </c>
      <c r="V11" s="585"/>
      <c r="W11" s="570"/>
    </row>
    <row r="12" spans="2:23" ht="18" customHeight="1" x14ac:dyDescent="0.25">
      <c r="B12" s="53" t="s">
        <v>2997</v>
      </c>
      <c r="C12" s="590"/>
      <c r="D12" s="592"/>
      <c r="E12" s="588"/>
      <c r="F12" s="584"/>
      <c r="G12" s="586"/>
      <c r="H12" s="582"/>
      <c r="I12" s="584"/>
      <c r="J12" s="586"/>
      <c r="K12" s="582"/>
      <c r="L12" s="588"/>
      <c r="M12" s="586"/>
      <c r="N12" s="571"/>
      <c r="O12" s="584"/>
      <c r="P12" s="586"/>
      <c r="Q12" s="582"/>
      <c r="R12" s="584"/>
      <c r="S12" s="586"/>
      <c r="T12" s="582"/>
      <c r="U12" s="588"/>
      <c r="V12" s="586"/>
      <c r="W12" s="571"/>
    </row>
    <row r="13" spans="2:23" x14ac:dyDescent="0.25">
      <c r="B13" s="57" t="s">
        <v>831</v>
      </c>
      <c r="C13" s="605">
        <f t="shared" ref="C13" si="18">D13+E13</f>
        <v>0</v>
      </c>
      <c r="D13" s="607">
        <f t="shared" ref="D13" si="19">G13+J13+M13+P13+S13+V13</f>
        <v>0</v>
      </c>
      <c r="E13" s="603">
        <f t="shared" ref="E13" si="20">+H13+K13+N13+Q13+T13+W13</f>
        <v>0</v>
      </c>
      <c r="F13" s="601">
        <f t="shared" ref="F13" si="21">+G13+H13</f>
        <v>0</v>
      </c>
      <c r="G13" s="595"/>
      <c r="H13" s="599"/>
      <c r="I13" s="601">
        <f t="shared" ref="I13" si="22">+J13+K13</f>
        <v>0</v>
      </c>
      <c r="J13" s="595"/>
      <c r="K13" s="599"/>
      <c r="L13" s="603">
        <f t="shared" ref="L13" si="23">+M13+N13</f>
        <v>0</v>
      </c>
      <c r="M13" s="595"/>
      <c r="N13" s="597"/>
      <c r="O13" s="601">
        <f t="shared" ref="O13" si="24">+P13+Q13</f>
        <v>0</v>
      </c>
      <c r="P13" s="595"/>
      <c r="Q13" s="599"/>
      <c r="R13" s="601">
        <f t="shared" ref="R13" si="25">+S13+T13</f>
        <v>0</v>
      </c>
      <c r="S13" s="595"/>
      <c r="T13" s="599"/>
      <c r="U13" s="603">
        <f t="shared" ref="U13" si="26">+V13+W13</f>
        <v>0</v>
      </c>
      <c r="V13" s="595"/>
      <c r="W13" s="597"/>
    </row>
    <row r="14" spans="2:23" ht="18" customHeight="1" x14ac:dyDescent="0.25">
      <c r="B14" s="58" t="s">
        <v>3657</v>
      </c>
      <c r="C14" s="606"/>
      <c r="D14" s="608"/>
      <c r="E14" s="604"/>
      <c r="F14" s="602"/>
      <c r="G14" s="596"/>
      <c r="H14" s="600"/>
      <c r="I14" s="602"/>
      <c r="J14" s="596"/>
      <c r="K14" s="600"/>
      <c r="L14" s="604"/>
      <c r="M14" s="596"/>
      <c r="N14" s="598"/>
      <c r="O14" s="602"/>
      <c r="P14" s="596"/>
      <c r="Q14" s="600"/>
      <c r="R14" s="602"/>
      <c r="S14" s="596"/>
      <c r="T14" s="600"/>
      <c r="U14" s="604"/>
      <c r="V14" s="596"/>
      <c r="W14" s="598"/>
    </row>
    <row r="15" spans="2:23" x14ac:dyDescent="0.25">
      <c r="B15" s="56" t="s">
        <v>831</v>
      </c>
      <c r="C15" s="589">
        <f t="shared" ref="C15" si="27">D15+E15</f>
        <v>0</v>
      </c>
      <c r="D15" s="591">
        <f t="shared" ref="D15" si="28">G15+J15+M15+P15+S15+V15</f>
        <v>0</v>
      </c>
      <c r="E15" s="587">
        <f t="shared" ref="E15" si="29">+H15+K15+N15+Q15+T15+W15</f>
        <v>0</v>
      </c>
      <c r="F15" s="583">
        <f t="shared" ref="F15" si="30">+G15+H15</f>
        <v>0</v>
      </c>
      <c r="G15" s="585"/>
      <c r="H15" s="581"/>
      <c r="I15" s="583">
        <f t="shared" ref="I15" si="31">+J15+K15</f>
        <v>0</v>
      </c>
      <c r="J15" s="585"/>
      <c r="K15" s="581"/>
      <c r="L15" s="587">
        <f t="shared" ref="L15" si="32">+M15+N15</f>
        <v>0</v>
      </c>
      <c r="M15" s="585"/>
      <c r="N15" s="570"/>
      <c r="O15" s="583">
        <f t="shared" ref="O15" si="33">+P15+Q15</f>
        <v>0</v>
      </c>
      <c r="P15" s="585"/>
      <c r="Q15" s="581"/>
      <c r="R15" s="583">
        <f t="shared" ref="R15" si="34">+S15+T15</f>
        <v>0</v>
      </c>
      <c r="S15" s="585"/>
      <c r="T15" s="581"/>
      <c r="U15" s="587">
        <f t="shared" ref="U15" si="35">+V15+W15</f>
        <v>0</v>
      </c>
      <c r="V15" s="585"/>
      <c r="W15" s="570"/>
    </row>
    <row r="16" spans="2:23" ht="18" customHeight="1" thickBot="1" x14ac:dyDescent="0.3">
      <c r="B16" s="59" t="s">
        <v>3746</v>
      </c>
      <c r="C16" s="590"/>
      <c r="D16" s="592"/>
      <c r="E16" s="588"/>
      <c r="F16" s="584"/>
      <c r="G16" s="586"/>
      <c r="H16" s="582"/>
      <c r="I16" s="584"/>
      <c r="J16" s="586"/>
      <c r="K16" s="582"/>
      <c r="L16" s="588"/>
      <c r="M16" s="586"/>
      <c r="N16" s="571"/>
      <c r="O16" s="584"/>
      <c r="P16" s="586"/>
      <c r="Q16" s="582"/>
      <c r="R16" s="584"/>
      <c r="S16" s="586"/>
      <c r="T16" s="582"/>
      <c r="U16" s="588"/>
      <c r="V16" s="586"/>
      <c r="W16" s="571"/>
    </row>
    <row r="17" spans="2:23" ht="24.75" customHeight="1" thickBot="1" x14ac:dyDescent="0.3">
      <c r="B17" s="149" t="s">
        <v>2998</v>
      </c>
      <c r="C17" s="150">
        <f>+D17+E17</f>
        <v>0</v>
      </c>
      <c r="D17" s="151">
        <f>((D6+D7+D9)-(D11+D13+D15))</f>
        <v>0</v>
      </c>
      <c r="E17" s="152">
        <f t="shared" ref="E17" si="36">((E6+E7+E9)-(E11+E13+E15))</f>
        <v>0</v>
      </c>
      <c r="F17" s="153">
        <f>+G17+H17</f>
        <v>0</v>
      </c>
      <c r="G17" s="151">
        <f t="shared" ref="G17:W17" si="37">((G6+G7+G9)-(G11+G13+G15))</f>
        <v>0</v>
      </c>
      <c r="H17" s="154">
        <f>((H6+H7+H9)-(H11+H13+H15))</f>
        <v>0</v>
      </c>
      <c r="I17" s="153">
        <f>+J17+K17</f>
        <v>0</v>
      </c>
      <c r="J17" s="151">
        <f t="shared" si="37"/>
        <v>0</v>
      </c>
      <c r="K17" s="154">
        <f t="shared" si="37"/>
        <v>0</v>
      </c>
      <c r="L17" s="152">
        <f>+M17+N17</f>
        <v>0</v>
      </c>
      <c r="M17" s="151">
        <f t="shared" si="37"/>
        <v>0</v>
      </c>
      <c r="N17" s="152">
        <f t="shared" si="37"/>
        <v>0</v>
      </c>
      <c r="O17" s="153">
        <f>+P17+Q17</f>
        <v>0</v>
      </c>
      <c r="P17" s="151">
        <f t="shared" si="37"/>
        <v>0</v>
      </c>
      <c r="Q17" s="154">
        <f t="shared" si="37"/>
        <v>0</v>
      </c>
      <c r="R17" s="153">
        <f>+S17+T17</f>
        <v>0</v>
      </c>
      <c r="S17" s="151">
        <f t="shared" si="37"/>
        <v>0</v>
      </c>
      <c r="T17" s="154">
        <f t="shared" si="37"/>
        <v>0</v>
      </c>
      <c r="U17" s="152">
        <f>+V17+W17</f>
        <v>0</v>
      </c>
      <c r="V17" s="151">
        <f t="shared" si="37"/>
        <v>0</v>
      </c>
      <c r="W17" s="152">
        <f t="shared" si="37"/>
        <v>0</v>
      </c>
    </row>
    <row r="18" spans="2:23" ht="24.75" customHeight="1" x14ac:dyDescent="0.25">
      <c r="B18" s="155" t="s">
        <v>2999</v>
      </c>
      <c r="C18" s="78">
        <f t="shared" ref="C18:C19" si="38">D18+E18</f>
        <v>0</v>
      </c>
      <c r="D18" s="77">
        <f t="shared" ref="D18:D19" si="39">G18+J18+M18+P18+S18+V18</f>
        <v>0</v>
      </c>
      <c r="E18" s="78">
        <f t="shared" ref="E18:E19" si="40">+H18+K18+N18+Q18+T18+W18</f>
        <v>0</v>
      </c>
      <c r="F18" s="79">
        <f t="shared" ref="F18:F19" si="41">+G18+H18</f>
        <v>0</v>
      </c>
      <c r="G18" s="156"/>
      <c r="H18" s="157"/>
      <c r="I18" s="79">
        <f t="shared" ref="I18:I19" si="42">+J18+K18</f>
        <v>0</v>
      </c>
      <c r="J18" s="156"/>
      <c r="K18" s="157"/>
      <c r="L18" s="78">
        <f t="shared" ref="L18:L19" si="43">+M18+N18</f>
        <v>0</v>
      </c>
      <c r="M18" s="156"/>
      <c r="N18" s="158"/>
      <c r="O18" s="79">
        <f t="shared" ref="O18:O19" si="44">+P18+Q18</f>
        <v>0</v>
      </c>
      <c r="P18" s="156"/>
      <c r="Q18" s="157"/>
      <c r="R18" s="79">
        <f t="shared" ref="R18:R19" si="45">+S18+T18</f>
        <v>0</v>
      </c>
      <c r="S18" s="156"/>
      <c r="T18" s="157"/>
      <c r="U18" s="78">
        <f t="shared" ref="U18:U19" si="46">+V18+W18</f>
        <v>0</v>
      </c>
      <c r="V18" s="156"/>
      <c r="W18" s="158"/>
    </row>
    <row r="19" spans="2:23" ht="24.75" customHeight="1" thickBot="1" x14ac:dyDescent="0.3">
      <c r="B19" s="281" t="s">
        <v>3000</v>
      </c>
      <c r="C19" s="93">
        <f t="shared" si="38"/>
        <v>0</v>
      </c>
      <c r="D19" s="92">
        <f t="shared" si="39"/>
        <v>0</v>
      </c>
      <c r="E19" s="93">
        <f t="shared" si="40"/>
        <v>0</v>
      </c>
      <c r="F19" s="94">
        <f t="shared" si="41"/>
        <v>0</v>
      </c>
      <c r="G19" s="95"/>
      <c r="H19" s="96"/>
      <c r="I19" s="94">
        <f t="shared" si="42"/>
        <v>0</v>
      </c>
      <c r="J19" s="95"/>
      <c r="K19" s="96"/>
      <c r="L19" s="93">
        <f t="shared" si="43"/>
        <v>0</v>
      </c>
      <c r="M19" s="95"/>
      <c r="N19" s="97"/>
      <c r="O19" s="94">
        <f t="shared" si="44"/>
        <v>0</v>
      </c>
      <c r="P19" s="95"/>
      <c r="Q19" s="96"/>
      <c r="R19" s="94">
        <f t="shared" si="45"/>
        <v>0</v>
      </c>
      <c r="S19" s="95"/>
      <c r="T19" s="96"/>
      <c r="U19" s="93">
        <f t="shared" si="46"/>
        <v>0</v>
      </c>
      <c r="V19" s="95"/>
      <c r="W19" s="97"/>
    </row>
    <row r="20" spans="2:23" ht="15.6" thickTop="1" x14ac:dyDescent="0.25">
      <c r="B20" s="162" t="s">
        <v>836</v>
      </c>
      <c r="C20" s="66"/>
      <c r="D20" s="66"/>
      <c r="E20" s="66"/>
      <c r="F20" s="67"/>
      <c r="G20" s="68" t="str">
        <f>IF((G18+G19)=G17,"","XX")</f>
        <v/>
      </c>
      <c r="H20" s="68" t="str">
        <f>IF((H18+H19)=H17,"","XX")</f>
        <v/>
      </c>
      <c r="I20" s="68"/>
      <c r="J20" s="68" t="str">
        <f>IF((J18+J19)=J17,"","XX")</f>
        <v/>
      </c>
      <c r="K20" s="68" t="str">
        <f>IF((K18+K19)=K17,"","XX")</f>
        <v/>
      </c>
      <c r="L20" s="68"/>
      <c r="M20" s="68" t="str">
        <f>IF((M18+M19)=M17,"","XX")</f>
        <v/>
      </c>
      <c r="N20" s="68" t="str">
        <f>IF((N18+N19)=N17,"","XX")</f>
        <v/>
      </c>
      <c r="O20" s="68"/>
      <c r="P20" s="68" t="str">
        <f>IF((P18+P19)=P17,"","XX")</f>
        <v/>
      </c>
      <c r="Q20" s="68" t="str">
        <f>IF((Q18+Q19)=Q17,"","XX")</f>
        <v/>
      </c>
      <c r="R20" s="68"/>
      <c r="S20" s="68" t="str">
        <f>IF((S18+S19)=S17,"","XX")</f>
        <v/>
      </c>
      <c r="T20" s="68" t="str">
        <f>IF((T18+T19)=T17,"","XX")</f>
        <v/>
      </c>
      <c r="U20" s="68"/>
      <c r="V20" s="68" t="str">
        <f>IF((V18+V19)=V17,"","XX")</f>
        <v/>
      </c>
      <c r="W20" s="68" t="str">
        <f>IF((W18+W19)=W17,"","XX")</f>
        <v/>
      </c>
    </row>
    <row r="21" spans="2:23" ht="18" customHeight="1" x14ac:dyDescent="0.25">
      <c r="B21" s="594" t="s">
        <v>4402</v>
      </c>
      <c r="C21" s="594"/>
      <c r="D21" s="594"/>
      <c r="F21" s="593" t="str">
        <f>IF(OR(G20="XX",H20="XX",J20="XX",K20="XX",M20="XX",N20="XX",P20="XX",Q20="XX",S20="XX",T20="XX",V20="XX",W20="XX"),"¡VERIFICAR LOS DATOS!.
La MATRÍCULA FINAL y el desglose de APROBADOS y APLAZADOS, no coinciden.","")</f>
        <v/>
      </c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</row>
    <row r="22" spans="2:23" ht="18" customHeight="1" x14ac:dyDescent="0.25">
      <c r="B22" s="594"/>
      <c r="C22" s="594"/>
      <c r="D22" s="594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</row>
    <row r="23" spans="2:23" ht="15.75" customHeight="1" x14ac:dyDescent="0.25">
      <c r="B23" s="163"/>
      <c r="C23" s="163"/>
      <c r="D23" s="163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2:23" ht="15.75" customHeight="1" x14ac:dyDescent="0.25">
      <c r="B24" s="163"/>
      <c r="C24" s="163"/>
      <c r="D24" s="163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</row>
    <row r="25" spans="2:23" x14ac:dyDescent="0.25">
      <c r="B25" s="69" t="s">
        <v>1330</v>
      </c>
    </row>
    <row r="26" spans="2:23" ht="22.5" customHeight="1" x14ac:dyDescent="0.25">
      <c r="B26" s="572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4"/>
    </row>
    <row r="27" spans="2:23" ht="22.5" customHeight="1" x14ac:dyDescent="0.25">
      <c r="B27" s="575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7"/>
    </row>
    <row r="28" spans="2:23" ht="22.5" customHeight="1" x14ac:dyDescent="0.25">
      <c r="B28" s="575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7"/>
    </row>
    <row r="29" spans="2:23" ht="22.5" customHeight="1" x14ac:dyDescent="0.25">
      <c r="B29" s="575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</row>
    <row r="30" spans="2:23" ht="22.5" customHeight="1" x14ac:dyDescent="0.25">
      <c r="B30" s="578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80"/>
    </row>
  </sheetData>
  <sheetProtection algorithmName="SHA-512" hashValue="RFGhDgHZjvpDlC0LZrF6bDPVoZaC/BSYjNEB98wEKfD8bvTzC2SJQa1EQiW8oTMGojUPxfArueru0qHehRV5Fw==" saltValue="ZwbBheQ212igmhVJsWiFtw==" spinCount="100000" sheet="1" objects="1" scenarios="1"/>
  <mergeCells count="116">
    <mergeCell ref="B4:B5"/>
    <mergeCell ref="C4:E4"/>
    <mergeCell ref="F4:H4"/>
    <mergeCell ref="I4:K4"/>
    <mergeCell ref="L4:N4"/>
    <mergeCell ref="O4:Q4"/>
    <mergeCell ref="L7:L8"/>
    <mergeCell ref="M7:M8"/>
    <mergeCell ref="N7:N8"/>
    <mergeCell ref="O7:O8"/>
    <mergeCell ref="P7:P8"/>
    <mergeCell ref="R4:T4"/>
    <mergeCell ref="U4:W4"/>
    <mergeCell ref="C7:C8"/>
    <mergeCell ref="D7:D8"/>
    <mergeCell ref="E7:E8"/>
    <mergeCell ref="F7:F8"/>
    <mergeCell ref="G7:G8"/>
    <mergeCell ref="H7:H8"/>
    <mergeCell ref="I7:I8"/>
    <mergeCell ref="J7:J8"/>
    <mergeCell ref="W7:W8"/>
    <mergeCell ref="Q7:Q8"/>
    <mergeCell ref="R7:R8"/>
    <mergeCell ref="S7:S8"/>
    <mergeCell ref="T7:T8"/>
    <mergeCell ref="U7:U8"/>
    <mergeCell ref="V7:V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W9:W10"/>
    <mergeCell ref="E11:E12"/>
    <mergeCell ref="F11:F12"/>
    <mergeCell ref="G11:G12"/>
    <mergeCell ref="H11:H12"/>
    <mergeCell ref="R9:R10"/>
    <mergeCell ref="S9:S10"/>
    <mergeCell ref="T9:T10"/>
    <mergeCell ref="U9:U10"/>
    <mergeCell ref="V9:V10"/>
    <mergeCell ref="U11:U12"/>
    <mergeCell ref="V11:V12"/>
    <mergeCell ref="L9:L10"/>
    <mergeCell ref="M9:M10"/>
    <mergeCell ref="N9:N10"/>
    <mergeCell ref="O9:O10"/>
    <mergeCell ref="P9:P10"/>
    <mergeCell ref="Q9:Q10"/>
    <mergeCell ref="W11:W12"/>
    <mergeCell ref="Q11:Q12"/>
    <mergeCell ref="R11:R12"/>
    <mergeCell ref="S11:S12"/>
    <mergeCell ref="T11:T12"/>
    <mergeCell ref="C13:C14"/>
    <mergeCell ref="D13:D14"/>
    <mergeCell ref="E13:E14"/>
    <mergeCell ref="F13:F14"/>
    <mergeCell ref="G13:G14"/>
    <mergeCell ref="H13:H14"/>
    <mergeCell ref="I13:I14"/>
    <mergeCell ref="O11:O12"/>
    <mergeCell ref="P11:P12"/>
    <mergeCell ref="I11:I12"/>
    <mergeCell ref="J11:J12"/>
    <mergeCell ref="K11:K12"/>
    <mergeCell ref="L11:L12"/>
    <mergeCell ref="M11:M12"/>
    <mergeCell ref="N11:N12"/>
    <mergeCell ref="C11:C12"/>
    <mergeCell ref="D11:D12"/>
    <mergeCell ref="V13:V14"/>
    <mergeCell ref="W13:W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P13:P14"/>
    <mergeCell ref="W15:W16"/>
    <mergeCell ref="B26:W30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C15:C16"/>
    <mergeCell ref="D15:D16"/>
    <mergeCell ref="E15:E16"/>
    <mergeCell ref="F15:F16"/>
    <mergeCell ref="G15:G16"/>
    <mergeCell ref="H15:H16"/>
    <mergeCell ref="I15:I16"/>
    <mergeCell ref="J15:J16"/>
    <mergeCell ref="F21:W22"/>
    <mergeCell ref="B21:D22"/>
  </mergeCells>
  <conditionalFormatting sqref="C20:W20 C6:F19 I6:I19 L6:L19 O6:O19 R6:R19 U6:U19 G17:H17 J17:K17 M17:N17 P17:Q17 S17:T17 V17:W17">
    <cfRule type="cellIs" dxfId="81" priority="5" operator="equal">
      <formula>0</formula>
    </cfRule>
  </conditionalFormatting>
  <conditionalFormatting sqref="F20:W20">
    <cfRule type="cellIs" dxfId="80" priority="4" operator="equal">
      <formula>"X"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76" orientation="landscape" r:id="rId1"/>
  <headerFooter>
    <oddFooter>&amp;R&amp;"+,Negrita Cursiva"Académica Diurna&amp;"+,Cursiva", página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7">
    <pageSetUpPr fitToPage="1"/>
  </sheetPr>
  <dimension ref="B1:N25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5546875" style="1" customWidth="1"/>
    <col min="2" max="2" width="45.21875" style="1" customWidth="1"/>
    <col min="3" max="14" width="8.77734375" style="1" customWidth="1"/>
    <col min="15" max="16384" width="11.44140625" style="1"/>
  </cols>
  <sheetData>
    <row r="1" spans="2:14" ht="18" customHeight="1" x14ac:dyDescent="0.3">
      <c r="B1" s="432" t="s">
        <v>2987</v>
      </c>
      <c r="C1" s="148"/>
      <c r="D1" s="291"/>
      <c r="E1" s="291"/>
      <c r="F1" s="320"/>
    </row>
    <row r="2" spans="2:14" ht="18" customHeight="1" thickBot="1" x14ac:dyDescent="0.35">
      <c r="B2" s="432" t="s">
        <v>3323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2:14" ht="22.5" customHeight="1" thickTop="1" x14ac:dyDescent="0.25">
      <c r="B3" s="615" t="s">
        <v>829</v>
      </c>
      <c r="C3" s="617" t="s">
        <v>0</v>
      </c>
      <c r="D3" s="618"/>
      <c r="E3" s="618"/>
      <c r="F3" s="609" t="s">
        <v>2521</v>
      </c>
      <c r="G3" s="610"/>
      <c r="H3" s="611"/>
      <c r="I3" s="609" t="s">
        <v>2522</v>
      </c>
      <c r="J3" s="610"/>
      <c r="K3" s="611"/>
      <c r="L3" s="610" t="s">
        <v>2523</v>
      </c>
      <c r="M3" s="610"/>
      <c r="N3" s="610"/>
    </row>
    <row r="4" spans="2:14" ht="30" customHeight="1" thickBot="1" x14ac:dyDescent="0.3">
      <c r="B4" s="616"/>
      <c r="C4" s="39" t="s">
        <v>0</v>
      </c>
      <c r="D4" s="40" t="s">
        <v>36</v>
      </c>
      <c r="E4" s="41" t="s">
        <v>35</v>
      </c>
      <c r="F4" s="42" t="s">
        <v>0</v>
      </c>
      <c r="G4" s="40" t="s">
        <v>36</v>
      </c>
      <c r="H4" s="41" t="s">
        <v>35</v>
      </c>
      <c r="I4" s="42" t="s">
        <v>0</v>
      </c>
      <c r="J4" s="40" t="s">
        <v>36</v>
      </c>
      <c r="K4" s="41" t="s">
        <v>35</v>
      </c>
      <c r="L4" s="42" t="s">
        <v>0</v>
      </c>
      <c r="M4" s="40" t="s">
        <v>36</v>
      </c>
      <c r="N4" s="41" t="s">
        <v>35</v>
      </c>
    </row>
    <row r="5" spans="2:14" ht="24.75" customHeight="1" thickTop="1" thickBot="1" x14ac:dyDescent="0.3">
      <c r="B5" s="44" t="s">
        <v>2994</v>
      </c>
      <c r="C5" s="45">
        <f>+D5+E5</f>
        <v>0</v>
      </c>
      <c r="D5" s="46">
        <f>G5+J5+M5</f>
        <v>0</v>
      </c>
      <c r="E5" s="47">
        <f>H5+K5+N5</f>
        <v>0</v>
      </c>
      <c r="F5" s="48">
        <f>+G5+H5</f>
        <v>0</v>
      </c>
      <c r="G5" s="49"/>
      <c r="H5" s="50"/>
      <c r="I5" s="48">
        <f>+J5+K5</f>
        <v>0</v>
      </c>
      <c r="J5" s="49"/>
      <c r="K5" s="50"/>
      <c r="L5" s="47">
        <f>+M5+N5</f>
        <v>0</v>
      </c>
      <c r="M5" s="49"/>
      <c r="N5" s="51"/>
    </row>
    <row r="6" spans="2:14" x14ac:dyDescent="0.25">
      <c r="B6" s="52" t="s">
        <v>830</v>
      </c>
      <c r="C6" s="612">
        <f>D6+E6</f>
        <v>0</v>
      </c>
      <c r="D6" s="613">
        <f>G6+J6+M6</f>
        <v>0</v>
      </c>
      <c r="E6" s="614">
        <f>H6+K6+N6</f>
        <v>0</v>
      </c>
      <c r="F6" s="583">
        <f>+G6+H6</f>
        <v>0</v>
      </c>
      <c r="G6" s="585"/>
      <c r="H6" s="581"/>
      <c r="I6" s="583">
        <f>+J6+K6</f>
        <v>0</v>
      </c>
      <c r="J6" s="585"/>
      <c r="K6" s="581"/>
      <c r="L6" s="587">
        <f>+M6+N6</f>
        <v>0</v>
      </c>
      <c r="M6" s="585"/>
      <c r="N6" s="570"/>
    </row>
    <row r="7" spans="2:14" ht="18" customHeight="1" x14ac:dyDescent="0.25">
      <c r="B7" s="53" t="s">
        <v>2995</v>
      </c>
      <c r="C7" s="590"/>
      <c r="D7" s="592"/>
      <c r="E7" s="588"/>
      <c r="F7" s="584"/>
      <c r="G7" s="586"/>
      <c r="H7" s="582"/>
      <c r="I7" s="584"/>
      <c r="J7" s="586"/>
      <c r="K7" s="582"/>
      <c r="L7" s="588"/>
      <c r="M7" s="586"/>
      <c r="N7" s="571"/>
    </row>
    <row r="8" spans="2:14" x14ac:dyDescent="0.25">
      <c r="B8" s="54" t="s">
        <v>830</v>
      </c>
      <c r="C8" s="605">
        <f t="shared" ref="C8" si="0">D8+E8</f>
        <v>0</v>
      </c>
      <c r="D8" s="607">
        <f>G8+J8+M8</f>
        <v>0</v>
      </c>
      <c r="E8" s="603">
        <f>H8+K8+N8</f>
        <v>0</v>
      </c>
      <c r="F8" s="601">
        <f t="shared" ref="F8" si="1">+G8+H8</f>
        <v>0</v>
      </c>
      <c r="G8" s="595"/>
      <c r="H8" s="599"/>
      <c r="I8" s="601">
        <f t="shared" ref="I8" si="2">+J8+K8</f>
        <v>0</v>
      </c>
      <c r="J8" s="595"/>
      <c r="K8" s="599"/>
      <c r="L8" s="603">
        <f t="shared" ref="L8" si="3">+M8+N8</f>
        <v>0</v>
      </c>
      <c r="M8" s="595"/>
      <c r="N8" s="597"/>
    </row>
    <row r="9" spans="2:14" ht="18" customHeight="1" x14ac:dyDescent="0.25">
      <c r="B9" s="55" t="s">
        <v>2996</v>
      </c>
      <c r="C9" s="606"/>
      <c r="D9" s="608"/>
      <c r="E9" s="604"/>
      <c r="F9" s="602"/>
      <c r="G9" s="596"/>
      <c r="H9" s="600"/>
      <c r="I9" s="602"/>
      <c r="J9" s="596"/>
      <c r="K9" s="600"/>
      <c r="L9" s="604"/>
      <c r="M9" s="596"/>
      <c r="N9" s="598"/>
    </row>
    <row r="10" spans="2:14" x14ac:dyDescent="0.25">
      <c r="B10" s="56" t="s">
        <v>831</v>
      </c>
      <c r="C10" s="589">
        <f t="shared" ref="C10" si="4">D10+E10</f>
        <v>0</v>
      </c>
      <c r="D10" s="591">
        <f>G10+J10+M10</f>
        <v>0</v>
      </c>
      <c r="E10" s="587">
        <f>H10+K10+N10</f>
        <v>0</v>
      </c>
      <c r="F10" s="583">
        <f t="shared" ref="F10" si="5">+G10+H10</f>
        <v>0</v>
      </c>
      <c r="G10" s="585"/>
      <c r="H10" s="581"/>
      <c r="I10" s="583">
        <f t="shared" ref="I10" si="6">+J10+K10</f>
        <v>0</v>
      </c>
      <c r="J10" s="585"/>
      <c r="K10" s="581"/>
      <c r="L10" s="587">
        <f t="shared" ref="L10" si="7">+M10+N10</f>
        <v>0</v>
      </c>
      <c r="M10" s="585"/>
      <c r="N10" s="570"/>
    </row>
    <row r="11" spans="2:14" ht="18" customHeight="1" x14ac:dyDescent="0.25">
      <c r="B11" s="53" t="s">
        <v>2997</v>
      </c>
      <c r="C11" s="590"/>
      <c r="D11" s="592"/>
      <c r="E11" s="588"/>
      <c r="F11" s="584"/>
      <c r="G11" s="586"/>
      <c r="H11" s="582"/>
      <c r="I11" s="584"/>
      <c r="J11" s="586"/>
      <c r="K11" s="582"/>
      <c r="L11" s="588"/>
      <c r="M11" s="586"/>
      <c r="N11" s="571"/>
    </row>
    <row r="12" spans="2:14" x14ac:dyDescent="0.25">
      <c r="B12" s="57" t="s">
        <v>831</v>
      </c>
      <c r="C12" s="605">
        <f t="shared" ref="C12" si="8">D12+E12</f>
        <v>0</v>
      </c>
      <c r="D12" s="607">
        <f>G12+J12+M12</f>
        <v>0</v>
      </c>
      <c r="E12" s="603">
        <f>H12+K12+N12</f>
        <v>0</v>
      </c>
      <c r="F12" s="601">
        <f t="shared" ref="F12" si="9">+G12+H12</f>
        <v>0</v>
      </c>
      <c r="G12" s="595"/>
      <c r="H12" s="599"/>
      <c r="I12" s="601">
        <f t="shared" ref="I12" si="10">+J12+K12</f>
        <v>0</v>
      </c>
      <c r="J12" s="595"/>
      <c r="K12" s="599"/>
      <c r="L12" s="603">
        <f t="shared" ref="L12" si="11">+M12+N12</f>
        <v>0</v>
      </c>
      <c r="M12" s="595"/>
      <c r="N12" s="597"/>
    </row>
    <row r="13" spans="2:14" ht="18" customHeight="1" x14ac:dyDescent="0.25">
      <c r="B13" s="58" t="s">
        <v>3657</v>
      </c>
      <c r="C13" s="606"/>
      <c r="D13" s="608"/>
      <c r="E13" s="604"/>
      <c r="F13" s="602"/>
      <c r="G13" s="596"/>
      <c r="H13" s="600"/>
      <c r="I13" s="602"/>
      <c r="J13" s="596"/>
      <c r="K13" s="600"/>
      <c r="L13" s="604"/>
      <c r="M13" s="596"/>
      <c r="N13" s="598"/>
    </row>
    <row r="14" spans="2:14" x14ac:dyDescent="0.25">
      <c r="B14" s="56" t="s">
        <v>831</v>
      </c>
      <c r="C14" s="589">
        <f t="shared" ref="C14" si="12">D14+E14</f>
        <v>0</v>
      </c>
      <c r="D14" s="591">
        <f>G14+J14+M14</f>
        <v>0</v>
      </c>
      <c r="E14" s="587">
        <f>H14+K14+N14</f>
        <v>0</v>
      </c>
      <c r="F14" s="583">
        <f t="shared" ref="F14" si="13">+G14+H14</f>
        <v>0</v>
      </c>
      <c r="G14" s="585"/>
      <c r="H14" s="581"/>
      <c r="I14" s="583">
        <f t="shared" ref="I14" si="14">+J14+K14</f>
        <v>0</v>
      </c>
      <c r="J14" s="585"/>
      <c r="K14" s="581"/>
      <c r="L14" s="587">
        <f t="shared" ref="L14" si="15">+M14+N14</f>
        <v>0</v>
      </c>
      <c r="M14" s="585"/>
      <c r="N14" s="570"/>
    </row>
    <row r="15" spans="2:14" ht="18" customHeight="1" thickBot="1" x14ac:dyDescent="0.3">
      <c r="B15" s="59" t="s">
        <v>3746</v>
      </c>
      <c r="C15" s="590"/>
      <c r="D15" s="592"/>
      <c r="E15" s="588"/>
      <c r="F15" s="584"/>
      <c r="G15" s="586"/>
      <c r="H15" s="582"/>
      <c r="I15" s="584"/>
      <c r="J15" s="586"/>
      <c r="K15" s="582"/>
      <c r="L15" s="588"/>
      <c r="M15" s="586"/>
      <c r="N15" s="571"/>
    </row>
    <row r="16" spans="2:14" ht="24.75" customHeight="1" thickBot="1" x14ac:dyDescent="0.3">
      <c r="B16" s="149" t="s">
        <v>2998</v>
      </c>
      <c r="C16" s="150">
        <f>+D16+E16</f>
        <v>0</v>
      </c>
      <c r="D16" s="151">
        <f>((D5+D6+D8)-(D10+D12+D14))</f>
        <v>0</v>
      </c>
      <c r="E16" s="152">
        <f t="shared" ref="E16" si="16">((E5+E6+E8)-(E10+E12+E14))</f>
        <v>0</v>
      </c>
      <c r="F16" s="153">
        <f>+G16+H16</f>
        <v>0</v>
      </c>
      <c r="G16" s="151">
        <f t="shared" ref="G16:N16" si="17">((G5+G6+G8)-(G10+G12+G14))</f>
        <v>0</v>
      </c>
      <c r="H16" s="154">
        <f t="shared" si="17"/>
        <v>0</v>
      </c>
      <c r="I16" s="153">
        <f>+J16+K16</f>
        <v>0</v>
      </c>
      <c r="J16" s="151">
        <f t="shared" si="17"/>
        <v>0</v>
      </c>
      <c r="K16" s="154">
        <f t="shared" si="17"/>
        <v>0</v>
      </c>
      <c r="L16" s="152">
        <f>+M16+N16</f>
        <v>0</v>
      </c>
      <c r="M16" s="151">
        <f t="shared" si="17"/>
        <v>0</v>
      </c>
      <c r="N16" s="152">
        <f t="shared" si="17"/>
        <v>0</v>
      </c>
    </row>
    <row r="17" spans="2:14" ht="15" x14ac:dyDescent="0.25">
      <c r="B17" s="162" t="s">
        <v>836</v>
      </c>
      <c r="C17" s="66"/>
      <c r="D17" s="66"/>
      <c r="E17" s="66"/>
      <c r="F17" s="68"/>
      <c r="G17" s="68"/>
      <c r="H17" s="68"/>
      <c r="I17" s="68"/>
      <c r="J17" s="68"/>
      <c r="K17" s="68"/>
      <c r="L17" s="68"/>
      <c r="M17" s="68"/>
      <c r="N17" s="68"/>
    </row>
    <row r="18" spans="2:14" ht="18" customHeight="1" x14ac:dyDescent="0.25">
      <c r="B18" s="321" t="s">
        <v>4402</v>
      </c>
      <c r="C18" s="321"/>
      <c r="D18" s="321"/>
      <c r="F18" s="296"/>
      <c r="G18" s="296"/>
      <c r="H18" s="296"/>
      <c r="I18" s="296"/>
      <c r="J18" s="296"/>
      <c r="K18" s="296"/>
      <c r="L18" s="296"/>
      <c r="M18" s="296"/>
      <c r="N18" s="296"/>
    </row>
    <row r="19" spans="2:14" ht="15.75" customHeight="1" x14ac:dyDescent="0.25">
      <c r="B19" s="163"/>
      <c r="C19" s="163"/>
      <c r="D19" s="163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2:14" x14ac:dyDescent="0.25">
      <c r="B20" s="69" t="s">
        <v>1330</v>
      </c>
    </row>
    <row r="21" spans="2:14" ht="22.5" customHeight="1" x14ac:dyDescent="0.25">
      <c r="B21" s="572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4"/>
    </row>
    <row r="22" spans="2:14" ht="22.5" customHeight="1" x14ac:dyDescent="0.25">
      <c r="B22" s="575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7"/>
    </row>
    <row r="23" spans="2:14" ht="22.5" customHeight="1" x14ac:dyDescent="0.25">
      <c r="B23" s="575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7"/>
    </row>
    <row r="24" spans="2:14" ht="22.5" customHeight="1" x14ac:dyDescent="0.25">
      <c r="B24" s="575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7"/>
    </row>
    <row r="25" spans="2:14" ht="22.5" customHeight="1" x14ac:dyDescent="0.25"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80"/>
    </row>
  </sheetData>
  <sheetProtection algorithmName="SHA-512" hashValue="+w8J9TBY1QvOSZfGL7Ay/NfIPgMNEEBRCSFLGaXvFeBZVeVTFqVPR2Z9lOROXSITKvzbljbipR21oZ5LFtXFgg==" saltValue="r/aA0vhwSidv/88sRi+rNg==" spinCount="100000" sheet="1" objects="1" scenarios="1"/>
  <mergeCells count="66">
    <mergeCell ref="B3:B4"/>
    <mergeCell ref="C3:E3"/>
    <mergeCell ref="F3:H3"/>
    <mergeCell ref="I3:K3"/>
    <mergeCell ref="L3:N3"/>
    <mergeCell ref="L6:L7"/>
    <mergeCell ref="M6:M7"/>
    <mergeCell ref="N6:N7"/>
    <mergeCell ref="C8:C9"/>
    <mergeCell ref="D8:D9"/>
    <mergeCell ref="E8:E9"/>
    <mergeCell ref="F6:F7"/>
    <mergeCell ref="G6:G7"/>
    <mergeCell ref="H6:H7"/>
    <mergeCell ref="I6:I7"/>
    <mergeCell ref="J6:J7"/>
    <mergeCell ref="K6:K7"/>
    <mergeCell ref="C6:C7"/>
    <mergeCell ref="D6:D7"/>
    <mergeCell ref="E6:E7"/>
    <mergeCell ref="M8:M9"/>
    <mergeCell ref="N8:N9"/>
    <mergeCell ref="C10:C11"/>
    <mergeCell ref="D10:D11"/>
    <mergeCell ref="E10:E11"/>
    <mergeCell ref="G8:G9"/>
    <mergeCell ref="H8:H9"/>
    <mergeCell ref="I8:I9"/>
    <mergeCell ref="J8:J9"/>
    <mergeCell ref="K8:K9"/>
    <mergeCell ref="L8:L9"/>
    <mergeCell ref="F8:F9"/>
    <mergeCell ref="N10:N11"/>
    <mergeCell ref="J10:J11"/>
    <mergeCell ref="K10:K11"/>
    <mergeCell ref="L10:L11"/>
    <mergeCell ref="M10:M11"/>
    <mergeCell ref="C12:C13"/>
    <mergeCell ref="D12:D13"/>
    <mergeCell ref="E12:E13"/>
    <mergeCell ref="H10:H11"/>
    <mergeCell ref="I10:I11"/>
    <mergeCell ref="F10:F11"/>
    <mergeCell ref="G10:G11"/>
    <mergeCell ref="K12:K13"/>
    <mergeCell ref="L12:L13"/>
    <mergeCell ref="M12:M13"/>
    <mergeCell ref="N12:N13"/>
    <mergeCell ref="F12:F13"/>
    <mergeCell ref="G12:G13"/>
    <mergeCell ref="H12:H13"/>
    <mergeCell ref="I12:I13"/>
    <mergeCell ref="J12:J13"/>
    <mergeCell ref="L14:L15"/>
    <mergeCell ref="M14:M15"/>
    <mergeCell ref="N14:N15"/>
    <mergeCell ref="B21:N25"/>
    <mergeCell ref="F14:F15"/>
    <mergeCell ref="G14:G15"/>
    <mergeCell ref="H14:H15"/>
    <mergeCell ref="I14:I15"/>
    <mergeCell ref="J14:J15"/>
    <mergeCell ref="K14:K15"/>
    <mergeCell ref="C14:C15"/>
    <mergeCell ref="D14:D15"/>
    <mergeCell ref="E14:E15"/>
  </mergeCells>
  <conditionalFormatting sqref="C17:N17 C5:F16 I5:I16 L5:L16 G16:H16 J16:K16 M16:N16">
    <cfRule type="cellIs" dxfId="79" priority="2" operator="equal">
      <formula>0</formula>
    </cfRule>
  </conditionalFormatting>
  <conditionalFormatting sqref="F17:N17">
    <cfRule type="cellIs" dxfId="78" priority="1" operator="equal">
      <formula>"X"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90" orientation="landscape" r:id="rId1"/>
  <headerFooter>
    <oddFooter>&amp;R&amp;"+,Negrita Cursiva"Académica Diurna&amp;"+,Cursiva", página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B1:W35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21875" style="1" customWidth="1"/>
    <col min="2" max="2" width="41.21875" style="1" customWidth="1"/>
    <col min="3" max="5" width="6.5546875" style="1" customWidth="1"/>
    <col min="6" max="23" width="6.21875" style="1" customWidth="1"/>
    <col min="24" max="16384" width="11.44140625" style="1"/>
  </cols>
  <sheetData>
    <row r="1" spans="2:23" ht="18" customHeight="1" x14ac:dyDescent="0.3">
      <c r="B1" s="432" t="s">
        <v>2988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23" ht="18" customHeight="1" x14ac:dyDescent="0.3">
      <c r="B2" s="432" t="s">
        <v>4380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23" ht="18" customHeight="1" thickBot="1" x14ac:dyDescent="0.35">
      <c r="B3" s="433" t="s">
        <v>3745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2:23" ht="22.5" customHeight="1" thickTop="1" x14ac:dyDescent="0.25">
      <c r="B4" s="615" t="s">
        <v>24</v>
      </c>
      <c r="C4" s="617" t="s">
        <v>0</v>
      </c>
      <c r="D4" s="618"/>
      <c r="E4" s="618"/>
      <c r="F4" s="609" t="s">
        <v>2518</v>
      </c>
      <c r="G4" s="610"/>
      <c r="H4" s="611"/>
      <c r="I4" s="609" t="s">
        <v>2519</v>
      </c>
      <c r="J4" s="610"/>
      <c r="K4" s="611"/>
      <c r="L4" s="610" t="s">
        <v>2520</v>
      </c>
      <c r="M4" s="610"/>
      <c r="N4" s="610"/>
      <c r="O4" s="609" t="s">
        <v>2521</v>
      </c>
      <c r="P4" s="610"/>
      <c r="Q4" s="611"/>
      <c r="R4" s="609" t="s">
        <v>2522</v>
      </c>
      <c r="S4" s="610"/>
      <c r="T4" s="611"/>
      <c r="U4" s="610" t="s">
        <v>2523</v>
      </c>
      <c r="V4" s="610"/>
      <c r="W4" s="610"/>
    </row>
    <row r="5" spans="2:23" ht="32.25" customHeight="1" thickBot="1" x14ac:dyDescent="0.3">
      <c r="B5" s="616"/>
      <c r="C5" s="39" t="s">
        <v>0</v>
      </c>
      <c r="D5" s="40" t="s">
        <v>36</v>
      </c>
      <c r="E5" s="41" t="s">
        <v>35</v>
      </c>
      <c r="F5" s="42" t="s">
        <v>0</v>
      </c>
      <c r="G5" s="40" t="s">
        <v>36</v>
      </c>
      <c r="H5" s="41" t="s">
        <v>35</v>
      </c>
      <c r="I5" s="42" t="s">
        <v>0</v>
      </c>
      <c r="J5" s="40" t="s">
        <v>36</v>
      </c>
      <c r="K5" s="43" t="s">
        <v>35</v>
      </c>
      <c r="L5" s="41" t="s">
        <v>0</v>
      </c>
      <c r="M5" s="40" t="s">
        <v>36</v>
      </c>
      <c r="N5" s="43" t="s">
        <v>35</v>
      </c>
      <c r="O5" s="42" t="s">
        <v>0</v>
      </c>
      <c r="P5" s="40" t="s">
        <v>36</v>
      </c>
      <c r="Q5" s="41" t="s">
        <v>35</v>
      </c>
      <c r="R5" s="42" t="s">
        <v>0</v>
      </c>
      <c r="S5" s="40" t="s">
        <v>36</v>
      </c>
      <c r="T5" s="43" t="s">
        <v>35</v>
      </c>
      <c r="U5" s="41" t="s">
        <v>0</v>
      </c>
      <c r="V5" s="40" t="s">
        <v>36</v>
      </c>
      <c r="W5" s="41" t="s">
        <v>35</v>
      </c>
    </row>
    <row r="6" spans="2:23" ht="23.25" customHeight="1" thickTop="1" x14ac:dyDescent="0.25">
      <c r="B6" s="131" t="s">
        <v>25</v>
      </c>
      <c r="C6" s="78">
        <f t="shared" ref="C6" si="0">D6+E6</f>
        <v>0</v>
      </c>
      <c r="D6" s="77">
        <f t="shared" ref="D6" si="1">G6+J6+M6+P6+S6+V6</f>
        <v>0</v>
      </c>
      <c r="E6" s="78">
        <f t="shared" ref="E6" si="2">+H6+K6+N6+Q6+T6+W6</f>
        <v>0</v>
      </c>
      <c r="F6" s="79">
        <f t="shared" ref="F6:F17" si="3">+G6+H6</f>
        <v>0</v>
      </c>
      <c r="G6" s="80"/>
      <c r="H6" s="118"/>
      <c r="I6" s="117">
        <f t="shared" ref="I6:I17" si="4">+J6+K6</f>
        <v>0</v>
      </c>
      <c r="J6" s="80"/>
      <c r="K6" s="132"/>
      <c r="L6" s="117">
        <f t="shared" ref="L6:L17" si="5">+M6+N6</f>
        <v>0</v>
      </c>
      <c r="M6" s="80"/>
      <c r="N6" s="132"/>
      <c r="O6" s="78">
        <f t="shared" ref="O6" si="6">+P6+Q6</f>
        <v>0</v>
      </c>
      <c r="P6" s="80"/>
      <c r="Q6" s="132"/>
      <c r="R6" s="79">
        <f t="shared" ref="R6" si="7">+S6+T6</f>
        <v>0</v>
      </c>
      <c r="S6" s="80"/>
      <c r="T6" s="132"/>
      <c r="U6" s="292">
        <f t="shared" ref="U6" si="8">+V6+W6</f>
        <v>0</v>
      </c>
      <c r="V6" s="80"/>
      <c r="W6" s="118"/>
    </row>
    <row r="7" spans="2:23" ht="23.25" customHeight="1" x14ac:dyDescent="0.25">
      <c r="B7" s="133" t="s">
        <v>26</v>
      </c>
      <c r="C7" s="134">
        <f t="shared" ref="C7:C14" si="9">D7+E7</f>
        <v>0</v>
      </c>
      <c r="D7" s="135">
        <f t="shared" ref="D7:D14" si="10">G7+J7+M7+P7+S7+V7</f>
        <v>0</v>
      </c>
      <c r="E7" s="136">
        <f t="shared" ref="E7:E14" si="11">+H7+K7+N7+Q7+T7+W7</f>
        <v>0</v>
      </c>
      <c r="F7" s="137">
        <f t="shared" ref="F7:F14" si="12">+G7+H7</f>
        <v>0</v>
      </c>
      <c r="G7" s="138"/>
      <c r="H7" s="140"/>
      <c r="I7" s="137">
        <f t="shared" ref="I7:I14" si="13">+J7+K7</f>
        <v>0</v>
      </c>
      <c r="J7" s="138"/>
      <c r="K7" s="139"/>
      <c r="L7" s="137">
        <f t="shared" ref="L7:L14" si="14">+M7+N7</f>
        <v>0</v>
      </c>
      <c r="M7" s="138"/>
      <c r="N7" s="139"/>
      <c r="O7" s="280">
        <f t="shared" ref="O7:O14" si="15">+P7+Q7</f>
        <v>0</v>
      </c>
      <c r="P7" s="138"/>
      <c r="Q7" s="139"/>
      <c r="R7" s="137">
        <f t="shared" ref="R7:R14" si="16">+S7+T7</f>
        <v>0</v>
      </c>
      <c r="S7" s="138"/>
      <c r="T7" s="139"/>
      <c r="U7" s="293">
        <f t="shared" ref="U7:U14" si="17">+V7+W7</f>
        <v>0</v>
      </c>
      <c r="V7" s="138"/>
      <c r="W7" s="140"/>
    </row>
    <row r="8" spans="2:23" ht="23.25" customHeight="1" x14ac:dyDescent="0.25">
      <c r="B8" s="122" t="s">
        <v>28</v>
      </c>
      <c r="C8" s="83">
        <f t="shared" si="9"/>
        <v>0</v>
      </c>
      <c r="D8" s="84">
        <f t="shared" si="10"/>
        <v>0</v>
      </c>
      <c r="E8" s="120">
        <f t="shared" si="11"/>
        <v>0</v>
      </c>
      <c r="F8" s="86">
        <f t="shared" si="12"/>
        <v>0</v>
      </c>
      <c r="G8" s="87"/>
      <c r="H8" s="121"/>
      <c r="I8" s="86">
        <f t="shared" si="13"/>
        <v>0</v>
      </c>
      <c r="J8" s="87"/>
      <c r="K8" s="141"/>
      <c r="L8" s="86">
        <f t="shared" si="14"/>
        <v>0</v>
      </c>
      <c r="M8" s="87"/>
      <c r="N8" s="141"/>
      <c r="O8" s="85">
        <f t="shared" si="15"/>
        <v>0</v>
      </c>
      <c r="P8" s="87"/>
      <c r="Q8" s="141"/>
      <c r="R8" s="86">
        <f t="shared" si="16"/>
        <v>0</v>
      </c>
      <c r="S8" s="87"/>
      <c r="T8" s="141"/>
      <c r="U8" s="294">
        <f t="shared" si="17"/>
        <v>0</v>
      </c>
      <c r="V8" s="87"/>
      <c r="W8" s="121"/>
    </row>
    <row r="9" spans="2:23" ht="23.25" customHeight="1" x14ac:dyDescent="0.25">
      <c r="B9" s="122" t="s">
        <v>27</v>
      </c>
      <c r="C9" s="83">
        <f t="shared" si="9"/>
        <v>0</v>
      </c>
      <c r="D9" s="84">
        <f t="shared" si="10"/>
        <v>0</v>
      </c>
      <c r="E9" s="120">
        <f t="shared" si="11"/>
        <v>0</v>
      </c>
      <c r="F9" s="86">
        <f t="shared" si="12"/>
        <v>0</v>
      </c>
      <c r="G9" s="87"/>
      <c r="H9" s="121"/>
      <c r="I9" s="86">
        <f t="shared" si="13"/>
        <v>0</v>
      </c>
      <c r="J9" s="87"/>
      <c r="K9" s="141"/>
      <c r="L9" s="86">
        <f t="shared" si="14"/>
        <v>0</v>
      </c>
      <c r="M9" s="87"/>
      <c r="N9" s="141"/>
      <c r="O9" s="289"/>
      <c r="P9" s="289"/>
      <c r="Q9" s="290"/>
      <c r="R9" s="288"/>
      <c r="S9" s="289"/>
      <c r="T9" s="290"/>
      <c r="U9" s="289"/>
      <c r="V9" s="289"/>
      <c r="W9" s="289"/>
    </row>
    <row r="10" spans="2:23" ht="23.25" customHeight="1" x14ac:dyDescent="0.25">
      <c r="B10" s="122" t="s">
        <v>1502</v>
      </c>
      <c r="C10" s="83">
        <f t="shared" si="9"/>
        <v>0</v>
      </c>
      <c r="D10" s="84">
        <f t="shared" si="10"/>
        <v>0</v>
      </c>
      <c r="E10" s="120">
        <f t="shared" si="11"/>
        <v>0</v>
      </c>
      <c r="F10" s="86">
        <f t="shared" si="12"/>
        <v>0</v>
      </c>
      <c r="G10" s="87"/>
      <c r="H10" s="121"/>
      <c r="I10" s="86">
        <f t="shared" si="13"/>
        <v>0</v>
      </c>
      <c r="J10" s="87"/>
      <c r="K10" s="141"/>
      <c r="L10" s="86">
        <f t="shared" si="14"/>
        <v>0</v>
      </c>
      <c r="M10" s="87"/>
      <c r="N10" s="141"/>
      <c r="O10" s="85">
        <f t="shared" si="15"/>
        <v>0</v>
      </c>
      <c r="P10" s="87"/>
      <c r="Q10" s="141"/>
      <c r="R10" s="86">
        <f t="shared" si="16"/>
        <v>0</v>
      </c>
      <c r="S10" s="87"/>
      <c r="T10" s="141"/>
      <c r="U10" s="294">
        <f t="shared" si="17"/>
        <v>0</v>
      </c>
      <c r="V10" s="87"/>
      <c r="W10" s="121"/>
    </row>
    <row r="11" spans="2:23" ht="23.25" customHeight="1" x14ac:dyDescent="0.25">
      <c r="B11" s="122" t="s">
        <v>1503</v>
      </c>
      <c r="C11" s="83">
        <f t="shared" si="9"/>
        <v>0</v>
      </c>
      <c r="D11" s="84">
        <f t="shared" si="10"/>
        <v>0</v>
      </c>
      <c r="E11" s="120">
        <f t="shared" si="11"/>
        <v>0</v>
      </c>
      <c r="F11" s="86">
        <f t="shared" si="12"/>
        <v>0</v>
      </c>
      <c r="G11" s="87"/>
      <c r="H11" s="121"/>
      <c r="I11" s="86">
        <f t="shared" si="13"/>
        <v>0</v>
      </c>
      <c r="J11" s="87"/>
      <c r="K11" s="141"/>
      <c r="L11" s="86">
        <f t="shared" si="14"/>
        <v>0</v>
      </c>
      <c r="M11" s="87"/>
      <c r="N11" s="141"/>
      <c r="O11" s="85">
        <f t="shared" si="15"/>
        <v>0</v>
      </c>
      <c r="P11" s="87"/>
      <c r="Q11" s="141"/>
      <c r="R11" s="86">
        <f t="shared" si="16"/>
        <v>0</v>
      </c>
      <c r="S11" s="87"/>
      <c r="T11" s="141"/>
      <c r="U11" s="294">
        <f t="shared" si="17"/>
        <v>0</v>
      </c>
      <c r="V11" s="87"/>
      <c r="W11" s="121"/>
    </row>
    <row r="12" spans="2:23" ht="23.25" customHeight="1" x14ac:dyDescent="0.25">
      <c r="B12" s="122" t="s">
        <v>846</v>
      </c>
      <c r="C12" s="83">
        <f t="shared" si="9"/>
        <v>0</v>
      </c>
      <c r="D12" s="84">
        <f t="shared" si="10"/>
        <v>0</v>
      </c>
      <c r="E12" s="120">
        <f t="shared" si="11"/>
        <v>0</v>
      </c>
      <c r="F12" s="86">
        <f t="shared" si="12"/>
        <v>0</v>
      </c>
      <c r="G12" s="87"/>
      <c r="H12" s="121"/>
      <c r="I12" s="86">
        <f t="shared" si="13"/>
        <v>0</v>
      </c>
      <c r="J12" s="87"/>
      <c r="K12" s="141"/>
      <c r="L12" s="86">
        <f t="shared" si="14"/>
        <v>0</v>
      </c>
      <c r="M12" s="87"/>
      <c r="N12" s="141"/>
      <c r="O12" s="85">
        <f t="shared" si="15"/>
        <v>0</v>
      </c>
      <c r="P12" s="87"/>
      <c r="Q12" s="141"/>
      <c r="R12" s="86">
        <f t="shared" si="16"/>
        <v>0</v>
      </c>
      <c r="S12" s="87"/>
      <c r="T12" s="141"/>
      <c r="U12" s="294">
        <f t="shared" si="17"/>
        <v>0</v>
      </c>
      <c r="V12" s="87"/>
      <c r="W12" s="121"/>
    </row>
    <row r="13" spans="2:23" ht="23.25" customHeight="1" x14ac:dyDescent="0.25">
      <c r="B13" s="122" t="s">
        <v>1504</v>
      </c>
      <c r="C13" s="83">
        <f t="shared" si="9"/>
        <v>0</v>
      </c>
      <c r="D13" s="84">
        <f t="shared" si="10"/>
        <v>0</v>
      </c>
      <c r="E13" s="120">
        <f t="shared" si="11"/>
        <v>0</v>
      </c>
      <c r="F13" s="86">
        <f t="shared" si="12"/>
        <v>0</v>
      </c>
      <c r="G13" s="87"/>
      <c r="H13" s="121"/>
      <c r="I13" s="86">
        <f t="shared" si="13"/>
        <v>0</v>
      </c>
      <c r="J13" s="87"/>
      <c r="K13" s="141"/>
      <c r="L13" s="86">
        <f t="shared" si="14"/>
        <v>0</v>
      </c>
      <c r="M13" s="87"/>
      <c r="N13" s="141"/>
      <c r="O13" s="85">
        <f t="shared" si="15"/>
        <v>0</v>
      </c>
      <c r="P13" s="87"/>
      <c r="Q13" s="141"/>
      <c r="R13" s="86">
        <f t="shared" si="16"/>
        <v>0</v>
      </c>
      <c r="S13" s="87"/>
      <c r="T13" s="141"/>
      <c r="U13" s="294">
        <f t="shared" si="17"/>
        <v>0</v>
      </c>
      <c r="V13" s="87"/>
      <c r="W13" s="121"/>
    </row>
    <row r="14" spans="2:23" ht="23.25" customHeight="1" x14ac:dyDescent="0.25">
      <c r="B14" s="122" t="s">
        <v>23</v>
      </c>
      <c r="C14" s="83">
        <f t="shared" si="9"/>
        <v>0</v>
      </c>
      <c r="D14" s="84">
        <f t="shared" si="10"/>
        <v>0</v>
      </c>
      <c r="E14" s="120">
        <f t="shared" si="11"/>
        <v>0</v>
      </c>
      <c r="F14" s="86">
        <f t="shared" si="12"/>
        <v>0</v>
      </c>
      <c r="G14" s="87"/>
      <c r="H14" s="121"/>
      <c r="I14" s="86">
        <f t="shared" si="13"/>
        <v>0</v>
      </c>
      <c r="J14" s="87"/>
      <c r="K14" s="141"/>
      <c r="L14" s="86">
        <f t="shared" si="14"/>
        <v>0</v>
      </c>
      <c r="M14" s="87"/>
      <c r="N14" s="141"/>
      <c r="O14" s="85">
        <f t="shared" si="15"/>
        <v>0</v>
      </c>
      <c r="P14" s="87"/>
      <c r="Q14" s="141"/>
      <c r="R14" s="86">
        <f t="shared" si="16"/>
        <v>0</v>
      </c>
      <c r="S14" s="87"/>
      <c r="T14" s="141"/>
      <c r="U14" s="294">
        <f t="shared" si="17"/>
        <v>0</v>
      </c>
      <c r="V14" s="87"/>
      <c r="W14" s="121"/>
    </row>
    <row r="15" spans="2:23" ht="23.25" customHeight="1" x14ac:dyDescent="0.25">
      <c r="B15" s="133" t="s">
        <v>1331</v>
      </c>
      <c r="C15" s="134">
        <f>D15+E15</f>
        <v>0</v>
      </c>
      <c r="D15" s="135">
        <f>G15+J15+M15+P15+S15+V15</f>
        <v>0</v>
      </c>
      <c r="E15" s="136">
        <f>+H15+K15+N15+Q15+T15+W15</f>
        <v>0</v>
      </c>
      <c r="F15" s="137">
        <f>+G15+H15</f>
        <v>0</v>
      </c>
      <c r="G15" s="138"/>
      <c r="H15" s="140"/>
      <c r="I15" s="137">
        <f>+J15+K15</f>
        <v>0</v>
      </c>
      <c r="J15" s="138"/>
      <c r="K15" s="139"/>
      <c r="L15" s="137">
        <f>+M15+N15</f>
        <v>0</v>
      </c>
      <c r="M15" s="138"/>
      <c r="N15" s="139"/>
      <c r="O15" s="280">
        <f>+P15+Q15</f>
        <v>0</v>
      </c>
      <c r="P15" s="138"/>
      <c r="Q15" s="139"/>
      <c r="R15" s="137">
        <f>+S15+T15</f>
        <v>0</v>
      </c>
      <c r="S15" s="138"/>
      <c r="T15" s="139"/>
      <c r="U15" s="293">
        <f>+V15+W15</f>
        <v>0</v>
      </c>
      <c r="V15" s="138"/>
      <c r="W15" s="140"/>
    </row>
    <row r="16" spans="2:23" ht="23.25" customHeight="1" x14ac:dyDescent="0.25">
      <c r="B16" s="122" t="s">
        <v>1332</v>
      </c>
      <c r="C16" s="134">
        <f t="shared" ref="C16:C20" si="18">D16+E16</f>
        <v>0</v>
      </c>
      <c r="D16" s="135">
        <f t="shared" ref="D16:D19" si="19">G16+J16+M16+P16+S16+V16</f>
        <v>0</v>
      </c>
      <c r="E16" s="136">
        <f t="shared" ref="E16:E20" si="20">+H16+K16+N16+Q16+T16+W16</f>
        <v>0</v>
      </c>
      <c r="F16" s="137">
        <f t="shared" si="3"/>
        <v>0</v>
      </c>
      <c r="G16" s="138"/>
      <c r="H16" s="140"/>
      <c r="I16" s="137">
        <f t="shared" si="4"/>
        <v>0</v>
      </c>
      <c r="J16" s="138"/>
      <c r="K16" s="139"/>
      <c r="L16" s="137">
        <f t="shared" si="5"/>
        <v>0</v>
      </c>
      <c r="M16" s="138"/>
      <c r="N16" s="139"/>
      <c r="O16" s="619"/>
      <c r="P16" s="620"/>
      <c r="Q16" s="621"/>
      <c r="R16" s="282"/>
      <c r="S16" s="283"/>
      <c r="T16" s="284"/>
      <c r="U16" s="283"/>
      <c r="V16" s="283"/>
      <c r="W16" s="283"/>
    </row>
    <row r="17" spans="2:23" ht="23.25" customHeight="1" x14ac:dyDescent="0.25">
      <c r="B17" s="122" t="s">
        <v>1505</v>
      </c>
      <c r="C17" s="134">
        <f t="shared" si="18"/>
        <v>0</v>
      </c>
      <c r="D17" s="135">
        <f t="shared" si="19"/>
        <v>0</v>
      </c>
      <c r="E17" s="136">
        <f t="shared" si="20"/>
        <v>0</v>
      </c>
      <c r="F17" s="86">
        <f t="shared" si="3"/>
        <v>0</v>
      </c>
      <c r="G17" s="87"/>
      <c r="H17" s="121"/>
      <c r="I17" s="86">
        <f t="shared" si="4"/>
        <v>0</v>
      </c>
      <c r="J17" s="87"/>
      <c r="K17" s="141"/>
      <c r="L17" s="86">
        <f t="shared" si="5"/>
        <v>0</v>
      </c>
      <c r="M17" s="87"/>
      <c r="N17" s="141"/>
      <c r="O17" s="622"/>
      <c r="P17" s="623"/>
      <c r="Q17" s="624"/>
      <c r="R17" s="285"/>
      <c r="S17" s="286"/>
      <c r="T17" s="287"/>
      <c r="U17" s="286"/>
      <c r="V17" s="286"/>
      <c r="W17" s="286"/>
    </row>
    <row r="18" spans="2:23" ht="23.25" customHeight="1" x14ac:dyDescent="0.25">
      <c r="B18" s="122" t="s">
        <v>1506</v>
      </c>
      <c r="C18" s="134">
        <f t="shared" si="18"/>
        <v>0</v>
      </c>
      <c r="D18" s="135">
        <f t="shared" si="19"/>
        <v>0</v>
      </c>
      <c r="E18" s="136">
        <f t="shared" si="20"/>
        <v>0</v>
      </c>
      <c r="F18" s="86">
        <f t="shared" ref="F18:F21" si="21">+G18+H18</f>
        <v>0</v>
      </c>
      <c r="G18" s="87"/>
      <c r="H18" s="121"/>
      <c r="I18" s="86">
        <f t="shared" ref="I18:I21" si="22">+J18+K18</f>
        <v>0</v>
      </c>
      <c r="J18" s="87"/>
      <c r="K18" s="141"/>
      <c r="L18" s="86">
        <f t="shared" ref="L18:L21" si="23">+M18+N18</f>
        <v>0</v>
      </c>
      <c r="M18" s="87"/>
      <c r="N18" s="141"/>
      <c r="O18" s="85">
        <f t="shared" ref="O18" si="24">+P18+Q18</f>
        <v>0</v>
      </c>
      <c r="P18" s="87"/>
      <c r="Q18" s="141"/>
      <c r="R18" s="86">
        <f t="shared" ref="R18" si="25">+S18+T18</f>
        <v>0</v>
      </c>
      <c r="S18" s="87"/>
      <c r="T18" s="141"/>
      <c r="U18" s="294">
        <f t="shared" ref="U18" si="26">+V18+W18</f>
        <v>0</v>
      </c>
      <c r="V18" s="87"/>
      <c r="W18" s="121"/>
    </row>
    <row r="19" spans="2:23" ht="23.25" customHeight="1" x14ac:dyDescent="0.25">
      <c r="B19" s="122" t="s">
        <v>1333</v>
      </c>
      <c r="C19" s="134">
        <f t="shared" si="18"/>
        <v>0</v>
      </c>
      <c r="D19" s="135">
        <f t="shared" si="19"/>
        <v>0</v>
      </c>
      <c r="E19" s="136">
        <f t="shared" si="20"/>
        <v>0</v>
      </c>
      <c r="F19" s="86">
        <f t="shared" ref="F19" si="27">+G19+H19</f>
        <v>0</v>
      </c>
      <c r="G19" s="87"/>
      <c r="H19" s="121"/>
      <c r="I19" s="86">
        <f t="shared" ref="I19" si="28">+J19+K19</f>
        <v>0</v>
      </c>
      <c r="J19" s="87"/>
      <c r="K19" s="141"/>
      <c r="L19" s="86">
        <f t="shared" ref="L19" si="29">+M19+N19</f>
        <v>0</v>
      </c>
      <c r="M19" s="87"/>
      <c r="N19" s="141"/>
      <c r="O19" s="85">
        <f t="shared" ref="O19" si="30">+P19+Q19</f>
        <v>0</v>
      </c>
      <c r="P19" s="87"/>
      <c r="Q19" s="141"/>
      <c r="R19" s="86">
        <f t="shared" ref="R19" si="31">+S19+T19</f>
        <v>0</v>
      </c>
      <c r="S19" s="87"/>
      <c r="T19" s="141"/>
      <c r="U19" s="294">
        <f t="shared" ref="U19" si="32">+V19+W19</f>
        <v>0</v>
      </c>
      <c r="V19" s="87"/>
      <c r="W19" s="121"/>
    </row>
    <row r="20" spans="2:23" ht="23.25" customHeight="1" x14ac:dyDescent="0.25">
      <c r="B20" s="122" t="s">
        <v>1334</v>
      </c>
      <c r="C20" s="134">
        <f t="shared" si="18"/>
        <v>0</v>
      </c>
      <c r="D20" s="135">
        <f>G20+J20+M20+P20+S20+V20</f>
        <v>0</v>
      </c>
      <c r="E20" s="136">
        <f t="shared" si="20"/>
        <v>0</v>
      </c>
      <c r="F20" s="86">
        <f t="shared" si="21"/>
        <v>0</v>
      </c>
      <c r="G20" s="87"/>
      <c r="H20" s="121"/>
      <c r="I20" s="86">
        <f t="shared" si="22"/>
        <v>0</v>
      </c>
      <c r="J20" s="87"/>
      <c r="K20" s="141"/>
      <c r="L20" s="86">
        <f t="shared" si="23"/>
        <v>0</v>
      </c>
      <c r="M20" s="87"/>
      <c r="N20" s="141"/>
      <c r="O20" s="85">
        <f t="shared" ref="O20:O21" si="33">+P20+Q20</f>
        <v>0</v>
      </c>
      <c r="P20" s="87"/>
      <c r="Q20" s="141"/>
      <c r="R20" s="86">
        <f t="shared" ref="R20:R21" si="34">+S20+T20</f>
        <v>0</v>
      </c>
      <c r="S20" s="87"/>
      <c r="T20" s="141"/>
      <c r="U20" s="294">
        <f t="shared" ref="U20:U21" si="35">+V20+W20</f>
        <v>0</v>
      </c>
      <c r="V20" s="87"/>
      <c r="W20" s="121"/>
    </row>
    <row r="21" spans="2:23" ht="23.25" customHeight="1" x14ac:dyDescent="0.25">
      <c r="B21" s="122" t="s">
        <v>1335</v>
      </c>
      <c r="C21" s="83">
        <f t="shared" ref="C21" si="36">D21+E21</f>
        <v>0</v>
      </c>
      <c r="D21" s="84">
        <f t="shared" ref="D21:D24" si="37">G21+J21+M21+P21+S21+V21</f>
        <v>0</v>
      </c>
      <c r="E21" s="120">
        <f t="shared" ref="E21" si="38">+H21+K21+N21+Q21+T21+W21</f>
        <v>0</v>
      </c>
      <c r="F21" s="86">
        <f t="shared" si="21"/>
        <v>0</v>
      </c>
      <c r="G21" s="87"/>
      <c r="H21" s="121"/>
      <c r="I21" s="86">
        <f t="shared" si="22"/>
        <v>0</v>
      </c>
      <c r="J21" s="87"/>
      <c r="K21" s="141"/>
      <c r="L21" s="86">
        <f t="shared" si="23"/>
        <v>0</v>
      </c>
      <c r="M21" s="87"/>
      <c r="N21" s="141"/>
      <c r="O21" s="85">
        <f t="shared" si="33"/>
        <v>0</v>
      </c>
      <c r="P21" s="87"/>
      <c r="Q21" s="141"/>
      <c r="R21" s="86">
        <f t="shared" si="34"/>
        <v>0</v>
      </c>
      <c r="S21" s="87"/>
      <c r="T21" s="141"/>
      <c r="U21" s="294">
        <f t="shared" si="35"/>
        <v>0</v>
      </c>
      <c r="V21" s="87"/>
      <c r="W21" s="121"/>
    </row>
    <row r="22" spans="2:23" ht="23.25" customHeight="1" x14ac:dyDescent="0.25">
      <c r="B22" s="122" t="s">
        <v>1507</v>
      </c>
      <c r="C22" s="83">
        <f t="shared" ref="C22" si="39">D22+E22</f>
        <v>0</v>
      </c>
      <c r="D22" s="84">
        <f t="shared" si="37"/>
        <v>0</v>
      </c>
      <c r="E22" s="120">
        <f t="shared" ref="E22" si="40">+H22+K22+N22+Q22+T22+W22</f>
        <v>0</v>
      </c>
      <c r="F22" s="619"/>
      <c r="G22" s="620"/>
      <c r="H22" s="621"/>
      <c r="I22" s="619"/>
      <c r="J22" s="620"/>
      <c r="K22" s="621"/>
      <c r="L22" s="619"/>
      <c r="M22" s="620"/>
      <c r="N22" s="621"/>
      <c r="O22" s="85">
        <f t="shared" ref="O22:O23" si="41">+P22+Q22</f>
        <v>0</v>
      </c>
      <c r="P22" s="87"/>
      <c r="Q22" s="141"/>
      <c r="R22" s="86">
        <f t="shared" ref="R22:R26" si="42">+S22+T22</f>
        <v>0</v>
      </c>
      <c r="S22" s="87"/>
      <c r="T22" s="141"/>
      <c r="U22" s="294">
        <f t="shared" ref="U22:U26" si="43">+V22+W22</f>
        <v>0</v>
      </c>
      <c r="V22" s="87"/>
      <c r="W22" s="121"/>
    </row>
    <row r="23" spans="2:23" ht="23.25" customHeight="1" x14ac:dyDescent="0.25">
      <c r="B23" s="122" t="s">
        <v>1508</v>
      </c>
      <c r="C23" s="83">
        <f t="shared" ref="C23:C26" si="44">D23+E23</f>
        <v>0</v>
      </c>
      <c r="D23" s="84">
        <f t="shared" si="37"/>
        <v>0</v>
      </c>
      <c r="E23" s="120">
        <f t="shared" ref="E23:E26" si="45">+H23+K23+N23+Q23+T23+W23</f>
        <v>0</v>
      </c>
      <c r="F23" s="622"/>
      <c r="G23" s="623"/>
      <c r="H23" s="624"/>
      <c r="I23" s="622"/>
      <c r="J23" s="623"/>
      <c r="K23" s="624"/>
      <c r="L23" s="622"/>
      <c r="M23" s="623"/>
      <c r="N23" s="624"/>
      <c r="O23" s="85">
        <f t="shared" si="41"/>
        <v>0</v>
      </c>
      <c r="P23" s="87"/>
      <c r="Q23" s="141"/>
      <c r="R23" s="86">
        <f t="shared" si="42"/>
        <v>0</v>
      </c>
      <c r="S23" s="87"/>
      <c r="T23" s="141"/>
      <c r="U23" s="294">
        <f t="shared" si="43"/>
        <v>0</v>
      </c>
      <c r="V23" s="87"/>
      <c r="W23" s="121"/>
    </row>
    <row r="24" spans="2:23" ht="23.25" customHeight="1" x14ac:dyDescent="0.25">
      <c r="B24" s="122" t="s">
        <v>3001</v>
      </c>
      <c r="C24" s="83">
        <f t="shared" si="44"/>
        <v>0</v>
      </c>
      <c r="D24" s="84">
        <f t="shared" si="37"/>
        <v>0</v>
      </c>
      <c r="E24" s="120">
        <f>+H24+K24+N24+Q24+T24+W24</f>
        <v>0</v>
      </c>
      <c r="F24" s="86">
        <f t="shared" ref="F24:F25" si="46">+G24+H24</f>
        <v>0</v>
      </c>
      <c r="G24" s="87"/>
      <c r="H24" s="121"/>
      <c r="I24" s="86">
        <f t="shared" ref="I24:I25" si="47">+J24+K24</f>
        <v>0</v>
      </c>
      <c r="J24" s="87"/>
      <c r="K24" s="141"/>
      <c r="L24" s="86">
        <f t="shared" ref="L24:L25" si="48">+M24+N24</f>
        <v>0</v>
      </c>
      <c r="M24" s="87"/>
      <c r="N24" s="141"/>
      <c r="O24" s="85">
        <f t="shared" ref="O24:O26" si="49">+P24+Q24</f>
        <v>0</v>
      </c>
      <c r="P24" s="87"/>
      <c r="Q24" s="141"/>
      <c r="R24" s="86">
        <f t="shared" si="42"/>
        <v>0</v>
      </c>
      <c r="S24" s="87"/>
      <c r="T24" s="141"/>
      <c r="U24" s="294">
        <f t="shared" si="43"/>
        <v>0</v>
      </c>
      <c r="V24" s="87"/>
      <c r="W24" s="121"/>
    </row>
    <row r="25" spans="2:23" ht="23.25" customHeight="1" x14ac:dyDescent="0.25">
      <c r="B25" s="133" t="s">
        <v>1509</v>
      </c>
      <c r="C25" s="83">
        <f t="shared" si="44"/>
        <v>0</v>
      </c>
      <c r="D25" s="84">
        <f>G25+J25+M25+P25+S25+V25</f>
        <v>0</v>
      </c>
      <c r="E25" s="120">
        <f>+H25+K25+N25+Q25+T25+W25</f>
        <v>0</v>
      </c>
      <c r="F25" s="86">
        <f t="shared" si="46"/>
        <v>0</v>
      </c>
      <c r="G25" s="87"/>
      <c r="H25" s="121"/>
      <c r="I25" s="86">
        <f t="shared" si="47"/>
        <v>0</v>
      </c>
      <c r="J25" s="87"/>
      <c r="K25" s="141"/>
      <c r="L25" s="86">
        <f t="shared" si="48"/>
        <v>0</v>
      </c>
      <c r="M25" s="87"/>
      <c r="N25" s="141"/>
      <c r="O25" s="85">
        <f t="shared" si="49"/>
        <v>0</v>
      </c>
      <c r="P25" s="87"/>
      <c r="Q25" s="141"/>
      <c r="R25" s="86">
        <f t="shared" si="42"/>
        <v>0</v>
      </c>
      <c r="S25" s="138"/>
      <c r="T25" s="139"/>
      <c r="U25" s="294">
        <f t="shared" si="43"/>
        <v>0</v>
      </c>
      <c r="V25" s="138"/>
      <c r="W25" s="140"/>
    </row>
    <row r="26" spans="2:23" ht="23.25" customHeight="1" thickBot="1" x14ac:dyDescent="0.3">
      <c r="B26" s="142" t="s">
        <v>3002</v>
      </c>
      <c r="C26" s="91">
        <f t="shared" si="44"/>
        <v>0</v>
      </c>
      <c r="D26" s="92">
        <f>G26+J26+M26+P26+S26+V26</f>
        <v>0</v>
      </c>
      <c r="E26" s="124">
        <f t="shared" si="45"/>
        <v>0</v>
      </c>
      <c r="F26" s="94">
        <f t="shared" ref="F26" si="50">+G26+H26</f>
        <v>0</v>
      </c>
      <c r="G26" s="95"/>
      <c r="H26" s="125"/>
      <c r="I26" s="94">
        <f t="shared" ref="I26" si="51">+J26+K26</f>
        <v>0</v>
      </c>
      <c r="J26" s="95"/>
      <c r="K26" s="143"/>
      <c r="L26" s="94">
        <f t="shared" ref="L26" si="52">+M26+N26</f>
        <v>0</v>
      </c>
      <c r="M26" s="95"/>
      <c r="N26" s="143"/>
      <c r="O26" s="93">
        <f t="shared" si="49"/>
        <v>0</v>
      </c>
      <c r="P26" s="95"/>
      <c r="Q26" s="143"/>
      <c r="R26" s="94">
        <f t="shared" si="42"/>
        <v>0</v>
      </c>
      <c r="S26" s="95"/>
      <c r="T26" s="143"/>
      <c r="U26" s="295">
        <f t="shared" si="43"/>
        <v>0</v>
      </c>
      <c r="V26" s="95"/>
      <c r="W26" s="125"/>
    </row>
    <row r="27" spans="2:23" ht="15.6" thickTop="1" x14ac:dyDescent="0.25">
      <c r="B27" s="65"/>
      <c r="C27" s="66"/>
      <c r="D27" s="145" t="str">
        <f>IF(OR(D6&gt;'CUADRO 1'!D17,D7&gt;'CUADRO 1'!D17,D8&gt;'CUADRO 1'!D17,D9&gt;'CUADRO 1'!D17,D10&gt;'CUADRO 1'!D17,D11&gt;'CUADRO 1'!D17,D12&gt;'CUADRO 1'!D17,D13&gt;'CUADRO 1'!D17,D14&gt;'CUADRO 1'!D17,D15&gt;'CUADRO 1'!D17,D16&gt;'CUADRO 1'!D17,D17&gt;'CUADRO 1'!D17,D18&gt;'CUADRO 1'!D17,D19&gt;'CUADRO 1'!D17,D20&gt;'CUADRO 1'!D17,D21&gt;'CUADRO 1'!D17,D22&gt;'CUADRO 1'!D17,D23&gt;'CUADRO 1'!D17,D24&gt;'CUADRO 1'!D17,D25&gt;'CUADRO 1'!D17,D26&gt;'CUADRO 1'!D17),"XXX","")</f>
        <v/>
      </c>
      <c r="E27" s="145" t="str">
        <f>IF(OR(E6&gt;'CUADRO 1'!E17,E7&gt;'CUADRO 1'!E17,E8&gt;'CUADRO 1'!E17,E9&gt;'CUADRO 1'!E17,E10&gt;'CUADRO 1'!E17,E11&gt;'CUADRO 1'!E17,E12&gt;'CUADRO 1'!E17,E13&gt;'CUADRO 1'!E17,E14&gt;'CUADRO 1'!E17,E15&gt;'CUADRO 1'!E17,E16&gt;'CUADRO 1'!E17,E17&gt;'CUADRO 1'!E17,E18&gt;'CUADRO 1'!E17,E19&gt;'CUADRO 1'!E17,E20&gt;'CUADRO 1'!E17,E21&gt;'CUADRO 1'!E17,E22&gt;'CUADRO 1'!E17,E23&gt;'CUADRO 1'!E17,E24&gt;'CUADRO 1'!E17,E25&gt;'CUADRO 1'!E17,E26&gt;'CUADRO 1'!E17),"XXX","")</f>
        <v/>
      </c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</row>
    <row r="28" spans="2:23" ht="20.25" customHeight="1" x14ac:dyDescent="0.25">
      <c r="B28" s="146"/>
      <c r="C28" s="593" t="str">
        <f>IF(OR(D27="XXX",E27="XXX"),"VERIFICAR!.  La celda en color amarillo indica que el total de hombres o mujeres en esa asignatura, es mayor al dato de Matrícula Final de la Institución, hombres o mujeres, indicado en el Cuadro 1.","")</f>
        <v/>
      </c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</row>
    <row r="29" spans="2:23" ht="20.25" customHeight="1" x14ac:dyDescent="0.25"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593"/>
    </row>
    <row r="30" spans="2:23" ht="20.25" customHeight="1" x14ac:dyDescent="0.25">
      <c r="B30" s="69" t="s">
        <v>1330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147"/>
      <c r="P30" s="147"/>
      <c r="Q30" s="147"/>
      <c r="R30" s="147"/>
      <c r="S30" s="147"/>
      <c r="T30" s="147"/>
    </row>
    <row r="31" spans="2:23" ht="20.25" customHeight="1" x14ac:dyDescent="0.25">
      <c r="B31" s="625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7"/>
    </row>
    <row r="32" spans="2:23" ht="20.25" customHeight="1" x14ac:dyDescent="0.25">
      <c r="B32" s="628"/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30"/>
    </row>
    <row r="33" spans="2:23" ht="20.25" customHeight="1" x14ac:dyDescent="0.25">
      <c r="B33" s="628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30"/>
    </row>
    <row r="34" spans="2:23" ht="20.25" customHeight="1" x14ac:dyDescent="0.25">
      <c r="B34" s="628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30"/>
    </row>
    <row r="35" spans="2:23" ht="20.25" customHeight="1" x14ac:dyDescent="0.25">
      <c r="B35" s="631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3"/>
    </row>
  </sheetData>
  <sheetProtection algorithmName="SHA-512" hashValue="5RSSbhwVFIlb6788i/t/A0NabEWfMD86KcYDoefRDTZ0cmpIzRHkDsdNhZhj4XZcTwLKgyQnePb5N7XmwuHJRQ==" saltValue="behp6jW7t0d4NjWgDHY6Ow==" spinCount="100000" sheet="1" objects="1" scenarios="1"/>
  <mergeCells count="14">
    <mergeCell ref="L22:N23"/>
    <mergeCell ref="O16:Q17"/>
    <mergeCell ref="B31:W35"/>
    <mergeCell ref="B4:B5"/>
    <mergeCell ref="C4:E4"/>
    <mergeCell ref="F4:H4"/>
    <mergeCell ref="I4:K4"/>
    <mergeCell ref="L4:N4"/>
    <mergeCell ref="O4:Q4"/>
    <mergeCell ref="R4:T4"/>
    <mergeCell ref="U4:W4"/>
    <mergeCell ref="F22:H23"/>
    <mergeCell ref="I22:K23"/>
    <mergeCell ref="C28:W29"/>
  </mergeCells>
  <conditionalFormatting sqref="C28">
    <cfRule type="containsText" dxfId="77" priority="156" operator="containsText" text="MATRÍCULA">
      <formula>NOT(ISERROR(SEARCH("MATRÍCULA",C28)))</formula>
    </cfRule>
  </conditionalFormatting>
  <conditionalFormatting sqref="C6:F22 I6:I21 L6:L21 O10:O16">
    <cfRule type="cellIs" dxfId="76" priority="52" operator="equal">
      <formula>0</formula>
    </cfRule>
  </conditionalFormatting>
  <conditionalFormatting sqref="D22:D24 C23:E26 C27:W27">
    <cfRule type="cellIs" dxfId="74" priority="157" operator="equal">
      <formula>0</formula>
    </cfRule>
  </conditionalFormatting>
  <conditionalFormatting sqref="F24:F26 I24:I26 L24:L26">
    <cfRule type="cellIs" dxfId="72" priority="25" operator="equal">
      <formula>0</formula>
    </cfRule>
  </conditionalFormatting>
  <conditionalFormatting sqref="O6:O8 R6:R8 U6:U8">
    <cfRule type="cellIs" dxfId="71" priority="91" operator="equal">
      <formula>0</formula>
    </cfRule>
  </conditionalFormatting>
  <conditionalFormatting sqref="O18:O26 R18:R26 U18:U26">
    <cfRule type="cellIs" dxfId="70" priority="39" operator="equal">
      <formula>0</formula>
    </cfRule>
  </conditionalFormatting>
  <conditionalFormatting sqref="R10:R15 U10:U15">
    <cfRule type="cellIs" dxfId="69" priority="65" operator="equal">
      <formula>0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72" orientation="landscape" r:id="rId1"/>
  <headerFooter>
    <oddFooter>&amp;R&amp;"+,Negrita Cursiva"Académica Diurna&amp;"+,Cursiva", página 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94FF1ECD-B127-4FA2-98AC-54C1E8A592AF}">
            <xm:f>'CUADRO 1'!$D$17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D6:D26</xm:sqref>
        </x14:conditionalFormatting>
        <x14:conditionalFormatting xmlns:xm="http://schemas.microsoft.com/office/excel/2006/main">
          <x14:cfRule type="cellIs" priority="1" operator="greaterThan" id="{BF488757-2692-49A8-97A0-8F1AB961EAF0}">
            <xm:f>'CUADRO 1'!$E$17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E6:E26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B1:W34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8.21875" style="1" customWidth="1"/>
    <col min="2" max="2" width="39.77734375" style="1" customWidth="1"/>
    <col min="3" max="5" width="6.5546875" style="1" customWidth="1"/>
    <col min="6" max="23" width="6.21875" style="1" customWidth="1"/>
    <col min="24" max="16384" width="11.44140625" style="1"/>
  </cols>
  <sheetData>
    <row r="1" spans="2:23" ht="18" customHeight="1" x14ac:dyDescent="0.3">
      <c r="B1" s="432" t="s">
        <v>2989</v>
      </c>
      <c r="C1" s="112"/>
      <c r="D1" s="112"/>
      <c r="E1" s="112"/>
      <c r="F1" s="112"/>
      <c r="G1" s="112"/>
      <c r="H1" s="112"/>
      <c r="I1" s="112"/>
      <c r="J1" s="112"/>
      <c r="K1" s="130"/>
      <c r="L1" s="130"/>
    </row>
    <row r="2" spans="2:23" ht="18" customHeight="1" x14ac:dyDescent="0.3">
      <c r="B2" s="432" t="s">
        <v>4381</v>
      </c>
      <c r="C2" s="112"/>
      <c r="D2" s="112"/>
      <c r="E2" s="112"/>
      <c r="F2" s="112"/>
      <c r="G2" s="112"/>
      <c r="H2" s="112"/>
      <c r="I2" s="112"/>
      <c r="J2" s="112"/>
      <c r="K2" s="130"/>
      <c r="L2" s="130"/>
    </row>
    <row r="3" spans="2:23" ht="18" customHeight="1" thickBot="1" x14ac:dyDescent="0.35">
      <c r="B3" s="433" t="s">
        <v>3745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2:23" ht="19.5" customHeight="1" thickTop="1" x14ac:dyDescent="0.25">
      <c r="B4" s="634" t="s">
        <v>24</v>
      </c>
      <c r="C4" s="617" t="s">
        <v>0</v>
      </c>
      <c r="D4" s="618"/>
      <c r="E4" s="636"/>
      <c r="F4" s="609" t="s">
        <v>2518</v>
      </c>
      <c r="G4" s="610"/>
      <c r="H4" s="611"/>
      <c r="I4" s="609" t="s">
        <v>2519</v>
      </c>
      <c r="J4" s="610"/>
      <c r="K4" s="611"/>
      <c r="L4" s="610" t="s">
        <v>2520</v>
      </c>
      <c r="M4" s="610"/>
      <c r="N4" s="610"/>
      <c r="O4" s="609" t="s">
        <v>2521</v>
      </c>
      <c r="P4" s="610"/>
      <c r="Q4" s="611"/>
      <c r="R4" s="609" t="s">
        <v>2522</v>
      </c>
      <c r="S4" s="610"/>
      <c r="T4" s="611"/>
      <c r="U4" s="610" t="s">
        <v>2523</v>
      </c>
      <c r="V4" s="610"/>
      <c r="W4" s="610"/>
    </row>
    <row r="5" spans="2:23" ht="30" customHeight="1" thickBot="1" x14ac:dyDescent="0.3">
      <c r="B5" s="635"/>
      <c r="C5" s="39" t="s">
        <v>0</v>
      </c>
      <c r="D5" s="40" t="s">
        <v>36</v>
      </c>
      <c r="E5" s="41" t="s">
        <v>35</v>
      </c>
      <c r="F5" s="42" t="s">
        <v>0</v>
      </c>
      <c r="G5" s="40" t="s">
        <v>36</v>
      </c>
      <c r="H5" s="41" t="s">
        <v>35</v>
      </c>
      <c r="I5" s="42" t="s">
        <v>0</v>
      </c>
      <c r="J5" s="40" t="s">
        <v>36</v>
      </c>
      <c r="K5" s="41" t="s">
        <v>35</v>
      </c>
      <c r="L5" s="42" t="s">
        <v>0</v>
      </c>
      <c r="M5" s="40" t="s">
        <v>36</v>
      </c>
      <c r="N5" s="43" t="s">
        <v>35</v>
      </c>
      <c r="O5" s="42" t="s">
        <v>0</v>
      </c>
      <c r="P5" s="40" t="s">
        <v>36</v>
      </c>
      <c r="Q5" s="41" t="s">
        <v>35</v>
      </c>
      <c r="R5" s="42" t="s">
        <v>0</v>
      </c>
      <c r="S5" s="40" t="s">
        <v>36</v>
      </c>
      <c r="T5" s="41" t="s">
        <v>35</v>
      </c>
      <c r="U5" s="42" t="s">
        <v>0</v>
      </c>
      <c r="V5" s="40" t="s">
        <v>36</v>
      </c>
      <c r="W5" s="41" t="s">
        <v>35</v>
      </c>
    </row>
    <row r="6" spans="2:23" ht="23.25" customHeight="1" thickTop="1" x14ac:dyDescent="0.25">
      <c r="B6" s="113" t="s">
        <v>25</v>
      </c>
      <c r="C6" s="114">
        <f t="shared" ref="C6" si="0">D6+E6</f>
        <v>0</v>
      </c>
      <c r="D6" s="115">
        <f t="shared" ref="D6" si="1">G6+J6+M6+P6+S6+V6</f>
        <v>0</v>
      </c>
      <c r="E6" s="116">
        <f t="shared" ref="E6" si="2">+H6+K6+N6+Q6+T6+W6</f>
        <v>0</v>
      </c>
      <c r="F6" s="117">
        <f t="shared" ref="F6:F26" si="3">+G6+H6</f>
        <v>0</v>
      </c>
      <c r="G6" s="80"/>
      <c r="H6" s="80"/>
      <c r="I6" s="117">
        <f t="shared" ref="I6:I26" si="4">+J6+K6</f>
        <v>0</v>
      </c>
      <c r="J6" s="80"/>
      <c r="K6" s="80"/>
      <c r="L6" s="117">
        <f t="shared" ref="L6:L26" si="5">+M6+N6</f>
        <v>0</v>
      </c>
      <c r="M6" s="80"/>
      <c r="N6" s="80"/>
      <c r="O6" s="117">
        <f t="shared" ref="O6:O26" si="6">+P6+Q6</f>
        <v>0</v>
      </c>
      <c r="P6" s="80"/>
      <c r="Q6" s="80"/>
      <c r="R6" s="117">
        <f t="shared" ref="R6:R26" si="7">+S6+T6</f>
        <v>0</v>
      </c>
      <c r="S6" s="80"/>
      <c r="T6" s="80"/>
      <c r="U6" s="117">
        <f t="shared" ref="U6:U26" si="8">+V6+W6</f>
        <v>0</v>
      </c>
      <c r="V6" s="80"/>
      <c r="W6" s="118"/>
    </row>
    <row r="7" spans="2:23" ht="23.25" customHeight="1" x14ac:dyDescent="0.25">
      <c r="B7" s="119" t="s">
        <v>26</v>
      </c>
      <c r="C7" s="83">
        <f>D7+E7</f>
        <v>0</v>
      </c>
      <c r="D7" s="84">
        <f>G7+J7+M7+P7+S7+V7</f>
        <v>0</v>
      </c>
      <c r="E7" s="120">
        <f>+H7+K7+N7+Q7+T7+W7</f>
        <v>0</v>
      </c>
      <c r="F7" s="86">
        <f t="shared" si="3"/>
        <v>0</v>
      </c>
      <c r="G7" s="87"/>
      <c r="H7" s="87"/>
      <c r="I7" s="86">
        <f t="shared" si="4"/>
        <v>0</v>
      </c>
      <c r="J7" s="87"/>
      <c r="K7" s="87"/>
      <c r="L7" s="86">
        <f t="shared" si="5"/>
        <v>0</v>
      </c>
      <c r="M7" s="87"/>
      <c r="N7" s="87"/>
      <c r="O7" s="86">
        <f t="shared" si="6"/>
        <v>0</v>
      </c>
      <c r="P7" s="87"/>
      <c r="Q7" s="87"/>
      <c r="R7" s="86">
        <f t="shared" si="7"/>
        <v>0</v>
      </c>
      <c r="S7" s="87"/>
      <c r="T7" s="87"/>
      <c r="U7" s="86">
        <f t="shared" si="8"/>
        <v>0</v>
      </c>
      <c r="V7" s="87"/>
      <c r="W7" s="121"/>
    </row>
    <row r="8" spans="2:23" ht="23.25" customHeight="1" x14ac:dyDescent="0.25">
      <c r="B8" s="119" t="s">
        <v>28</v>
      </c>
      <c r="C8" s="83">
        <f t="shared" ref="C8:C26" si="9">D8+E8</f>
        <v>0</v>
      </c>
      <c r="D8" s="84">
        <f t="shared" ref="D8:D26" si="10">G8+J8+M8+P8+S8+V8</f>
        <v>0</v>
      </c>
      <c r="E8" s="120">
        <f t="shared" ref="E8:E26" si="11">+H8+K8+N8+Q8+T8+W8</f>
        <v>0</v>
      </c>
      <c r="F8" s="86">
        <f t="shared" ref="F8:F12" si="12">+G8+H8</f>
        <v>0</v>
      </c>
      <c r="G8" s="87"/>
      <c r="H8" s="87"/>
      <c r="I8" s="86">
        <f t="shared" ref="I8:I12" si="13">+J8+K8</f>
        <v>0</v>
      </c>
      <c r="J8" s="87"/>
      <c r="K8" s="87"/>
      <c r="L8" s="86">
        <f t="shared" ref="L8:L12" si="14">+M8+N8</f>
        <v>0</v>
      </c>
      <c r="M8" s="87"/>
      <c r="N8" s="87"/>
      <c r="O8" s="86">
        <f t="shared" ref="O8:O12" si="15">+P8+Q8</f>
        <v>0</v>
      </c>
      <c r="P8" s="87"/>
      <c r="Q8" s="87"/>
      <c r="R8" s="86">
        <f t="shared" ref="R8:R12" si="16">+S8+T8</f>
        <v>0</v>
      </c>
      <c r="S8" s="87"/>
      <c r="T8" s="87"/>
      <c r="U8" s="86">
        <f t="shared" ref="U8:U12" si="17">+V8+W8</f>
        <v>0</v>
      </c>
      <c r="V8" s="87"/>
      <c r="W8" s="121"/>
    </row>
    <row r="9" spans="2:23" ht="23.25" customHeight="1" x14ac:dyDescent="0.25">
      <c r="B9" s="119" t="s">
        <v>27</v>
      </c>
      <c r="C9" s="83">
        <f t="shared" si="9"/>
        <v>0</v>
      </c>
      <c r="D9" s="84">
        <f t="shared" si="10"/>
        <v>0</v>
      </c>
      <c r="E9" s="120">
        <f t="shared" si="11"/>
        <v>0</v>
      </c>
      <c r="F9" s="86">
        <f t="shared" si="12"/>
        <v>0</v>
      </c>
      <c r="G9" s="87"/>
      <c r="H9" s="87"/>
      <c r="I9" s="86">
        <f t="shared" si="13"/>
        <v>0</v>
      </c>
      <c r="J9" s="87"/>
      <c r="K9" s="87"/>
      <c r="L9" s="86">
        <f t="shared" si="14"/>
        <v>0</v>
      </c>
      <c r="M9" s="87"/>
      <c r="N9" s="87"/>
      <c r="O9" s="637"/>
      <c r="P9" s="638"/>
      <c r="Q9" s="638"/>
      <c r="R9" s="638"/>
      <c r="S9" s="638"/>
      <c r="T9" s="638"/>
      <c r="U9" s="638"/>
      <c r="V9" s="638"/>
      <c r="W9" s="638"/>
    </row>
    <row r="10" spans="2:23" ht="23.25" customHeight="1" x14ac:dyDescent="0.25">
      <c r="B10" s="122" t="s">
        <v>1502</v>
      </c>
      <c r="C10" s="83">
        <f t="shared" si="9"/>
        <v>0</v>
      </c>
      <c r="D10" s="84">
        <f t="shared" si="10"/>
        <v>0</v>
      </c>
      <c r="E10" s="120">
        <f t="shared" si="11"/>
        <v>0</v>
      </c>
      <c r="F10" s="86">
        <f t="shared" si="12"/>
        <v>0</v>
      </c>
      <c r="G10" s="87"/>
      <c r="H10" s="87"/>
      <c r="I10" s="86">
        <f t="shared" si="13"/>
        <v>0</v>
      </c>
      <c r="J10" s="87"/>
      <c r="K10" s="87"/>
      <c r="L10" s="86">
        <f t="shared" si="14"/>
        <v>0</v>
      </c>
      <c r="M10" s="87"/>
      <c r="N10" s="87"/>
      <c r="O10" s="86">
        <f t="shared" si="15"/>
        <v>0</v>
      </c>
      <c r="P10" s="87"/>
      <c r="Q10" s="87"/>
      <c r="R10" s="86">
        <f t="shared" si="16"/>
        <v>0</v>
      </c>
      <c r="S10" s="87"/>
      <c r="T10" s="87"/>
      <c r="U10" s="86">
        <f t="shared" si="17"/>
        <v>0</v>
      </c>
      <c r="V10" s="87"/>
      <c r="W10" s="121"/>
    </row>
    <row r="11" spans="2:23" ht="23.25" customHeight="1" x14ac:dyDescent="0.25">
      <c r="B11" s="119" t="s">
        <v>1503</v>
      </c>
      <c r="C11" s="83">
        <f t="shared" si="9"/>
        <v>0</v>
      </c>
      <c r="D11" s="84">
        <f t="shared" si="10"/>
        <v>0</v>
      </c>
      <c r="E11" s="120">
        <f t="shared" si="11"/>
        <v>0</v>
      </c>
      <c r="F11" s="86">
        <f t="shared" si="12"/>
        <v>0</v>
      </c>
      <c r="G11" s="87"/>
      <c r="H11" s="87"/>
      <c r="I11" s="86">
        <f t="shared" si="13"/>
        <v>0</v>
      </c>
      <c r="J11" s="87"/>
      <c r="K11" s="87"/>
      <c r="L11" s="86">
        <f t="shared" si="14"/>
        <v>0</v>
      </c>
      <c r="M11" s="87"/>
      <c r="N11" s="87"/>
      <c r="O11" s="86">
        <f t="shared" si="15"/>
        <v>0</v>
      </c>
      <c r="P11" s="87"/>
      <c r="Q11" s="87"/>
      <c r="R11" s="86">
        <f t="shared" si="16"/>
        <v>0</v>
      </c>
      <c r="S11" s="87"/>
      <c r="T11" s="87"/>
      <c r="U11" s="86">
        <f t="shared" si="17"/>
        <v>0</v>
      </c>
      <c r="V11" s="87"/>
      <c r="W11" s="121"/>
    </row>
    <row r="12" spans="2:23" ht="23.25" customHeight="1" x14ac:dyDescent="0.25">
      <c r="B12" s="122" t="s">
        <v>846</v>
      </c>
      <c r="C12" s="83">
        <f t="shared" si="9"/>
        <v>0</v>
      </c>
      <c r="D12" s="84">
        <f t="shared" si="10"/>
        <v>0</v>
      </c>
      <c r="E12" s="120">
        <f t="shared" si="11"/>
        <v>0</v>
      </c>
      <c r="F12" s="86">
        <f t="shared" si="12"/>
        <v>0</v>
      </c>
      <c r="G12" s="87"/>
      <c r="H12" s="87"/>
      <c r="I12" s="86">
        <f t="shared" si="13"/>
        <v>0</v>
      </c>
      <c r="J12" s="87"/>
      <c r="K12" s="87"/>
      <c r="L12" s="86">
        <f t="shared" si="14"/>
        <v>0</v>
      </c>
      <c r="M12" s="87"/>
      <c r="N12" s="87"/>
      <c r="O12" s="86">
        <f t="shared" si="15"/>
        <v>0</v>
      </c>
      <c r="P12" s="87"/>
      <c r="Q12" s="87"/>
      <c r="R12" s="86">
        <f t="shared" si="16"/>
        <v>0</v>
      </c>
      <c r="S12" s="87"/>
      <c r="T12" s="87"/>
      <c r="U12" s="86">
        <f t="shared" si="17"/>
        <v>0</v>
      </c>
      <c r="V12" s="87"/>
      <c r="W12" s="121"/>
    </row>
    <row r="13" spans="2:23" ht="23.25" customHeight="1" x14ac:dyDescent="0.25">
      <c r="B13" s="122" t="s">
        <v>1504</v>
      </c>
      <c r="C13" s="83">
        <f t="shared" si="9"/>
        <v>0</v>
      </c>
      <c r="D13" s="84">
        <f t="shared" si="10"/>
        <v>0</v>
      </c>
      <c r="E13" s="120">
        <f t="shared" si="11"/>
        <v>0</v>
      </c>
      <c r="F13" s="86">
        <f t="shared" si="3"/>
        <v>0</v>
      </c>
      <c r="G13" s="87"/>
      <c r="H13" s="87"/>
      <c r="I13" s="86">
        <f t="shared" si="4"/>
        <v>0</v>
      </c>
      <c r="J13" s="87"/>
      <c r="K13" s="87"/>
      <c r="L13" s="86">
        <f t="shared" si="5"/>
        <v>0</v>
      </c>
      <c r="M13" s="87"/>
      <c r="N13" s="87"/>
      <c r="O13" s="86">
        <f t="shared" si="6"/>
        <v>0</v>
      </c>
      <c r="P13" s="87"/>
      <c r="Q13" s="87"/>
      <c r="R13" s="86">
        <f t="shared" si="7"/>
        <v>0</v>
      </c>
      <c r="S13" s="87"/>
      <c r="T13" s="87"/>
      <c r="U13" s="86">
        <f t="shared" si="8"/>
        <v>0</v>
      </c>
      <c r="V13" s="87"/>
      <c r="W13" s="121"/>
    </row>
    <row r="14" spans="2:23" ht="23.25" customHeight="1" x14ac:dyDescent="0.25">
      <c r="B14" s="122" t="s">
        <v>23</v>
      </c>
      <c r="C14" s="83">
        <f t="shared" si="9"/>
        <v>0</v>
      </c>
      <c r="D14" s="84">
        <f t="shared" si="10"/>
        <v>0</v>
      </c>
      <c r="E14" s="120">
        <f t="shared" si="11"/>
        <v>0</v>
      </c>
      <c r="F14" s="86">
        <f t="shared" si="3"/>
        <v>0</v>
      </c>
      <c r="G14" s="87"/>
      <c r="H14" s="87"/>
      <c r="I14" s="86">
        <f t="shared" si="4"/>
        <v>0</v>
      </c>
      <c r="J14" s="87"/>
      <c r="K14" s="87"/>
      <c r="L14" s="86">
        <f t="shared" si="5"/>
        <v>0</v>
      </c>
      <c r="M14" s="87"/>
      <c r="N14" s="87"/>
      <c r="O14" s="86">
        <f t="shared" si="6"/>
        <v>0</v>
      </c>
      <c r="P14" s="87"/>
      <c r="Q14" s="87"/>
      <c r="R14" s="86">
        <f t="shared" si="7"/>
        <v>0</v>
      </c>
      <c r="S14" s="87"/>
      <c r="T14" s="87"/>
      <c r="U14" s="86">
        <f t="shared" si="8"/>
        <v>0</v>
      </c>
      <c r="V14" s="87"/>
      <c r="W14" s="121"/>
    </row>
    <row r="15" spans="2:23" ht="23.25" customHeight="1" x14ac:dyDescent="0.25">
      <c r="B15" s="122" t="s">
        <v>1331</v>
      </c>
      <c r="C15" s="83">
        <f t="shared" si="9"/>
        <v>0</v>
      </c>
      <c r="D15" s="84">
        <f t="shared" si="10"/>
        <v>0</v>
      </c>
      <c r="E15" s="120">
        <f t="shared" si="11"/>
        <v>0</v>
      </c>
      <c r="F15" s="86">
        <f t="shared" si="3"/>
        <v>0</v>
      </c>
      <c r="G15" s="87"/>
      <c r="H15" s="87"/>
      <c r="I15" s="86">
        <f t="shared" si="4"/>
        <v>0</v>
      </c>
      <c r="J15" s="87"/>
      <c r="K15" s="87"/>
      <c r="L15" s="86">
        <f t="shared" si="5"/>
        <v>0</v>
      </c>
      <c r="M15" s="87"/>
      <c r="N15" s="87"/>
      <c r="O15" s="86">
        <f t="shared" si="6"/>
        <v>0</v>
      </c>
      <c r="P15" s="87"/>
      <c r="Q15" s="87"/>
      <c r="R15" s="86">
        <f t="shared" si="7"/>
        <v>0</v>
      </c>
      <c r="S15" s="87"/>
      <c r="T15" s="87"/>
      <c r="U15" s="86">
        <f t="shared" si="8"/>
        <v>0</v>
      </c>
      <c r="V15" s="87"/>
      <c r="W15" s="121"/>
    </row>
    <row r="16" spans="2:23" ht="23.25" customHeight="1" x14ac:dyDescent="0.25">
      <c r="B16" s="122" t="s">
        <v>1332</v>
      </c>
      <c r="C16" s="83">
        <f t="shared" si="9"/>
        <v>0</v>
      </c>
      <c r="D16" s="84">
        <f t="shared" si="10"/>
        <v>0</v>
      </c>
      <c r="E16" s="120">
        <f t="shared" si="11"/>
        <v>0</v>
      </c>
      <c r="F16" s="86">
        <f t="shared" si="3"/>
        <v>0</v>
      </c>
      <c r="G16" s="87"/>
      <c r="H16" s="87"/>
      <c r="I16" s="86">
        <f t="shared" si="4"/>
        <v>0</v>
      </c>
      <c r="J16" s="87"/>
      <c r="K16" s="87"/>
      <c r="L16" s="86">
        <f t="shared" si="5"/>
        <v>0</v>
      </c>
      <c r="M16" s="87"/>
      <c r="N16" s="87"/>
      <c r="O16" s="619"/>
      <c r="P16" s="620"/>
      <c r="Q16" s="620"/>
      <c r="R16" s="620"/>
      <c r="S16" s="620"/>
      <c r="T16" s="620"/>
      <c r="U16" s="620"/>
      <c r="V16" s="620"/>
      <c r="W16" s="620"/>
    </row>
    <row r="17" spans="2:23" ht="23.25" customHeight="1" x14ac:dyDescent="0.25">
      <c r="B17" s="122" t="s">
        <v>1505</v>
      </c>
      <c r="C17" s="83">
        <f t="shared" si="9"/>
        <v>0</v>
      </c>
      <c r="D17" s="84">
        <f t="shared" si="10"/>
        <v>0</v>
      </c>
      <c r="E17" s="120">
        <f t="shared" si="11"/>
        <v>0</v>
      </c>
      <c r="F17" s="86">
        <f t="shared" ref="F17" si="18">+G17+H17</f>
        <v>0</v>
      </c>
      <c r="G17" s="87"/>
      <c r="H17" s="87"/>
      <c r="I17" s="86">
        <f t="shared" ref="I17" si="19">+J17+K17</f>
        <v>0</v>
      </c>
      <c r="J17" s="87"/>
      <c r="K17" s="87"/>
      <c r="L17" s="86">
        <f t="shared" ref="L17" si="20">+M17+N17</f>
        <v>0</v>
      </c>
      <c r="M17" s="87"/>
      <c r="N17" s="87"/>
      <c r="O17" s="622"/>
      <c r="P17" s="623"/>
      <c r="Q17" s="623"/>
      <c r="R17" s="623"/>
      <c r="S17" s="623"/>
      <c r="T17" s="623"/>
      <c r="U17" s="623"/>
      <c r="V17" s="623"/>
      <c r="W17" s="623"/>
    </row>
    <row r="18" spans="2:23" ht="23.25" customHeight="1" x14ac:dyDescent="0.25">
      <c r="B18" s="119" t="s">
        <v>1506</v>
      </c>
      <c r="C18" s="83">
        <f t="shared" si="9"/>
        <v>0</v>
      </c>
      <c r="D18" s="84">
        <f t="shared" si="10"/>
        <v>0</v>
      </c>
      <c r="E18" s="120">
        <f t="shared" si="11"/>
        <v>0</v>
      </c>
      <c r="F18" s="86">
        <f t="shared" si="3"/>
        <v>0</v>
      </c>
      <c r="G18" s="87"/>
      <c r="H18" s="87"/>
      <c r="I18" s="86">
        <f t="shared" si="4"/>
        <v>0</v>
      </c>
      <c r="J18" s="87"/>
      <c r="K18" s="87"/>
      <c r="L18" s="86">
        <f t="shared" si="5"/>
        <v>0</v>
      </c>
      <c r="M18" s="87"/>
      <c r="N18" s="87"/>
      <c r="O18" s="86">
        <f t="shared" si="6"/>
        <v>0</v>
      </c>
      <c r="P18" s="87"/>
      <c r="Q18" s="87"/>
      <c r="R18" s="86">
        <f t="shared" si="7"/>
        <v>0</v>
      </c>
      <c r="S18" s="87"/>
      <c r="T18" s="87"/>
      <c r="U18" s="86">
        <f t="shared" si="8"/>
        <v>0</v>
      </c>
      <c r="V18" s="87"/>
      <c r="W18" s="121"/>
    </row>
    <row r="19" spans="2:23" ht="23.25" customHeight="1" x14ac:dyDescent="0.25">
      <c r="B19" s="119" t="s">
        <v>1333</v>
      </c>
      <c r="C19" s="83">
        <f t="shared" si="9"/>
        <v>0</v>
      </c>
      <c r="D19" s="84">
        <f t="shared" si="10"/>
        <v>0</v>
      </c>
      <c r="E19" s="120">
        <f t="shared" si="11"/>
        <v>0</v>
      </c>
      <c r="F19" s="86">
        <f t="shared" si="3"/>
        <v>0</v>
      </c>
      <c r="G19" s="87"/>
      <c r="H19" s="87"/>
      <c r="I19" s="86">
        <f t="shared" si="4"/>
        <v>0</v>
      </c>
      <c r="J19" s="87"/>
      <c r="K19" s="87"/>
      <c r="L19" s="86">
        <f t="shared" si="5"/>
        <v>0</v>
      </c>
      <c r="M19" s="87"/>
      <c r="N19" s="87"/>
      <c r="O19" s="86">
        <f t="shared" si="6"/>
        <v>0</v>
      </c>
      <c r="P19" s="87"/>
      <c r="Q19" s="87"/>
      <c r="R19" s="86">
        <f t="shared" si="7"/>
        <v>0</v>
      </c>
      <c r="S19" s="87"/>
      <c r="T19" s="87"/>
      <c r="U19" s="86">
        <f t="shared" si="8"/>
        <v>0</v>
      </c>
      <c r="V19" s="87"/>
      <c r="W19" s="121"/>
    </row>
    <row r="20" spans="2:23" ht="23.25" customHeight="1" x14ac:dyDescent="0.25">
      <c r="B20" s="119" t="s">
        <v>1334</v>
      </c>
      <c r="C20" s="83">
        <f t="shared" si="9"/>
        <v>0</v>
      </c>
      <c r="D20" s="84">
        <f t="shared" si="10"/>
        <v>0</v>
      </c>
      <c r="E20" s="120">
        <f t="shared" si="11"/>
        <v>0</v>
      </c>
      <c r="F20" s="86">
        <f t="shared" si="3"/>
        <v>0</v>
      </c>
      <c r="G20" s="87"/>
      <c r="H20" s="87"/>
      <c r="I20" s="86">
        <f t="shared" si="4"/>
        <v>0</v>
      </c>
      <c r="J20" s="87"/>
      <c r="K20" s="87"/>
      <c r="L20" s="86">
        <f t="shared" si="5"/>
        <v>0</v>
      </c>
      <c r="M20" s="87"/>
      <c r="N20" s="87"/>
      <c r="O20" s="86">
        <f t="shared" si="6"/>
        <v>0</v>
      </c>
      <c r="P20" s="87"/>
      <c r="Q20" s="87"/>
      <c r="R20" s="86">
        <f t="shared" si="7"/>
        <v>0</v>
      </c>
      <c r="S20" s="87"/>
      <c r="T20" s="87"/>
      <c r="U20" s="86">
        <f t="shared" si="8"/>
        <v>0</v>
      </c>
      <c r="V20" s="87"/>
      <c r="W20" s="121"/>
    </row>
    <row r="21" spans="2:23" ht="23.25" customHeight="1" x14ac:dyDescent="0.25">
      <c r="B21" s="119" t="s">
        <v>1335</v>
      </c>
      <c r="C21" s="83">
        <f t="shared" si="9"/>
        <v>0</v>
      </c>
      <c r="D21" s="84">
        <f t="shared" si="10"/>
        <v>0</v>
      </c>
      <c r="E21" s="120">
        <f t="shared" si="11"/>
        <v>0</v>
      </c>
      <c r="F21" s="86">
        <f t="shared" si="3"/>
        <v>0</v>
      </c>
      <c r="G21" s="87"/>
      <c r="H21" s="87"/>
      <c r="I21" s="86">
        <f t="shared" si="4"/>
        <v>0</v>
      </c>
      <c r="J21" s="87"/>
      <c r="K21" s="87"/>
      <c r="L21" s="86">
        <f t="shared" si="5"/>
        <v>0</v>
      </c>
      <c r="M21" s="87"/>
      <c r="N21" s="87"/>
      <c r="O21" s="86">
        <f t="shared" si="6"/>
        <v>0</v>
      </c>
      <c r="P21" s="87"/>
      <c r="Q21" s="87"/>
      <c r="R21" s="86">
        <f t="shared" si="7"/>
        <v>0</v>
      </c>
      <c r="S21" s="87"/>
      <c r="T21" s="87"/>
      <c r="U21" s="86">
        <f t="shared" si="8"/>
        <v>0</v>
      </c>
      <c r="V21" s="87"/>
      <c r="W21" s="121"/>
    </row>
    <row r="22" spans="2:23" ht="23.25" customHeight="1" x14ac:dyDescent="0.25">
      <c r="B22" s="119" t="s">
        <v>1507</v>
      </c>
      <c r="C22" s="83">
        <f t="shared" si="9"/>
        <v>0</v>
      </c>
      <c r="D22" s="84">
        <f t="shared" si="10"/>
        <v>0</v>
      </c>
      <c r="E22" s="120">
        <f t="shared" si="11"/>
        <v>0</v>
      </c>
      <c r="F22" s="619"/>
      <c r="G22" s="620"/>
      <c r="H22" s="620"/>
      <c r="I22" s="620"/>
      <c r="J22" s="620"/>
      <c r="K22" s="620"/>
      <c r="L22" s="620"/>
      <c r="M22" s="620"/>
      <c r="N22" s="621"/>
      <c r="O22" s="86">
        <f t="shared" si="6"/>
        <v>0</v>
      </c>
      <c r="P22" s="87"/>
      <c r="Q22" s="87"/>
      <c r="R22" s="86">
        <f t="shared" si="7"/>
        <v>0</v>
      </c>
      <c r="S22" s="87"/>
      <c r="T22" s="87"/>
      <c r="U22" s="86">
        <f t="shared" si="8"/>
        <v>0</v>
      </c>
      <c r="V22" s="87"/>
      <c r="W22" s="121"/>
    </row>
    <row r="23" spans="2:23" ht="23.25" customHeight="1" x14ac:dyDescent="0.25">
      <c r="B23" s="119" t="s">
        <v>1508</v>
      </c>
      <c r="C23" s="83">
        <f t="shared" si="9"/>
        <v>0</v>
      </c>
      <c r="D23" s="84">
        <f t="shared" si="10"/>
        <v>0</v>
      </c>
      <c r="E23" s="120">
        <f t="shared" si="11"/>
        <v>0</v>
      </c>
      <c r="F23" s="622"/>
      <c r="G23" s="623"/>
      <c r="H23" s="623"/>
      <c r="I23" s="623"/>
      <c r="J23" s="623"/>
      <c r="K23" s="623"/>
      <c r="L23" s="623"/>
      <c r="M23" s="623"/>
      <c r="N23" s="624"/>
      <c r="O23" s="86">
        <f t="shared" ref="O23:O24" si="21">+P23+Q23</f>
        <v>0</v>
      </c>
      <c r="P23" s="87"/>
      <c r="Q23" s="87"/>
      <c r="R23" s="86">
        <f t="shared" ref="R23:R24" si="22">+S23+T23</f>
        <v>0</v>
      </c>
      <c r="S23" s="87"/>
      <c r="T23" s="87"/>
      <c r="U23" s="86">
        <f t="shared" ref="U23:U24" si="23">+V23+W23</f>
        <v>0</v>
      </c>
      <c r="V23" s="87"/>
      <c r="W23" s="121"/>
    </row>
    <row r="24" spans="2:23" ht="23.25" customHeight="1" x14ac:dyDescent="0.25">
      <c r="B24" s="119" t="s">
        <v>3001</v>
      </c>
      <c r="C24" s="83">
        <f t="shared" si="9"/>
        <v>0</v>
      </c>
      <c r="D24" s="84">
        <f t="shared" si="10"/>
        <v>0</v>
      </c>
      <c r="E24" s="120">
        <f t="shared" si="11"/>
        <v>0</v>
      </c>
      <c r="F24" s="86">
        <f t="shared" ref="F24" si="24">+G24+H24</f>
        <v>0</v>
      </c>
      <c r="G24" s="87"/>
      <c r="H24" s="87"/>
      <c r="I24" s="86">
        <f t="shared" ref="I24" si="25">+J24+K24</f>
        <v>0</v>
      </c>
      <c r="J24" s="87"/>
      <c r="K24" s="87"/>
      <c r="L24" s="86">
        <f t="shared" ref="L24" si="26">+M24+N24</f>
        <v>0</v>
      </c>
      <c r="M24" s="87"/>
      <c r="N24" s="87"/>
      <c r="O24" s="86">
        <f t="shared" si="21"/>
        <v>0</v>
      </c>
      <c r="P24" s="87"/>
      <c r="Q24" s="87"/>
      <c r="R24" s="86">
        <f t="shared" si="22"/>
        <v>0</v>
      </c>
      <c r="S24" s="87"/>
      <c r="T24" s="87"/>
      <c r="U24" s="86">
        <f t="shared" si="23"/>
        <v>0</v>
      </c>
      <c r="V24" s="87"/>
      <c r="W24" s="121"/>
    </row>
    <row r="25" spans="2:23" ht="23.25" customHeight="1" x14ac:dyDescent="0.25">
      <c r="B25" s="119" t="s">
        <v>1509</v>
      </c>
      <c r="C25" s="83">
        <f t="shared" si="9"/>
        <v>0</v>
      </c>
      <c r="D25" s="84">
        <f t="shared" si="10"/>
        <v>0</v>
      </c>
      <c r="E25" s="120">
        <f t="shared" si="11"/>
        <v>0</v>
      </c>
      <c r="F25" s="86">
        <f t="shared" si="3"/>
        <v>0</v>
      </c>
      <c r="G25" s="87"/>
      <c r="H25" s="87"/>
      <c r="I25" s="86">
        <f t="shared" si="4"/>
        <v>0</v>
      </c>
      <c r="J25" s="87"/>
      <c r="K25" s="87"/>
      <c r="L25" s="86">
        <f t="shared" si="5"/>
        <v>0</v>
      </c>
      <c r="M25" s="87"/>
      <c r="N25" s="87"/>
      <c r="O25" s="86">
        <f t="shared" si="6"/>
        <v>0</v>
      </c>
      <c r="P25" s="87"/>
      <c r="Q25" s="87"/>
      <c r="R25" s="86">
        <f t="shared" si="7"/>
        <v>0</v>
      </c>
      <c r="S25" s="87"/>
      <c r="T25" s="87"/>
      <c r="U25" s="86">
        <f t="shared" si="8"/>
        <v>0</v>
      </c>
      <c r="V25" s="87"/>
      <c r="W25" s="121"/>
    </row>
    <row r="26" spans="2:23" ht="23.25" customHeight="1" thickBot="1" x14ac:dyDescent="0.3">
      <c r="B26" s="123" t="s">
        <v>1343</v>
      </c>
      <c r="C26" s="91">
        <f t="shared" si="9"/>
        <v>0</v>
      </c>
      <c r="D26" s="92">
        <f t="shared" si="10"/>
        <v>0</v>
      </c>
      <c r="E26" s="124">
        <f t="shared" si="11"/>
        <v>0</v>
      </c>
      <c r="F26" s="94">
        <f t="shared" si="3"/>
        <v>0</v>
      </c>
      <c r="G26" s="95"/>
      <c r="H26" s="95"/>
      <c r="I26" s="94">
        <f t="shared" si="4"/>
        <v>0</v>
      </c>
      <c r="J26" s="95"/>
      <c r="K26" s="95"/>
      <c r="L26" s="94">
        <f t="shared" si="5"/>
        <v>0</v>
      </c>
      <c r="M26" s="95"/>
      <c r="N26" s="95"/>
      <c r="O26" s="94">
        <f t="shared" si="6"/>
        <v>0</v>
      </c>
      <c r="P26" s="95"/>
      <c r="Q26" s="95"/>
      <c r="R26" s="94">
        <f t="shared" si="7"/>
        <v>0</v>
      </c>
      <c r="S26" s="95"/>
      <c r="T26" s="95"/>
      <c r="U26" s="94">
        <f t="shared" si="8"/>
        <v>0</v>
      </c>
      <c r="V26" s="95"/>
      <c r="W26" s="125"/>
    </row>
    <row r="27" spans="2:23" ht="14.4" thickTop="1" x14ac:dyDescent="0.25">
      <c r="B27" s="126"/>
      <c r="C27" s="34"/>
      <c r="D27" s="34"/>
      <c r="E27" s="34"/>
      <c r="F27" s="127"/>
      <c r="G27" s="128" t="str">
        <f>IF(OR(G6&gt;'CUADRO 3'!G6,G7&gt;'CUADRO 3'!G7,G8&gt;'CUADRO 3'!G8,G9&gt;'CUADRO 3'!G9,G10&gt;'CUADRO 3'!G10,G11&gt;'CUADRO 3'!G11,G12&gt;'CUADRO 3'!G12,G13&gt;'CUADRO 3'!G13,G14&gt;'CUADRO 3'!G14,G15&gt;'CUADRO 3'!G15,G16&gt;'CUADRO 3'!G16,G17&gt;'CUADRO 3'!G17,G18&gt;'CUADRO 3'!G18,G19&gt;'CUADRO 3'!G19,G20&gt;'CUADRO 3'!G20,G21&gt;'CUADRO 3'!G21,G22&gt;'CUADRO 3'!G22,G23&gt;'CUADRO 3'!G23,G24&gt;'CUADRO 3'!G24,G25&gt;'CUADRO 3'!G25,G26&gt;'CUADRO 1'!G17),"XX","")</f>
        <v/>
      </c>
      <c r="H27" s="128" t="str">
        <f>IF(OR(H6&gt;'CUADRO 3'!H6,H7&gt;'CUADRO 3'!H7,H8&gt;'CUADRO 3'!H8,H9&gt;'CUADRO 3'!H9,H10&gt;'CUADRO 3'!H10,H11&gt;'CUADRO 3'!H11,H12&gt;'CUADRO 3'!H12,H13&gt;'CUADRO 3'!H13,H14&gt;'CUADRO 3'!H14,H15&gt;'CUADRO 3'!H15,H16&gt;'CUADRO 3'!H16,H17&gt;'CUADRO 3'!H17,H18&gt;'CUADRO 3'!H18,H19&gt;'CUADRO 3'!H19,H20&gt;'CUADRO 3'!H20,H21&gt;'CUADRO 3'!H21,H22&gt;'CUADRO 3'!H22,H23&gt;'CUADRO 3'!H23,H24&gt;'CUADRO 3'!H24,H25&gt;'CUADRO 3'!H25,H26&gt;'CUADRO 1'!H17),"XX","")</f>
        <v/>
      </c>
      <c r="I27" s="128"/>
      <c r="J27" s="128" t="str">
        <f>IF(OR(J6&gt;'CUADRO 3'!J6,J7&gt;'CUADRO 3'!J7,J8&gt;'CUADRO 3'!J8,J9&gt;'CUADRO 3'!J9,J10&gt;'CUADRO 3'!J10,J11&gt;'CUADRO 3'!J11,J12&gt;'CUADRO 3'!J12,J13&gt;'CUADRO 3'!J13,J14&gt;'CUADRO 3'!J14,J15&gt;'CUADRO 3'!J15,J16&gt;'CUADRO 3'!J16,J17&gt;'CUADRO 3'!J17,J18&gt;'CUADRO 3'!J18,J19&gt;'CUADRO 3'!J19,J20&gt;'CUADRO 3'!J20,J21&gt;'CUADRO 3'!J21,J22&gt;'CUADRO 3'!J22,J23&gt;'CUADRO 3'!J23,J24&gt;'CUADRO 3'!J24,J25&gt;'CUADRO 3'!J25,J26&gt;'CUADRO 1'!J17),"XX","")</f>
        <v/>
      </c>
      <c r="K27" s="128" t="str">
        <f>IF(OR(K6&gt;'CUADRO 3'!K6,K7&gt;'CUADRO 3'!K7,K8&gt;'CUADRO 3'!K8,K9&gt;'CUADRO 3'!K9,K10&gt;'CUADRO 3'!K10,K11&gt;'CUADRO 3'!K11,K12&gt;'CUADRO 3'!K12,K13&gt;'CUADRO 3'!K13,K14&gt;'CUADRO 3'!K14,K15&gt;'CUADRO 3'!K15,K16&gt;'CUADRO 3'!K16,K17&gt;'CUADRO 3'!K17,K18&gt;'CUADRO 3'!K18,K19&gt;'CUADRO 3'!K19,K20&gt;'CUADRO 3'!K20,K21&gt;'CUADRO 3'!K21,K22&gt;'CUADRO 3'!K22,K23&gt;'CUADRO 3'!K23,K24&gt;'CUADRO 3'!K24,K25&gt;'CUADRO 3'!K25,K26&gt;'CUADRO 1'!K17),"XX","")</f>
        <v/>
      </c>
      <c r="L27" s="128"/>
      <c r="M27" s="128" t="str">
        <f>IF(OR(M6&gt;'CUADRO 3'!M6,M7&gt;'CUADRO 3'!M7,M8&gt;'CUADRO 3'!M8,M9&gt;'CUADRO 3'!M9,M10&gt;'CUADRO 3'!M10,M11&gt;'CUADRO 3'!M11,M12&gt;'CUADRO 3'!M12,M13&gt;'CUADRO 3'!M13,M14&gt;'CUADRO 3'!M14,M15&gt;'CUADRO 3'!M15,M16&gt;'CUADRO 3'!M16,M17&gt;'CUADRO 3'!M17,M18&gt;'CUADRO 3'!M18,M19&gt;'CUADRO 3'!M19,M20&gt;'CUADRO 3'!M20,M21&gt;'CUADRO 3'!M21,M22&gt;'CUADRO 3'!M22,M23&gt;'CUADRO 3'!M23,M24&gt;'CUADRO 3'!M24,M25&gt;'CUADRO 3'!M25,M26&gt;'CUADRO 1'!M17),"XX","")</f>
        <v/>
      </c>
      <c r="N27" s="128" t="str">
        <f>IF(OR(N6&gt;'CUADRO 3'!N6,N7&gt;'CUADRO 3'!N7,N8&gt;'CUADRO 3'!N8,N9&gt;'CUADRO 3'!N9,N10&gt;'CUADRO 3'!N10,N11&gt;'CUADRO 3'!N11,N12&gt;'CUADRO 3'!N12,N13&gt;'CUADRO 3'!N13,N14&gt;'CUADRO 3'!N14,N15&gt;'CUADRO 3'!N15,N16&gt;'CUADRO 3'!N16,N17&gt;'CUADRO 3'!N17,N18&gt;'CUADRO 3'!N18,N19&gt;'CUADRO 3'!N19,N20&gt;'CUADRO 3'!N20,N21&gt;'CUADRO 3'!N21,N22&gt;'CUADRO 3'!N22,N23&gt;'CUADRO 3'!N23,N24&gt;'CUADRO 3'!N24,N25&gt;'CUADRO 3'!N25,N26&gt;'CUADRO 1'!N17),"XX","")</f>
        <v/>
      </c>
      <c r="O27" s="128"/>
      <c r="P27" s="128" t="str">
        <f>IF(OR(P6&gt;'CUADRO 3'!P6,P7&gt;'CUADRO 3'!P7,P8&gt;'CUADRO 3'!P8,P9&gt;'CUADRO 3'!P9,P10&gt;'CUADRO 3'!P10,P11&gt;'CUADRO 3'!P11,P12&gt;'CUADRO 3'!P12,P13&gt;'CUADRO 3'!P13,P14&gt;'CUADRO 3'!P14,P15&gt;'CUADRO 3'!P15,P16&gt;'CUADRO 3'!P16,P17&gt;'CUADRO 3'!P17,P18&gt;'CUADRO 3'!P18,P19&gt;'CUADRO 3'!P19,P20&gt;'CUADRO 3'!P20,P21&gt;'CUADRO 3'!P21,P22&gt;'CUADRO 3'!P22,P23&gt;'CUADRO 3'!P23,P24&gt;'CUADRO 3'!P24,P25&gt;'CUADRO 3'!P25,P26&gt;'CUADRO 1'!P17),"XX","")</f>
        <v/>
      </c>
      <c r="Q27" s="128" t="str">
        <f>IF(OR(Q6&gt;'CUADRO 3'!Q6,Q7&gt;'CUADRO 3'!Q7,Q8&gt;'CUADRO 3'!Q8,Q9&gt;'CUADRO 3'!Q9,Q10&gt;'CUADRO 3'!Q10,Q11&gt;'CUADRO 3'!Q11,Q12&gt;'CUADRO 3'!Q12,Q13&gt;'CUADRO 3'!Q13,Q14&gt;'CUADRO 3'!Q14,Q15&gt;'CUADRO 3'!Q15,Q16&gt;'CUADRO 3'!Q16,Q17&gt;'CUADRO 3'!Q17,Q18&gt;'CUADRO 3'!Q18,Q19&gt;'CUADRO 3'!Q19,Q20&gt;'CUADRO 3'!Q20,Q21&gt;'CUADRO 3'!Q21,Q22&gt;'CUADRO 3'!Q22,Q23&gt;'CUADRO 3'!Q23,Q24&gt;'CUADRO 3'!Q24,Q25&gt;'CUADRO 3'!Q25,Q26&gt;'CUADRO 1'!Q17),"XX","")</f>
        <v/>
      </c>
      <c r="R27" s="128"/>
      <c r="S27" s="128" t="str">
        <f>IF(OR(S6&gt;'CUADRO 3'!S6,S7&gt;'CUADRO 3'!S7,S8&gt;'CUADRO 3'!S8,S9&gt;'CUADRO 3'!S9,S10&gt;'CUADRO 3'!S10,S11&gt;'CUADRO 3'!S11,S12&gt;'CUADRO 3'!S12,S13&gt;'CUADRO 3'!S13,S14&gt;'CUADRO 3'!S14,S15&gt;'CUADRO 3'!S15,S16&gt;'CUADRO 3'!S16,S17&gt;'CUADRO 3'!S17,S18&gt;'CUADRO 3'!S18,S19&gt;'CUADRO 3'!S19,S20&gt;'CUADRO 3'!S20,S21&gt;'CUADRO 3'!S21,S22&gt;'CUADRO 3'!S22,S23&gt;'CUADRO 3'!S23,S24&gt;'CUADRO 3'!S24,S25&gt;'CUADRO 3'!S25,S26&gt;'CUADRO 1'!S17),"XX","")</f>
        <v/>
      </c>
      <c r="T27" s="128" t="str">
        <f>IF(OR(T6&gt;'CUADRO 3'!T6,T7&gt;'CUADRO 3'!T7,T8&gt;'CUADRO 3'!T8,T9&gt;'CUADRO 3'!T9,T10&gt;'CUADRO 3'!T10,T11&gt;'CUADRO 3'!T11,T12&gt;'CUADRO 3'!T12,T13&gt;'CUADRO 3'!T13,T14&gt;'CUADRO 3'!T14,T15&gt;'CUADRO 3'!T15,T16&gt;'CUADRO 3'!T16,T17&gt;'CUADRO 3'!T17,T18&gt;'CUADRO 3'!T18,T19&gt;'CUADRO 3'!T19,T20&gt;'CUADRO 3'!T20,T21&gt;'CUADRO 3'!T21,T22&gt;'CUADRO 3'!T22,T23&gt;'CUADRO 3'!T23,T24&gt;'CUADRO 3'!T24,T25&gt;'CUADRO 3'!T25,T26&gt;'CUADRO 1'!T17),"XX","")</f>
        <v/>
      </c>
      <c r="U27" s="128"/>
      <c r="V27" s="128" t="str">
        <f>IF(OR(V6&gt;'CUADRO 3'!V6,V7&gt;'CUADRO 3'!V7,V8&gt;'CUADRO 3'!V8,V9&gt;'CUADRO 3'!V9,V10&gt;'CUADRO 3'!V10,V11&gt;'CUADRO 3'!V11,V12&gt;'CUADRO 3'!V12,V13&gt;'CUADRO 3'!V13,V14&gt;'CUADRO 3'!V14,V15&gt;'CUADRO 3'!V15,V16&gt;'CUADRO 3'!V16,V17&gt;'CUADRO 3'!V17,V18&gt;'CUADRO 3'!V18,V19&gt;'CUADRO 3'!V19,V20&gt;'CUADRO 3'!V20,V21&gt;'CUADRO 3'!V21,V22&gt;'CUADRO 3'!V22,V23&gt;'CUADRO 3'!V23,V24&gt;'CUADRO 3'!V24,V25&gt;'CUADRO 3'!V25,V26&gt;'CUADRO 1'!V17),"XX","")</f>
        <v/>
      </c>
      <c r="W27" s="128" t="str">
        <f>IF(OR(W6&gt;'CUADRO 3'!W6,W7&gt;'CUADRO 3'!W7,W8&gt;'CUADRO 3'!W8,W9&gt;'CUADRO 3'!W9,W10&gt;'CUADRO 3'!W10,W11&gt;'CUADRO 3'!W11,W12&gt;'CUADRO 3'!W12,W13&gt;'CUADRO 3'!W13,W14&gt;'CUADRO 3'!W14,W15&gt;'CUADRO 3'!W15,W16&gt;'CUADRO 3'!W16,W17&gt;'CUADRO 3'!W17,W18&gt;'CUADRO 3'!W18,W19&gt;'CUADRO 3'!W19,W20&gt;'CUADRO 3'!W20,W21&gt;'CUADRO 3'!W21,W22&gt;'CUADRO 3'!W22,W23&gt;'CUADRO 3'!W23,W24&gt;'CUADRO 3'!W24,W25&gt;'CUADRO 3'!W25,W26&gt;'CUADRO 1'!W17),"XX","")</f>
        <v/>
      </c>
    </row>
    <row r="28" spans="2:23" ht="39" customHeight="1" x14ac:dyDescent="0.25">
      <c r="B28" s="126"/>
      <c r="C28" s="34"/>
      <c r="D28" s="34"/>
      <c r="E28" s="593" t="str">
        <f>IF(OR(G27="XX",H27="XX",J27="XX",K27="XX",M27="XX",N27="XX",P27="XX",Q27="XX",S27="XX",T27="XX",V27="XX",W27="XX"),"¡VERIFICAR!, la cifra digitada en alguna de las asignaturas, es mayor a la reportada en en el Cuadro 3; o bien, lo indicado en Conducta es mayor al dato de la línea de Matríucla Final del Cuadro 1.","")</f>
        <v/>
      </c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</row>
    <row r="29" spans="2:23" ht="15" customHeight="1" x14ac:dyDescent="0.25">
      <c r="B29" s="69" t="s">
        <v>1330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</row>
    <row r="30" spans="2:23" ht="21.75" customHeight="1" x14ac:dyDescent="0.25">
      <c r="B30" s="572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4"/>
    </row>
    <row r="31" spans="2:23" ht="21.75" customHeight="1" x14ac:dyDescent="0.25">
      <c r="B31" s="575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7"/>
    </row>
    <row r="32" spans="2:23" ht="21.75" customHeight="1" x14ac:dyDescent="0.25">
      <c r="B32" s="575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7"/>
    </row>
    <row r="33" spans="2:23" ht="21.75" customHeight="1" x14ac:dyDescent="0.25">
      <c r="B33" s="575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7"/>
    </row>
    <row r="34" spans="2:23" ht="21.75" customHeight="1" x14ac:dyDescent="0.25">
      <c r="B34" s="578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80"/>
    </row>
  </sheetData>
  <sheetProtection algorithmName="SHA-512" hashValue="I+6FAFIdQWmx9SW5KSNFYxuinD2EiCuP3gTVoLREmVryOL4yL7lUZS6Tq6UknS4m+OhOUoGRNRN8QQZnXWIBKg==" saltValue="yaPPbVIQO17uH1UBGimfaQ==" spinCount="100000" sheet="1" objects="1" scenarios="1"/>
  <mergeCells count="13">
    <mergeCell ref="B30:W34"/>
    <mergeCell ref="B4:B5"/>
    <mergeCell ref="C4:E4"/>
    <mergeCell ref="F4:H4"/>
    <mergeCell ref="I4:K4"/>
    <mergeCell ref="L4:N4"/>
    <mergeCell ref="O4:Q4"/>
    <mergeCell ref="R4:T4"/>
    <mergeCell ref="U4:W4"/>
    <mergeCell ref="O9:W9"/>
    <mergeCell ref="O16:W17"/>
    <mergeCell ref="F22:N23"/>
    <mergeCell ref="E28:W28"/>
  </mergeCells>
  <conditionalFormatting sqref="C6:F7 C8:E26">
    <cfRule type="cellIs" dxfId="68" priority="185" operator="equal">
      <formula>0</formula>
    </cfRule>
  </conditionalFormatting>
  <conditionalFormatting sqref="E28">
    <cfRule type="containsText" dxfId="67" priority="177" operator="containsText" text="¡VERIFICAR!">
      <formula>NOT(ISERROR(SEARCH("¡VERIFICAR!",E28)))</formula>
    </cfRule>
  </conditionalFormatting>
  <conditionalFormatting sqref="F24:F26 I24:I26 L24:L26">
    <cfRule type="cellIs" dxfId="66" priority="18" operator="equal">
      <formula>0</formula>
    </cfRule>
  </conditionalFormatting>
  <conditionalFormatting sqref="G27:H27">
    <cfRule type="containsText" dxfId="65" priority="31" operator="containsText" text="XX">
      <formula>NOT(ISERROR(SEARCH("XX",G27)))</formula>
    </cfRule>
  </conditionalFormatting>
  <conditionalFormatting sqref="J27:K27">
    <cfRule type="containsText" dxfId="64" priority="7" operator="containsText" text="XX">
      <formula>NOT(ISERROR(SEARCH("XX",J27)))</formula>
    </cfRule>
  </conditionalFormatting>
  <conditionalFormatting sqref="M27:N27">
    <cfRule type="containsText" dxfId="63" priority="6" operator="containsText" text="XX">
      <formula>NOT(ISERROR(SEARCH("XX",M27)))</formula>
    </cfRule>
  </conditionalFormatting>
  <conditionalFormatting sqref="O18:O26 R18:R26 U18:U26">
    <cfRule type="cellIs" dxfId="62" priority="25" operator="equal">
      <formula>0</formula>
    </cfRule>
  </conditionalFormatting>
  <conditionalFormatting sqref="P27:Q27">
    <cfRule type="containsText" dxfId="61" priority="5" operator="containsText" text="XX">
      <formula>NOT(ISERROR(SEARCH("XX",P27)))</formula>
    </cfRule>
  </conditionalFormatting>
  <conditionalFormatting sqref="R6:R8 U6:U8 O6:O16 I6:I21 L6:L21 F8:F22 R10:R15 U10:U15">
    <cfRule type="cellIs" dxfId="60" priority="34" operator="equal">
      <formula>0</formula>
    </cfRule>
  </conditionalFormatting>
  <conditionalFormatting sqref="S27:T27">
    <cfRule type="containsText" dxfId="59" priority="2" operator="containsText" text="XX">
      <formula>NOT(ISERROR(SEARCH("XX",S27)))</formula>
    </cfRule>
  </conditionalFormatting>
  <conditionalFormatting sqref="V27:W27">
    <cfRule type="containsText" dxfId="58" priority="1" operator="containsText" text="XX">
      <formula>NOT(ISERROR(SEARCH("XX",V27)))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72" orientation="landscape" r:id="rId1"/>
  <headerFooter>
    <oddFooter>&amp;R&amp;"+,Negrita Cursiva"Académica Diurna&amp;"+,Cursiva", página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26</vt:i4>
      </vt:variant>
    </vt:vector>
  </HeadingPairs>
  <TitlesOfParts>
    <vt:vector size="48" baseType="lpstr">
      <vt:lpstr>ubicacion (2)</vt:lpstr>
      <vt:lpstr>sin codigo</vt:lpstr>
      <vt:lpstr>Códigos Portada</vt:lpstr>
      <vt:lpstr>Portada 1-con Código Presup.</vt:lpstr>
      <vt:lpstr>Portada 2-SIN Código Presup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11-1</vt:lpstr>
      <vt:lpstr>CUADRO 11-2</vt:lpstr>
      <vt:lpstr>CUADRO 11-3</vt:lpstr>
      <vt:lpstr>CUADRO 12</vt:lpstr>
      <vt:lpstr>CUADRO 13</vt:lpstr>
      <vt:lpstr>CUADRO 14</vt:lpstr>
      <vt:lpstr>CUADRO 15</vt:lpstr>
      <vt:lpstr>'CUADRO 1'!Área_de_impresión</vt:lpstr>
      <vt:lpstr>'CUADRO 10'!Área_de_impresión</vt:lpstr>
      <vt:lpstr>'CUADRO 11-1'!Área_de_impresión</vt:lpstr>
      <vt:lpstr>'CUADRO 11-2'!Área_de_impresión</vt:lpstr>
      <vt:lpstr>'CUADRO 11-3'!Área_de_impresión</vt:lpstr>
      <vt:lpstr>'CUADRO 14'!Área_de_impresión</vt:lpstr>
      <vt:lpstr>'CUADRO 15'!Área_de_impresión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'Portada 1-con Código Presup.'!Área_de_impresión</vt:lpstr>
      <vt:lpstr>'Portada 2-SIN Código Presup'!Área_de_impresión</vt:lpstr>
      <vt:lpstr>'sin codigo'!BaseDeDatos</vt:lpstr>
      <vt:lpstr>datos</vt:lpstr>
      <vt:lpstr>lista</vt:lpstr>
      <vt:lpstr>'CUADRO 10'!OLE_LINK2</vt:lpstr>
      <vt:lpstr>privadas</vt:lpstr>
      <vt:lpstr>prov</vt:lpstr>
      <vt:lpstr>prov1</vt:lpstr>
      <vt:lpstr>secuenc</vt:lpstr>
      <vt:lpstr>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2021-12-09T15:57:20Z</cp:lastPrinted>
  <dcterms:created xsi:type="dcterms:W3CDTF">2011-05-27T17:11:21Z</dcterms:created>
  <dcterms:modified xsi:type="dcterms:W3CDTF">2023-11-27T22:22:23Z</dcterms:modified>
</cp:coreProperties>
</file>