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2023\Censo Escolar 2023--Informe INICIAL\FORMULARIOS\Especial\"/>
    </mc:Choice>
  </mc:AlternateContent>
  <workbookProtection workbookAlgorithmName="SHA-512" workbookHashValue="UQBltd69mtUjKqqh6hfRSETLBeD/VMRQUrmuNTM6kwgcoD5XsO8xzsooP2ZnPhOXZTB8hAZeqIdupRruCN9Fzw==" workbookSaltValue="nVd7xGjkVN2uJqCB42lpQg==" workbookSpinCount="100000" lockStructure="1"/>
  <bookViews>
    <workbookView xWindow="0" yWindow="30" windowWidth="11745" windowHeight="7890" tabRatio="824" firstSheet="2" activeTab="2"/>
  </bookViews>
  <sheets>
    <sheet name="ubicacion" sheetId="80" state="hidden" r:id="rId1"/>
    <sheet name="Códigos Portada" sheetId="27" state="hidden" r:id="rId2"/>
    <sheet name="Portada" sheetId="69" r:id="rId3"/>
    <sheet name="CUADRO 1" sheetId="62" r:id="rId4"/>
    <sheet name="CUADRO 2" sheetId="46" r:id="rId5"/>
    <sheet name="CUADRO 3" sheetId="74" r:id="rId6"/>
    <sheet name="CUADRO 4" sheetId="75" r:id="rId7"/>
    <sheet name="CUADRO 5" sheetId="76" r:id="rId8"/>
    <sheet name="CUADRO 6" sheetId="86" r:id="rId9"/>
    <sheet name="CUADRO 7" sheetId="87" r:id="rId10"/>
  </sheets>
  <definedNames>
    <definedName name="_xlnm._FilterDatabase" localSheetId="1" hidden="1">'Códigos Portada'!$A$2:$V$137</definedName>
    <definedName name="_xlnm.Print_Area" localSheetId="3">'CUADRO 1'!$B$1:$I$15</definedName>
    <definedName name="_xlnm.Print_Area" localSheetId="4">'CUADRO 2'!$B$1:$N$34</definedName>
    <definedName name="_xlnm.Print_Area" localSheetId="5">'CUADRO 3'!$B$1:$H$39</definedName>
    <definedName name="_xlnm.Print_Area" localSheetId="6">'CUADRO 4'!$B$1:$N$41</definedName>
    <definedName name="_xlnm.Print_Area" localSheetId="7">'CUADRO 5'!$B$1:$I$16</definedName>
    <definedName name="_xlnm.Print_Area" localSheetId="8">'CUADRO 6'!$B$1:$J$24</definedName>
    <definedName name="_xlnm.Print_Area" localSheetId="9">'CUADRO 7'!$B$1:$L$34</definedName>
    <definedName name="_xlnm.Print_Area" localSheetId="2">Portada!$B$2:$N$35</definedName>
    <definedName name="datos">'Códigos Portada'!$A$3:$V$137</definedName>
    <definedName name="dependencia">ubicacion!$H$6:$H$8</definedName>
    <definedName name="prov">ubicacion!$A$2:$B$489</definedName>
    <definedName name="sino">ubicacion!$H$1:$H$2</definedName>
    <definedName name="_xlnm.Print_Titles" localSheetId="5">'CUADRO 3'!$5:$5</definedName>
    <definedName name="ubic">ubicacion!$D$2:$D$489</definedName>
    <definedName name="ubicac">ubicacion!$D$2:$E$489</definedName>
  </definedNames>
  <calcPr calcId="152511"/>
</workbook>
</file>

<file path=xl/calcChain.xml><?xml version="1.0" encoding="utf-8"?>
<calcChain xmlns="http://schemas.openxmlformats.org/spreadsheetml/2006/main">
  <c r="I6" i="27" l="1"/>
  <c r="I4" i="27"/>
  <c r="I9" i="27"/>
  <c r="I18" i="27"/>
  <c r="I29" i="27"/>
  <c r="I33" i="27"/>
  <c r="I35" i="27"/>
  <c r="I41" i="27"/>
  <c r="I17" i="27"/>
  <c r="I21" i="27"/>
  <c r="I28" i="27"/>
  <c r="I37" i="27"/>
  <c r="I8" i="27"/>
  <c r="I32" i="27"/>
  <c r="I57" i="27"/>
  <c r="I3" i="27"/>
  <c r="I50" i="27"/>
  <c r="I44" i="27"/>
  <c r="I46" i="27"/>
  <c r="I45" i="27"/>
  <c r="I36" i="27"/>
  <c r="I61" i="27"/>
  <c r="I49" i="27"/>
  <c r="I7" i="27"/>
  <c r="I39" i="27"/>
  <c r="I23" i="27"/>
  <c r="I22" i="27"/>
  <c r="I24" i="27"/>
  <c r="I30" i="27"/>
  <c r="I135" i="27"/>
  <c r="I12" i="27"/>
  <c r="I10" i="27"/>
  <c r="I59" i="27"/>
  <c r="I16" i="27"/>
  <c r="I13" i="27"/>
  <c r="I15" i="27"/>
  <c r="I20" i="27"/>
  <c r="I60" i="27"/>
  <c r="I11" i="27"/>
  <c r="I31" i="27"/>
  <c r="I25" i="27"/>
  <c r="I14" i="27"/>
  <c r="I26" i="27"/>
  <c r="I68" i="27"/>
  <c r="I58" i="27"/>
  <c r="I56" i="27"/>
  <c r="I47" i="27"/>
  <c r="I53" i="27"/>
  <c r="I55" i="27"/>
  <c r="I62" i="27"/>
  <c r="I43" i="27"/>
  <c r="I27" i="27"/>
  <c r="I77" i="27"/>
  <c r="I78" i="27"/>
  <c r="I65" i="27"/>
  <c r="I73" i="27"/>
  <c r="I54" i="27"/>
  <c r="I64" i="27"/>
  <c r="I34" i="27"/>
  <c r="I48" i="27"/>
  <c r="I79" i="27"/>
  <c r="I19" i="27"/>
  <c r="I38" i="27"/>
  <c r="I91" i="27"/>
  <c r="I86" i="27"/>
  <c r="I84" i="27"/>
  <c r="I85" i="27"/>
  <c r="I52" i="27"/>
  <c r="I90" i="27"/>
  <c r="I71" i="27"/>
  <c r="I89" i="27"/>
  <c r="I81" i="27"/>
  <c r="I70" i="27"/>
  <c r="I88" i="27"/>
  <c r="I80" i="27"/>
  <c r="I76" i="27"/>
  <c r="I66" i="27"/>
  <c r="I131" i="27"/>
  <c r="I102" i="27"/>
  <c r="I74" i="27"/>
  <c r="I92" i="27"/>
  <c r="I87" i="27"/>
  <c r="I98" i="27"/>
  <c r="I93" i="27"/>
  <c r="I99" i="27"/>
  <c r="I109" i="27"/>
  <c r="I51" i="27"/>
  <c r="I75" i="27"/>
  <c r="I82" i="27"/>
  <c r="I97" i="27"/>
  <c r="I96" i="27"/>
  <c r="I95" i="27"/>
  <c r="I83" i="27"/>
  <c r="I94" i="27"/>
  <c r="I72" i="27"/>
  <c r="I40" i="27"/>
  <c r="I108" i="27"/>
  <c r="I126" i="27"/>
  <c r="I107" i="27"/>
  <c r="I105" i="27"/>
  <c r="I106" i="27"/>
  <c r="I103" i="27"/>
  <c r="I110" i="27"/>
  <c r="I112" i="27"/>
  <c r="I114" i="27"/>
  <c r="I42" i="27"/>
  <c r="I101" i="27"/>
  <c r="I115" i="27"/>
  <c r="I116" i="27"/>
  <c r="I117" i="27"/>
  <c r="I129" i="27"/>
  <c r="I113" i="27"/>
  <c r="I104" i="27"/>
  <c r="I123" i="27"/>
  <c r="I111" i="27"/>
  <c r="I100" i="27"/>
  <c r="I127" i="27"/>
  <c r="I133" i="27"/>
  <c r="I120" i="27"/>
  <c r="I132" i="27"/>
  <c r="I122" i="27"/>
  <c r="I130" i="27"/>
  <c r="I121" i="27"/>
  <c r="I118" i="27"/>
  <c r="I134" i="27"/>
  <c r="I125" i="27"/>
  <c r="I69" i="27"/>
  <c r="I128" i="27"/>
  <c r="I67" i="27"/>
  <c r="I124" i="27"/>
  <c r="I119" i="27"/>
  <c r="I63" i="27"/>
  <c r="I136" i="27"/>
  <c r="I137" i="27"/>
  <c r="I5" i="27" l="1"/>
  <c r="E16" i="86" l="1"/>
  <c r="D16" i="86"/>
  <c r="E5" i="86"/>
  <c r="D5" i="86"/>
  <c r="N25" i="46" l="1"/>
  <c r="M25" i="46"/>
  <c r="K25" i="46"/>
  <c r="J25" i="46"/>
  <c r="L23" i="46" l="1"/>
  <c r="I23" i="46"/>
  <c r="F23" i="46"/>
  <c r="C23" i="46"/>
  <c r="J26" i="46" l="1"/>
  <c r="D35" i="75"/>
  <c r="D34" i="75"/>
  <c r="D33" i="75"/>
  <c r="D32" i="75"/>
  <c r="D31" i="75"/>
  <c r="D30" i="75"/>
  <c r="D29" i="75"/>
  <c r="D28" i="75"/>
  <c r="D27" i="75"/>
  <c r="D26" i="75"/>
  <c r="D25" i="75"/>
  <c r="D24" i="75"/>
  <c r="D23" i="75"/>
  <c r="D22" i="75"/>
  <c r="D21" i="75"/>
  <c r="D20" i="75"/>
  <c r="D19" i="75"/>
  <c r="D18" i="75"/>
  <c r="D17" i="75"/>
  <c r="D16" i="75"/>
  <c r="D15" i="75"/>
  <c r="D14" i="75"/>
  <c r="D13" i="75"/>
  <c r="D12" i="75"/>
  <c r="D11" i="75"/>
  <c r="D10" i="75"/>
  <c r="D9" i="75"/>
  <c r="D8" i="75"/>
  <c r="D7" i="75"/>
  <c r="L24" i="46" l="1"/>
  <c r="L22" i="46"/>
  <c r="L21" i="46"/>
  <c r="L20" i="46"/>
  <c r="L19" i="46"/>
  <c r="L18" i="46"/>
  <c r="N17" i="46"/>
  <c r="M17" i="46"/>
  <c r="L16" i="46"/>
  <c r="L15" i="46"/>
  <c r="L14" i="46"/>
  <c r="N13" i="46"/>
  <c r="M13" i="46"/>
  <c r="L12" i="46"/>
  <c r="L11" i="46"/>
  <c r="L10" i="46"/>
  <c r="L9" i="46"/>
  <c r="L8" i="46"/>
  <c r="L7" i="46"/>
  <c r="I24" i="46"/>
  <c r="I22" i="46"/>
  <c r="I21" i="46"/>
  <c r="I20" i="46"/>
  <c r="I19" i="46"/>
  <c r="I18" i="46"/>
  <c r="K17" i="46"/>
  <c r="J17" i="46"/>
  <c r="I16" i="46"/>
  <c r="I15" i="46"/>
  <c r="I14" i="46"/>
  <c r="K13" i="46"/>
  <c r="J13" i="46"/>
  <c r="I12" i="46"/>
  <c r="I11" i="46"/>
  <c r="I10" i="46"/>
  <c r="I9" i="46"/>
  <c r="I8" i="46"/>
  <c r="I7" i="46"/>
  <c r="M6" i="46" l="1"/>
  <c r="L17" i="46"/>
  <c r="L13" i="46"/>
  <c r="I13" i="46"/>
  <c r="J6" i="46"/>
  <c r="I17" i="46"/>
  <c r="N6" i="46"/>
  <c r="K6" i="46"/>
  <c r="F24" i="46"/>
  <c r="F22" i="46"/>
  <c r="F21" i="46"/>
  <c r="F20" i="46"/>
  <c r="F19" i="46"/>
  <c r="F18" i="46"/>
  <c r="H17" i="46"/>
  <c r="H6" i="46" s="1"/>
  <c r="G17" i="46"/>
  <c r="F16" i="46"/>
  <c r="F15" i="46"/>
  <c r="F14" i="46"/>
  <c r="H13" i="46"/>
  <c r="G13" i="46"/>
  <c r="F12" i="46"/>
  <c r="F11" i="46"/>
  <c r="F10" i="46"/>
  <c r="F9" i="46"/>
  <c r="F8" i="46"/>
  <c r="F7" i="46"/>
  <c r="L6" i="46" l="1"/>
  <c r="I6" i="46"/>
  <c r="F13" i="46"/>
  <c r="G6" i="46"/>
  <c r="F6" i="46" s="1"/>
  <c r="F17" i="46"/>
  <c r="C24" i="46" l="1"/>
  <c r="C22" i="46"/>
  <c r="C21" i="46"/>
  <c r="C20" i="46"/>
  <c r="C19" i="46"/>
  <c r="C18" i="46"/>
  <c r="E17" i="46"/>
  <c r="E6" i="46" s="1"/>
  <c r="E25" i="46" s="1"/>
  <c r="D17" i="46"/>
  <c r="C16" i="46"/>
  <c r="C15" i="46"/>
  <c r="C14" i="46"/>
  <c r="E13" i="46"/>
  <c r="D13" i="46"/>
  <c r="C13" i="46" s="1"/>
  <c r="C12" i="46"/>
  <c r="C11" i="46"/>
  <c r="C10" i="46"/>
  <c r="C9" i="46"/>
  <c r="C8" i="46"/>
  <c r="C7" i="46"/>
  <c r="D6" i="46" l="1"/>
  <c r="C6" i="46" s="1"/>
  <c r="C17" i="46"/>
  <c r="M12" i="69"/>
  <c r="K12" i="69" s="1"/>
  <c r="K35" i="75" l="1"/>
  <c r="H35" i="75"/>
  <c r="E35" i="75"/>
  <c r="K34" i="75"/>
  <c r="H34" i="75"/>
  <c r="E34" i="75"/>
  <c r="K33" i="75"/>
  <c r="H33" i="75"/>
  <c r="E33" i="75"/>
  <c r="K32" i="75"/>
  <c r="H32" i="75"/>
  <c r="E32" i="75"/>
  <c r="K31" i="75"/>
  <c r="H31" i="75"/>
  <c r="E31" i="75"/>
  <c r="K30" i="75"/>
  <c r="H30" i="75"/>
  <c r="E30" i="75"/>
  <c r="K29" i="75"/>
  <c r="H29" i="75"/>
  <c r="E29" i="75"/>
  <c r="K28" i="75"/>
  <c r="H28" i="75"/>
  <c r="E28" i="75"/>
  <c r="K27" i="75"/>
  <c r="H27" i="75"/>
  <c r="E27" i="75"/>
  <c r="K26" i="75"/>
  <c r="H26" i="75"/>
  <c r="E26" i="75"/>
  <c r="K25" i="75"/>
  <c r="H25" i="75"/>
  <c r="E25" i="75"/>
  <c r="K24" i="75"/>
  <c r="H24" i="75"/>
  <c r="E24" i="75"/>
  <c r="K23" i="75"/>
  <c r="H23" i="75"/>
  <c r="E23" i="75"/>
  <c r="K22" i="75"/>
  <c r="H22" i="75"/>
  <c r="E22" i="75"/>
  <c r="K21" i="75"/>
  <c r="H21" i="75"/>
  <c r="E21" i="75"/>
  <c r="K20" i="75"/>
  <c r="H20" i="75"/>
  <c r="E20" i="75"/>
  <c r="K19" i="75"/>
  <c r="H19" i="75"/>
  <c r="E19" i="75"/>
  <c r="K18" i="75"/>
  <c r="H18" i="75"/>
  <c r="E18" i="75"/>
  <c r="K17" i="75"/>
  <c r="H17" i="75"/>
  <c r="E17" i="75"/>
  <c r="K16" i="75"/>
  <c r="H16" i="75"/>
  <c r="E16" i="75"/>
  <c r="K15" i="75"/>
  <c r="H15" i="75"/>
  <c r="E15" i="75"/>
  <c r="K14" i="75"/>
  <c r="H14" i="75"/>
  <c r="E14" i="75"/>
  <c r="K13" i="75"/>
  <c r="H13" i="75"/>
  <c r="E13" i="75"/>
  <c r="K12" i="75"/>
  <c r="H12" i="75"/>
  <c r="E12" i="75"/>
  <c r="K11" i="75"/>
  <c r="H11" i="75"/>
  <c r="E11" i="75"/>
  <c r="K10" i="75"/>
  <c r="H10" i="75"/>
  <c r="N13" i="75" s="1"/>
  <c r="E10" i="75"/>
  <c r="K9" i="75"/>
  <c r="H9" i="75"/>
  <c r="E9" i="75"/>
  <c r="K8" i="75"/>
  <c r="H8" i="75"/>
  <c r="E8" i="75"/>
  <c r="K7" i="75"/>
  <c r="H7" i="75"/>
  <c r="E7" i="75"/>
  <c r="M6" i="75"/>
  <c r="L6" i="75"/>
  <c r="J6" i="75"/>
  <c r="I6" i="75"/>
  <c r="G6" i="75"/>
  <c r="F6" i="75"/>
  <c r="K6" i="75" l="1"/>
  <c r="E6" i="75"/>
  <c r="H6" i="75"/>
  <c r="F6" i="62"/>
  <c r="H25" i="46"/>
  <c r="E6" i="62" l="1"/>
  <c r="D6" i="62"/>
  <c r="C8" i="62"/>
  <c r="G8" i="62" s="1"/>
  <c r="C7" i="62"/>
  <c r="G7" i="62" s="1"/>
  <c r="D6" i="75" l="1"/>
  <c r="N6" i="75" s="1"/>
  <c r="C6" i="62"/>
  <c r="C10" i="74" l="1"/>
  <c r="D10" i="74" s="1"/>
  <c r="C11" i="74"/>
  <c r="D11" i="74" s="1"/>
  <c r="C12" i="74"/>
  <c r="D12" i="74" s="1"/>
  <c r="C13" i="74"/>
  <c r="D13" i="74" s="1"/>
  <c r="C14" i="74"/>
  <c r="D14" i="74" s="1"/>
  <c r="C15" i="74"/>
  <c r="D15" i="74" s="1"/>
  <c r="C16" i="74"/>
  <c r="D16" i="74" s="1"/>
  <c r="C17" i="74"/>
  <c r="D17" i="74" s="1"/>
  <c r="C18" i="74"/>
  <c r="D18" i="74" s="1"/>
  <c r="C19" i="74"/>
  <c r="D19" i="74" s="1"/>
  <c r="C20" i="74"/>
  <c r="D20" i="74" s="1"/>
  <c r="C21" i="74"/>
  <c r="D21" i="74" s="1"/>
  <c r="C22" i="74"/>
  <c r="D22" i="74" s="1"/>
  <c r="C23" i="74"/>
  <c r="D23" i="74" s="1"/>
  <c r="C24" i="74"/>
  <c r="D24" i="74" s="1"/>
  <c r="C25" i="74"/>
  <c r="D25" i="74" s="1"/>
  <c r="C26" i="74"/>
  <c r="D26" i="74" s="1"/>
  <c r="C27" i="74"/>
  <c r="D27" i="74" s="1"/>
  <c r="C28" i="74"/>
  <c r="D28" i="74" s="1"/>
  <c r="C29" i="74"/>
  <c r="D29" i="74" s="1"/>
  <c r="C30" i="74"/>
  <c r="D30" i="74" s="1"/>
  <c r="C31" i="74"/>
  <c r="D31" i="74" s="1"/>
  <c r="C9" i="74"/>
  <c r="J12" i="86" l="1"/>
  <c r="I12" i="86"/>
  <c r="D27" i="87"/>
  <c r="D26" i="87"/>
  <c r="D25" i="87"/>
  <c r="D24" i="87"/>
  <c r="D23" i="87"/>
  <c r="D22" i="87"/>
  <c r="D21" i="87"/>
  <c r="D20" i="87"/>
  <c r="D19" i="87"/>
  <c r="D18" i="87"/>
  <c r="L17" i="87"/>
  <c r="K17" i="87"/>
  <c r="J17" i="87"/>
  <c r="I17" i="87"/>
  <c r="H17" i="87"/>
  <c r="G17" i="87"/>
  <c r="F17" i="87"/>
  <c r="E17" i="87"/>
  <c r="D16" i="87"/>
  <c r="D15" i="87"/>
  <c r="D14" i="87"/>
  <c r="D13" i="87"/>
  <c r="D12" i="87"/>
  <c r="D11" i="87"/>
  <c r="D10" i="87"/>
  <c r="D9" i="87"/>
  <c r="D8" i="87"/>
  <c r="D7" i="87"/>
  <c r="L6" i="87"/>
  <c r="K6" i="87"/>
  <c r="J6" i="87"/>
  <c r="I6" i="87"/>
  <c r="H6" i="87"/>
  <c r="G6" i="87"/>
  <c r="F6" i="87"/>
  <c r="E6" i="87"/>
  <c r="C13" i="86"/>
  <c r="C12" i="86"/>
  <c r="C11" i="86"/>
  <c r="C10" i="86"/>
  <c r="C9" i="86"/>
  <c r="C8" i="86"/>
  <c r="C7" i="86"/>
  <c r="H18" i="86"/>
  <c r="H17" i="86"/>
  <c r="C6" i="86"/>
  <c r="H16" i="86"/>
  <c r="H15" i="86"/>
  <c r="C15" i="86"/>
  <c r="H14" i="86"/>
  <c r="C14" i="86"/>
  <c r="H13" i="86"/>
  <c r="H11" i="86"/>
  <c r="H10" i="86"/>
  <c r="H9" i="86"/>
  <c r="H8" i="86"/>
  <c r="H7" i="86"/>
  <c r="H6" i="86"/>
  <c r="H5" i="86"/>
  <c r="C21" i="87" s="1"/>
  <c r="H4" i="86"/>
  <c r="C20" i="87" s="1"/>
  <c r="C18" i="86"/>
  <c r="C17" i="86"/>
  <c r="D28" i="87" l="1"/>
  <c r="E28" i="87" s="1"/>
  <c r="C24" i="87"/>
  <c r="K5" i="87"/>
  <c r="C19" i="87"/>
  <c r="C27" i="87"/>
  <c r="C10" i="87"/>
  <c r="C25" i="87"/>
  <c r="C15" i="87"/>
  <c r="C13" i="87"/>
  <c r="C16" i="87"/>
  <c r="C7" i="87"/>
  <c r="C26" i="87"/>
  <c r="C9" i="87"/>
  <c r="C11" i="87"/>
  <c r="C12" i="87"/>
  <c r="C14" i="87"/>
  <c r="C8" i="87"/>
  <c r="C18" i="87"/>
  <c r="C22" i="87"/>
  <c r="C23" i="87"/>
  <c r="H5" i="87"/>
  <c r="J5" i="87"/>
  <c r="F5" i="87"/>
  <c r="E4" i="86"/>
  <c r="G5" i="87"/>
  <c r="D4" i="86"/>
  <c r="L5" i="87"/>
  <c r="E5" i="87"/>
  <c r="I5" i="87"/>
  <c r="D6" i="87"/>
  <c r="D17" i="87"/>
  <c r="C5" i="86"/>
  <c r="C16" i="86"/>
  <c r="H12" i="86"/>
  <c r="D5" i="87" l="1"/>
  <c r="C4" i="86"/>
  <c r="E32" i="74"/>
  <c r="E31" i="74"/>
  <c r="E30" i="74"/>
  <c r="E29" i="74"/>
  <c r="E28" i="74"/>
  <c r="E27" i="74"/>
  <c r="E26" i="74"/>
  <c r="E25" i="74"/>
  <c r="E24" i="74"/>
  <c r="E23" i="74"/>
  <c r="E22" i="74"/>
  <c r="E21" i="74"/>
  <c r="E20" i="74"/>
  <c r="E19" i="74"/>
  <c r="E18" i="74"/>
  <c r="E17" i="74"/>
  <c r="E16" i="74"/>
  <c r="E15" i="74"/>
  <c r="E14" i="74"/>
  <c r="E13" i="74"/>
  <c r="E12" i="74"/>
  <c r="E11" i="74"/>
  <c r="E10" i="74"/>
  <c r="E9" i="74"/>
  <c r="E8" i="74"/>
  <c r="E7" i="74"/>
  <c r="D8" i="76" l="1"/>
  <c r="D7" i="76"/>
  <c r="G7" i="76" s="1"/>
  <c r="D6" i="76"/>
  <c r="F5" i="76"/>
  <c r="E5" i="76"/>
  <c r="C32" i="74"/>
  <c r="D32" i="74" s="1"/>
  <c r="C8" i="74"/>
  <c r="C7" i="74"/>
  <c r="F6" i="74"/>
  <c r="G6" i="74" s="1"/>
  <c r="D8" i="74" l="1"/>
  <c r="D9" i="74"/>
  <c r="D5" i="76"/>
  <c r="G14" i="74"/>
  <c r="G10" i="74"/>
  <c r="G17" i="74" l="1"/>
  <c r="C24" i="69"/>
  <c r="H21" i="69"/>
  <c r="C21" i="69"/>
  <c r="G18" i="69"/>
  <c r="C18" i="69"/>
  <c r="J16" i="69"/>
  <c r="C16" i="69" s="1"/>
  <c r="H16" i="69" s="1"/>
  <c r="K14" i="69"/>
  <c r="C14" i="69"/>
  <c r="F12" i="69"/>
  <c r="C12" i="69"/>
  <c r="F10" i="69"/>
  <c r="K2" i="69"/>
  <c r="E1" i="76" l="1"/>
  <c r="E1" i="62"/>
  <c r="L1" i="75"/>
  <c r="K1" i="87"/>
  <c r="E1" i="74"/>
  <c r="I1" i="86"/>
  <c r="M1" i="46"/>
  <c r="G25" i="46"/>
  <c r="D25" i="46"/>
  <c r="C26" i="46" l="1"/>
</calcChain>
</file>

<file path=xl/sharedStrings.xml><?xml version="1.0" encoding="utf-8"?>
<sst xmlns="http://schemas.openxmlformats.org/spreadsheetml/2006/main" count="4129" uniqueCount="2302">
  <si>
    <t>Total</t>
  </si>
  <si>
    <t>Código Secuencial:</t>
  </si>
  <si>
    <t>(Para uso de Oficina)</t>
  </si>
  <si>
    <t>01</t>
  </si>
  <si>
    <t>02</t>
  </si>
  <si>
    <t>03</t>
  </si>
  <si>
    <t>04</t>
  </si>
  <si>
    <t>05</t>
  </si>
  <si>
    <t>06</t>
  </si>
  <si>
    <t>07</t>
  </si>
  <si>
    <t>Dependencia:</t>
  </si>
  <si>
    <t>08</t>
  </si>
  <si>
    <t>09</t>
  </si>
  <si>
    <t>10</t>
  </si>
  <si>
    <t>Circuito Escolar:</t>
  </si>
  <si>
    <t>Institución:</t>
  </si>
  <si>
    <t>12</t>
  </si>
  <si>
    <t>Mu-
jeres</t>
  </si>
  <si>
    <t>Hom-
bres</t>
  </si>
  <si>
    <t>CODINS</t>
  </si>
  <si>
    <t>CODIGO</t>
  </si>
  <si>
    <t>NOMBRE</t>
  </si>
  <si>
    <t>REGION</t>
  </si>
  <si>
    <t>CIRES</t>
  </si>
  <si>
    <t>PR</t>
  </si>
  <si>
    <t>CAN</t>
  </si>
  <si>
    <t>DIS</t>
  </si>
  <si>
    <t>PROVINCIA</t>
  </si>
  <si>
    <t>CANTON</t>
  </si>
  <si>
    <t>DISTRITO</t>
  </si>
  <si>
    <t>POBLADO</t>
  </si>
  <si>
    <t>SECTOR</t>
  </si>
  <si>
    <t>DIRECTOR</t>
  </si>
  <si>
    <t>TELEFONO</t>
  </si>
  <si>
    <t>FAX</t>
  </si>
  <si>
    <t>CORREO</t>
  </si>
  <si>
    <t>EXACTA</t>
  </si>
  <si>
    <t>CREACION</t>
  </si>
  <si>
    <t>1</t>
  </si>
  <si>
    <t>SAN JOSE</t>
  </si>
  <si>
    <t>2</t>
  </si>
  <si>
    <t>DESAMPARADOS</t>
  </si>
  <si>
    <t>3</t>
  </si>
  <si>
    <t>OCCIDENTE</t>
  </si>
  <si>
    <t>ALAJUELA</t>
  </si>
  <si>
    <t>LIMON</t>
  </si>
  <si>
    <t>7</t>
  </si>
  <si>
    <t>6</t>
  </si>
  <si>
    <t>PUNTARENAS</t>
  </si>
  <si>
    <t>SAN RAFAEL</t>
  </si>
  <si>
    <t>UPALA</t>
  </si>
  <si>
    <t>15</t>
  </si>
  <si>
    <t>SARAPIQUI</t>
  </si>
  <si>
    <t>4</t>
  </si>
  <si>
    <t>HEREDIA</t>
  </si>
  <si>
    <t>SAN CARLOS</t>
  </si>
  <si>
    <t>5</t>
  </si>
  <si>
    <t>CARTAGO</t>
  </si>
  <si>
    <t>SAN ISIDRO</t>
  </si>
  <si>
    <t>PURISCAL</t>
  </si>
  <si>
    <t>GUADALUPE</t>
  </si>
  <si>
    <t>SAN IGNACIO</t>
  </si>
  <si>
    <t>NARANJO</t>
  </si>
  <si>
    <t>LIBERIA</t>
  </si>
  <si>
    <t>BAGACES</t>
  </si>
  <si>
    <t>TURRUBARES</t>
  </si>
  <si>
    <t>PEREZ ZELEDON</t>
  </si>
  <si>
    <t>19</t>
  </si>
  <si>
    <t>AGUIRRE</t>
  </si>
  <si>
    <t>EL ROBLE</t>
  </si>
  <si>
    <t>CAÑAS</t>
  </si>
  <si>
    <t>ATENAS</t>
  </si>
  <si>
    <t>CENTRO</t>
  </si>
  <si>
    <t>TILARAN</t>
  </si>
  <si>
    <t>GUAPILES</t>
  </si>
  <si>
    <t>TURRIALBA</t>
  </si>
  <si>
    <t>BARVA</t>
  </si>
  <si>
    <t>NICOYA</t>
  </si>
  <si>
    <t>Barrio o Poblado:</t>
  </si>
  <si>
    <t>Dirección Exacta:</t>
  </si>
  <si>
    <t>Dirección Regional:</t>
  </si>
  <si>
    <t>Código Presupuestario:</t>
  </si>
  <si>
    <t>Hombres</t>
  </si>
  <si>
    <t>Mujeres</t>
  </si>
  <si>
    <t>PROPIO</t>
  </si>
  <si>
    <t>PERTENE</t>
  </si>
  <si>
    <t>Discapacidad Múltiple</t>
  </si>
  <si>
    <t>Discapacidad Visual</t>
  </si>
  <si>
    <t>Sordera</t>
  </si>
  <si>
    <t>Sordo Ceguera</t>
  </si>
  <si>
    <t>Trabajo Social</t>
  </si>
  <si>
    <t>Antártida</t>
  </si>
  <si>
    <t>Oceanía</t>
  </si>
  <si>
    <t>África</t>
  </si>
  <si>
    <t>Europa</t>
  </si>
  <si>
    <t>Asia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</si>
  <si>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</si>
  <si>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</si>
  <si>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</si>
  <si>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</si>
  <si>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</si>
  <si>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</si>
  <si>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</si>
  <si>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</si>
  <si>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</si>
  <si>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</si>
  <si>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</si>
  <si>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</si>
  <si>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</si>
  <si>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</si>
  <si>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</si>
  <si>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</si>
  <si>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</si>
  <si>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</si>
  <si>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</si>
  <si>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</si>
  <si>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</si>
  <si>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</si>
  <si>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</si>
  <si>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</si>
  <si>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</si>
  <si>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</si>
  <si>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</si>
  <si>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</si>
  <si>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</si>
  <si>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Canadá</t>
  </si>
  <si>
    <t>Estados Unidos</t>
  </si>
  <si>
    <t>México</t>
  </si>
  <si>
    <t>Belice</t>
  </si>
  <si>
    <t>Guatemala</t>
  </si>
  <si>
    <t>Honduras</t>
  </si>
  <si>
    <t>El Salvador</t>
  </si>
  <si>
    <t>Nicaragua</t>
  </si>
  <si>
    <t>Panamá</t>
  </si>
  <si>
    <t>Cuba</t>
  </si>
  <si>
    <t>República Dominicana</t>
  </si>
  <si>
    <t>Haití</t>
  </si>
  <si>
    <t>Colombia</t>
  </si>
  <si>
    <t>Ecuador</t>
  </si>
  <si>
    <t>Perú</t>
  </si>
  <si>
    <t>Bolivia</t>
  </si>
  <si>
    <t>Chile</t>
  </si>
  <si>
    <t>Argentina</t>
  </si>
  <si>
    <t>Paraguay</t>
  </si>
  <si>
    <t>Uruguay</t>
  </si>
  <si>
    <t>Brasil</t>
  </si>
  <si>
    <t>Venezuela</t>
  </si>
  <si>
    <t>Guyana</t>
  </si>
  <si>
    <t>Otros Países y Dependencias de América</t>
  </si>
  <si>
    <t>Correo Electrónico de la Institución:</t>
  </si>
  <si>
    <t>OBSERVACIONES/COMENTARIOS:</t>
  </si>
  <si>
    <t>EL COLEGIO</t>
  </si>
  <si>
    <t>III Ciclo</t>
  </si>
  <si>
    <t>Discapacidad</t>
  </si>
  <si>
    <t>Discapacidad Motora</t>
  </si>
  <si>
    <t>Ceguera</t>
  </si>
  <si>
    <t>Baja Visión</t>
  </si>
  <si>
    <t>IV Ciclo</t>
  </si>
  <si>
    <t>Tipo de Cargo</t>
  </si>
  <si>
    <t>Audición y Lenguaje</t>
  </si>
  <si>
    <t>Problemas Emocionales y de Conducta</t>
  </si>
  <si>
    <t>Problemas de Aprendizaje</t>
  </si>
  <si>
    <t>Terapia del Lenguaje</t>
  </si>
  <si>
    <t>Otros Docentes Educación Especial</t>
  </si>
  <si>
    <t>Administrativos y de Servicios</t>
  </si>
  <si>
    <t>Docentes</t>
  </si>
  <si>
    <t>Sicólogo</t>
  </si>
  <si>
    <t>Educación Musical</t>
  </si>
  <si>
    <t>Sociólogo</t>
  </si>
  <si>
    <t>Artes Plásticas</t>
  </si>
  <si>
    <t>Artes Industriales</t>
  </si>
  <si>
    <t>Otros Docentes</t>
  </si>
  <si>
    <t>Docentes Educación Especial</t>
  </si>
  <si>
    <t>Generalista en Educación Especial</t>
  </si>
  <si>
    <t>Otros</t>
  </si>
  <si>
    <t>Aspi-rantes</t>
  </si>
  <si>
    <t>Inglés</t>
  </si>
  <si>
    <t>Educación Física</t>
  </si>
  <si>
    <t>Educación Religiosa</t>
  </si>
  <si>
    <t>Informática</t>
  </si>
  <si>
    <t>Sí</t>
  </si>
  <si>
    <t>No</t>
  </si>
  <si>
    <t>DEPARTAMENTO DE ANÁLISIS ESTADÍSTICO</t>
  </si>
  <si>
    <t>Dirección de Planificación Institucional</t>
  </si>
  <si>
    <t>Ministerio de Educación Pública</t>
  </si>
  <si>
    <t>Ubicación (PR/CA/DI):</t>
  </si>
  <si>
    <t>Sello Institución</t>
  </si>
  <si>
    <t>pcd</t>
  </si>
  <si>
    <t>1-01-01</t>
  </si>
  <si>
    <t>2-01-01</t>
  </si>
  <si>
    <t>3-01-01</t>
  </si>
  <si>
    <t>4-01-01</t>
  </si>
  <si>
    <t>5-01-01</t>
  </si>
  <si>
    <t>6-01-01</t>
  </si>
  <si>
    <t>7-01-01</t>
  </si>
  <si>
    <t>1-02-01</t>
  </si>
  <si>
    <t>2-02-01</t>
  </si>
  <si>
    <t>3-02-01</t>
  </si>
  <si>
    <t>4-02-01</t>
  </si>
  <si>
    <t>5-02-01</t>
  </si>
  <si>
    <t>6-02-01</t>
  </si>
  <si>
    <t>7-02-01</t>
  </si>
  <si>
    <t>1-03-01</t>
  </si>
  <si>
    <t>2-03-01</t>
  </si>
  <si>
    <t>3-03-01</t>
  </si>
  <si>
    <t>4-03-01</t>
  </si>
  <si>
    <t>5-03-01</t>
  </si>
  <si>
    <t>6-03-01</t>
  </si>
  <si>
    <t>7-03-01</t>
  </si>
  <si>
    <t>1-04-01</t>
  </si>
  <si>
    <t>2-04-01</t>
  </si>
  <si>
    <t>3-04-01</t>
  </si>
  <si>
    <t>4-04-01</t>
  </si>
  <si>
    <t>5-04-01</t>
  </si>
  <si>
    <t>6-04-01</t>
  </si>
  <si>
    <t>7-04-01</t>
  </si>
  <si>
    <t>1-05-01</t>
  </si>
  <si>
    <t>2-05-01</t>
  </si>
  <si>
    <t>3-05-01</t>
  </si>
  <si>
    <t>4-05-01</t>
  </si>
  <si>
    <t>5-05-01</t>
  </si>
  <si>
    <t>6-05-01</t>
  </si>
  <si>
    <t>7-05-01</t>
  </si>
  <si>
    <t>1-06-01</t>
  </si>
  <si>
    <t>2-06-01</t>
  </si>
  <si>
    <t>3-06-01</t>
  </si>
  <si>
    <t>4-06-01</t>
  </si>
  <si>
    <t>5-06-01</t>
  </si>
  <si>
    <t>6-06-01</t>
  </si>
  <si>
    <t>7-06-01</t>
  </si>
  <si>
    <t>1-07-01</t>
  </si>
  <si>
    <t>2-07-01</t>
  </si>
  <si>
    <t>3-07-01</t>
  </si>
  <si>
    <t>4-07-01</t>
  </si>
  <si>
    <t>5-07-01</t>
  </si>
  <si>
    <t>6-07-01</t>
  </si>
  <si>
    <t>1-08-01</t>
  </si>
  <si>
    <t>2-08-01</t>
  </si>
  <si>
    <t>3-08-01</t>
  </si>
  <si>
    <t>4-08-01</t>
  </si>
  <si>
    <t>5-08-01</t>
  </si>
  <si>
    <t>6-08-01</t>
  </si>
  <si>
    <t>1-09-01</t>
  </si>
  <si>
    <t>2-09-01</t>
  </si>
  <si>
    <t>4-09-01</t>
  </si>
  <si>
    <t>5-09-01</t>
  </si>
  <si>
    <t>6-09-01</t>
  </si>
  <si>
    <t>1-10-01</t>
  </si>
  <si>
    <t>2-10-01</t>
  </si>
  <si>
    <t>4-10-01</t>
  </si>
  <si>
    <t>5-10-01</t>
  </si>
  <si>
    <t>6-10-01</t>
  </si>
  <si>
    <t>1-11-01</t>
  </si>
  <si>
    <t>2-11-01</t>
  </si>
  <si>
    <t>5-11-01</t>
  </si>
  <si>
    <t>6-11-01</t>
  </si>
  <si>
    <t>1-12-01</t>
  </si>
  <si>
    <t>2-12-01</t>
  </si>
  <si>
    <t>1-01-02</t>
  </si>
  <si>
    <t>2-01-02</t>
  </si>
  <si>
    <t>3-01-02</t>
  </si>
  <si>
    <t>4-01-02</t>
  </si>
  <si>
    <t>5-01-02</t>
  </si>
  <si>
    <t>6-01-02</t>
  </si>
  <si>
    <t>7-01-02</t>
  </si>
  <si>
    <t>1-02-02</t>
  </si>
  <si>
    <t>2-02-02</t>
  </si>
  <si>
    <t>3-02-02</t>
  </si>
  <si>
    <t>4-02-02</t>
  </si>
  <si>
    <t>5-02-02</t>
  </si>
  <si>
    <t>6-02-02</t>
  </si>
  <si>
    <t>7-02-02</t>
  </si>
  <si>
    <t>1-03-02</t>
  </si>
  <si>
    <t>2-03-02</t>
  </si>
  <si>
    <t>3-03-02</t>
  </si>
  <si>
    <t>4-03-02</t>
  </si>
  <si>
    <t>5-03-02</t>
  </si>
  <si>
    <t>6-03-02</t>
  </si>
  <si>
    <t>7-03-02</t>
  </si>
  <si>
    <t>1-04-02</t>
  </si>
  <si>
    <t>2-04-02</t>
  </si>
  <si>
    <t>3-04-02</t>
  </si>
  <si>
    <t>4-04-02</t>
  </si>
  <si>
    <t>5-04-02</t>
  </si>
  <si>
    <t>6-04-02</t>
  </si>
  <si>
    <t>7-04-02</t>
  </si>
  <si>
    <t>1-05-02</t>
  </si>
  <si>
    <t>2-05-02</t>
  </si>
  <si>
    <t>3-05-02</t>
  </si>
  <si>
    <t>4-05-02</t>
  </si>
  <si>
    <t>5-05-02</t>
  </si>
  <si>
    <t>6-05-02</t>
  </si>
  <si>
    <t>7-05-02</t>
  </si>
  <si>
    <t>1-06-02</t>
  </si>
  <si>
    <t>2-06-02</t>
  </si>
  <si>
    <t>3-06-02</t>
  </si>
  <si>
    <t>4-06-02</t>
  </si>
  <si>
    <t>5-06-02</t>
  </si>
  <si>
    <t>6-06-02</t>
  </si>
  <si>
    <t>7-06-02</t>
  </si>
  <si>
    <t>1-07-02</t>
  </si>
  <si>
    <t>2-07-02</t>
  </si>
  <si>
    <t>3-07-02</t>
  </si>
  <si>
    <t>4-07-02</t>
  </si>
  <si>
    <t>5-07-02</t>
  </si>
  <si>
    <t>6-07-02</t>
  </si>
  <si>
    <t>1-08-02</t>
  </si>
  <si>
    <t>2-08-02</t>
  </si>
  <si>
    <t>3-08-02</t>
  </si>
  <si>
    <t>4-08-02</t>
  </si>
  <si>
    <t>5-08-02</t>
  </si>
  <si>
    <t>6-08-02</t>
  </si>
  <si>
    <t>1-09-02</t>
  </si>
  <si>
    <t>2-09-02</t>
  </si>
  <si>
    <t>4-09-02</t>
  </si>
  <si>
    <t>5-09-02</t>
  </si>
  <si>
    <t>1-10-02</t>
  </si>
  <si>
    <t>2-10-02</t>
  </si>
  <si>
    <t>4-10-02</t>
  </si>
  <si>
    <t>5-10-02</t>
  </si>
  <si>
    <t>6-10-02</t>
  </si>
  <si>
    <t>1-11-02</t>
  </si>
  <si>
    <t>2-11-02</t>
  </si>
  <si>
    <t>5-11-02</t>
  </si>
  <si>
    <t>6-11-02</t>
  </si>
  <si>
    <t>1-12-02</t>
  </si>
  <si>
    <t>2-12-02</t>
  </si>
  <si>
    <t>1-01-03</t>
  </si>
  <si>
    <t>2-01-03</t>
  </si>
  <si>
    <t>3-01-03</t>
  </si>
  <si>
    <t>4-01-03</t>
  </si>
  <si>
    <t>5-01-03</t>
  </si>
  <si>
    <t>6-01-03</t>
  </si>
  <si>
    <t>7-01-03</t>
  </si>
  <si>
    <t>1-02-03</t>
  </si>
  <si>
    <t>2-02-03</t>
  </si>
  <si>
    <t>3-02-03</t>
  </si>
  <si>
    <t>4-02-03</t>
  </si>
  <si>
    <t>5-02-03</t>
  </si>
  <si>
    <t>6-02-03</t>
  </si>
  <si>
    <t>7-02-03</t>
  </si>
  <si>
    <t>1-03-03</t>
  </si>
  <si>
    <t>2-03-03</t>
  </si>
  <si>
    <t>3-03-03</t>
  </si>
  <si>
    <t>4-03-03</t>
  </si>
  <si>
    <t>5-03-03</t>
  </si>
  <si>
    <t>6-03-03</t>
  </si>
  <si>
    <t>7-03-03</t>
  </si>
  <si>
    <t>1-04-03</t>
  </si>
  <si>
    <t>2-04-03</t>
  </si>
  <si>
    <t>3-04-03</t>
  </si>
  <si>
    <t>4-04-03</t>
  </si>
  <si>
    <t>5-04-03</t>
  </si>
  <si>
    <t>6-04-03</t>
  </si>
  <si>
    <t>7-04-03</t>
  </si>
  <si>
    <t>1-05-03</t>
  </si>
  <si>
    <t>2-05-03</t>
  </si>
  <si>
    <t>3-05-03</t>
  </si>
  <si>
    <t>4-05-03</t>
  </si>
  <si>
    <t>5-05-03</t>
  </si>
  <si>
    <t>6-05-03</t>
  </si>
  <si>
    <t>7-05-03</t>
  </si>
  <si>
    <t>1-06-03</t>
  </si>
  <si>
    <t>2-06-03</t>
  </si>
  <si>
    <t>3-06-03</t>
  </si>
  <si>
    <t>4-06-03</t>
  </si>
  <si>
    <t>5-06-03</t>
  </si>
  <si>
    <t>6-06-03</t>
  </si>
  <si>
    <t>7-06-03</t>
  </si>
  <si>
    <t>1-07-03</t>
  </si>
  <si>
    <t>2-07-03</t>
  </si>
  <si>
    <t>3-07-03</t>
  </si>
  <si>
    <t>4-07-03</t>
  </si>
  <si>
    <t>5-07-03</t>
  </si>
  <si>
    <t>6-07-03</t>
  </si>
  <si>
    <t>1-08-03</t>
  </si>
  <si>
    <t>2-08-03</t>
  </si>
  <si>
    <t>3-08-03</t>
  </si>
  <si>
    <t>4-08-03</t>
  </si>
  <si>
    <t>5-08-03</t>
  </si>
  <si>
    <t>6-08-03</t>
  </si>
  <si>
    <t>1-09-03</t>
  </si>
  <si>
    <t>2-09-03</t>
  </si>
  <si>
    <t>5-09-03</t>
  </si>
  <si>
    <t>1-10-03</t>
  </si>
  <si>
    <t>2-10-03</t>
  </si>
  <si>
    <t>4-10-03</t>
  </si>
  <si>
    <t>5-10-03</t>
  </si>
  <si>
    <t>6-10-03</t>
  </si>
  <si>
    <t>1-11-03</t>
  </si>
  <si>
    <t>2-11-03</t>
  </si>
  <si>
    <t>5-11-03</t>
  </si>
  <si>
    <t>1-12-03</t>
  </si>
  <si>
    <t>2-12-03</t>
  </si>
  <si>
    <t>1-01-04</t>
  </si>
  <si>
    <t>2-01-04</t>
  </si>
  <si>
    <t>3-01-04</t>
  </si>
  <si>
    <t>4-01-04</t>
  </si>
  <si>
    <t>5-01-04</t>
  </si>
  <si>
    <t>6-01-04</t>
  </si>
  <si>
    <t>7-01-04</t>
  </si>
  <si>
    <t>2-02-04</t>
  </si>
  <si>
    <t>3-02-04</t>
  </si>
  <si>
    <t>4-02-04</t>
  </si>
  <si>
    <t>5-02-04</t>
  </si>
  <si>
    <t>6-02-04</t>
  </si>
  <si>
    <t>7-02-04</t>
  </si>
  <si>
    <t>1-03-04</t>
  </si>
  <si>
    <t>2-03-04</t>
  </si>
  <si>
    <t>3-03-04</t>
  </si>
  <si>
    <t>4-03-04</t>
  </si>
  <si>
    <t>5-03-04</t>
  </si>
  <si>
    <t>6-03-04</t>
  </si>
  <si>
    <t>7-03-04</t>
  </si>
  <si>
    <t>1-04-04</t>
  </si>
  <si>
    <t>2-04-04</t>
  </si>
  <si>
    <t>4-04-04</t>
  </si>
  <si>
    <t>5-04-04</t>
  </si>
  <si>
    <t>7-04-04</t>
  </si>
  <si>
    <t>2-05-04</t>
  </si>
  <si>
    <t>3-05-04</t>
  </si>
  <si>
    <t>4-05-04</t>
  </si>
  <si>
    <t>5-05-04</t>
  </si>
  <si>
    <t>6-05-04</t>
  </si>
  <si>
    <t>1-06-04</t>
  </si>
  <si>
    <t>2-06-04</t>
  </si>
  <si>
    <t>4-06-04</t>
  </si>
  <si>
    <t>5-06-04</t>
  </si>
  <si>
    <t>7-06-04</t>
  </si>
  <si>
    <t>1-07-04</t>
  </si>
  <si>
    <t>2-07-04</t>
  </si>
  <si>
    <t>3-07-04</t>
  </si>
  <si>
    <t>5-07-04</t>
  </si>
  <si>
    <t>6-07-04</t>
  </si>
  <si>
    <t>1-08-04</t>
  </si>
  <si>
    <t>2-08-04</t>
  </si>
  <si>
    <t>3-08-04</t>
  </si>
  <si>
    <t>5-08-04</t>
  </si>
  <si>
    <t>6-08-04</t>
  </si>
  <si>
    <t>1-09-04</t>
  </si>
  <si>
    <t>2-09-04</t>
  </si>
  <si>
    <t>5-09-04</t>
  </si>
  <si>
    <t>1-10-04</t>
  </si>
  <si>
    <t>2-10-04</t>
  </si>
  <si>
    <t>4-10-04</t>
  </si>
  <si>
    <t>5-10-04</t>
  </si>
  <si>
    <t>6-10-04</t>
  </si>
  <si>
    <t>1-11-04</t>
  </si>
  <si>
    <t>2-11-04</t>
  </si>
  <si>
    <t>5-11-04</t>
  </si>
  <si>
    <t>1-12-04</t>
  </si>
  <si>
    <t>2-12-04</t>
  </si>
  <si>
    <t>1-01-05</t>
  </si>
  <si>
    <t>2-01-05</t>
  </si>
  <si>
    <t>3-01-05</t>
  </si>
  <si>
    <t>4-01-05</t>
  </si>
  <si>
    <t>5-01-05</t>
  </si>
  <si>
    <t>6-01-05</t>
  </si>
  <si>
    <t>2-02-05</t>
  </si>
  <si>
    <t>3-02-05</t>
  </si>
  <si>
    <t>4-02-05</t>
  </si>
  <si>
    <t>5-02-05</t>
  </si>
  <si>
    <t>6-02-05</t>
  </si>
  <si>
    <t>7-02-05</t>
  </si>
  <si>
    <t>1-03-05</t>
  </si>
  <si>
    <t>2-03-05</t>
  </si>
  <si>
    <t>3-03-05</t>
  </si>
  <si>
    <t>4-03-05</t>
  </si>
  <si>
    <t>5-03-05</t>
  </si>
  <si>
    <t>6-03-05</t>
  </si>
  <si>
    <t>7-03-05</t>
  </si>
  <si>
    <t>1-04-05</t>
  </si>
  <si>
    <t>4-04-05</t>
  </si>
  <si>
    <t>2-05-05</t>
  </si>
  <si>
    <t>3-05-05</t>
  </si>
  <si>
    <t>4-05-05</t>
  </si>
  <si>
    <t>6-05-05</t>
  </si>
  <si>
    <t>1-06-05</t>
  </si>
  <si>
    <t>2-06-05</t>
  </si>
  <si>
    <t>5-06-05</t>
  </si>
  <si>
    <t>7-06-05</t>
  </si>
  <si>
    <t>1-07-05</t>
  </si>
  <si>
    <t>2-07-05</t>
  </si>
  <si>
    <t>3-07-05</t>
  </si>
  <si>
    <t>1-08-05</t>
  </si>
  <si>
    <t>2-08-05</t>
  </si>
  <si>
    <t>5-08-05</t>
  </si>
  <si>
    <t>6-08-05</t>
  </si>
  <si>
    <t>1-09-05</t>
  </si>
  <si>
    <t>2-09-05</t>
  </si>
  <si>
    <t>5-09-05</t>
  </si>
  <si>
    <t>1-10-05</t>
  </si>
  <si>
    <t>2-10-05</t>
  </si>
  <si>
    <t>4-10-05</t>
  </si>
  <si>
    <t>1-11-05</t>
  </si>
  <si>
    <t>2-11-05</t>
  </si>
  <si>
    <t>1-12-05</t>
  </si>
  <si>
    <t>2-12-05</t>
  </si>
  <si>
    <t>1-01-06</t>
  </si>
  <si>
    <t>2-01-06</t>
  </si>
  <si>
    <t>3-01-06</t>
  </si>
  <si>
    <t>6-01-06</t>
  </si>
  <si>
    <t>2-02-06</t>
  </si>
  <si>
    <t>4-02-06</t>
  </si>
  <si>
    <t>5-02-06</t>
  </si>
  <si>
    <t>7-02-06</t>
  </si>
  <si>
    <t>1-03-06</t>
  </si>
  <si>
    <t>3-03-06</t>
  </si>
  <si>
    <t>4-03-06</t>
  </si>
  <si>
    <t>5-03-06</t>
  </si>
  <si>
    <t>6-03-06</t>
  </si>
  <si>
    <t>7-03-06</t>
  </si>
  <si>
    <t>1-04-06</t>
  </si>
  <si>
    <t>4-04-06</t>
  </si>
  <si>
    <t>2-05-06</t>
  </si>
  <si>
    <t>3-05-06</t>
  </si>
  <si>
    <t>6-05-06</t>
  </si>
  <si>
    <t>1-06-06</t>
  </si>
  <si>
    <t>2-06-06</t>
  </si>
  <si>
    <t>1-07-06</t>
  </si>
  <si>
    <t>2-07-06</t>
  </si>
  <si>
    <t>1-08-06</t>
  </si>
  <si>
    <t>5-08-06</t>
  </si>
  <si>
    <t>1-09-06</t>
  </si>
  <si>
    <t>5-09-06</t>
  </si>
  <si>
    <t>2-10-06</t>
  </si>
  <si>
    <t>2-11-06</t>
  </si>
  <si>
    <t>1-01-07</t>
  </si>
  <si>
    <t>2-01-07</t>
  </si>
  <si>
    <t>3-01-07</t>
  </si>
  <si>
    <t>6-01-07</t>
  </si>
  <si>
    <t>2-02-07</t>
  </si>
  <si>
    <t>5-02-07</t>
  </si>
  <si>
    <t>7-02-07</t>
  </si>
  <si>
    <t>1-03-07</t>
  </si>
  <si>
    <t>2-03-07</t>
  </si>
  <si>
    <t>3-03-07</t>
  </si>
  <si>
    <t>4-03-07</t>
  </si>
  <si>
    <t>5-03-07</t>
  </si>
  <si>
    <t>6-03-07</t>
  </si>
  <si>
    <t>1-04-07</t>
  </si>
  <si>
    <t>2-05-07</t>
  </si>
  <si>
    <t>3-05-07</t>
  </si>
  <si>
    <t>1-06-07</t>
  </si>
  <si>
    <t>2-06-07</t>
  </si>
  <si>
    <t>2-07-07</t>
  </si>
  <si>
    <t>1-08-07</t>
  </si>
  <si>
    <t>5-08-07</t>
  </si>
  <si>
    <t>2-10-07</t>
  </si>
  <si>
    <t>2-11-07</t>
  </si>
  <si>
    <t>1-01-08</t>
  </si>
  <si>
    <t>2-01-08</t>
  </si>
  <si>
    <t>3-01-08</t>
  </si>
  <si>
    <t>6-01-08</t>
  </si>
  <si>
    <t>2-02-08</t>
  </si>
  <si>
    <t>1-03-08</t>
  </si>
  <si>
    <t>2-03-08</t>
  </si>
  <si>
    <t>3-03-08</t>
  </si>
  <si>
    <t>4-03-08</t>
  </si>
  <si>
    <t>5-03-08</t>
  </si>
  <si>
    <t>6-03-08</t>
  </si>
  <si>
    <t>1-04-08</t>
  </si>
  <si>
    <t>2-05-08</t>
  </si>
  <si>
    <t>3-05-08</t>
  </si>
  <si>
    <t>2-06-08</t>
  </si>
  <si>
    <t>2-10-08</t>
  </si>
  <si>
    <t>1-01-09</t>
  </si>
  <si>
    <t>2-01-09</t>
  </si>
  <si>
    <t>3-01-09</t>
  </si>
  <si>
    <t>6-01-09</t>
  </si>
  <si>
    <t>2-02-09</t>
  </si>
  <si>
    <t>1-03-09</t>
  </si>
  <si>
    <t>5-03-09</t>
  </si>
  <si>
    <t>6-03-09</t>
  </si>
  <si>
    <t>1-04-09</t>
  </si>
  <si>
    <t>3-05-09</t>
  </si>
  <si>
    <t>2-10-09</t>
  </si>
  <si>
    <t>1-01-10</t>
  </si>
  <si>
    <t>2-01-10</t>
  </si>
  <si>
    <t>3-01-10</t>
  </si>
  <si>
    <t>2-02-10</t>
  </si>
  <si>
    <t>1-03-10</t>
  </si>
  <si>
    <t>3-05-10</t>
  </si>
  <si>
    <t>2-10-10</t>
  </si>
  <si>
    <t>1-01-11</t>
  </si>
  <si>
    <t>2-01-11</t>
  </si>
  <si>
    <t>3-01-11</t>
  </si>
  <si>
    <t>6-01-11</t>
  </si>
  <si>
    <t>2-02-11</t>
  </si>
  <si>
    <t>1-03-11</t>
  </si>
  <si>
    <t>3-05-11</t>
  </si>
  <si>
    <t>2-10-11</t>
  </si>
  <si>
    <t>2-01-12</t>
  </si>
  <si>
    <t>6-01-12</t>
  </si>
  <si>
    <t>2-02-12</t>
  </si>
  <si>
    <t>1-03-12</t>
  </si>
  <si>
    <t>3-05-12</t>
  </si>
  <si>
    <t>2-10-12</t>
  </si>
  <si>
    <t>2-01-13</t>
  </si>
  <si>
    <t>6-01-13</t>
  </si>
  <si>
    <t>2-02-13</t>
  </si>
  <si>
    <t>1-03-13</t>
  </si>
  <si>
    <t>2-10-13</t>
  </si>
  <si>
    <t>2-01-14</t>
  </si>
  <si>
    <t>6-01-14</t>
  </si>
  <si>
    <t>6-01-15</t>
  </si>
  <si>
    <t>6-01-16</t>
  </si>
  <si>
    <t>1-13-01</t>
  </si>
  <si>
    <t>1-13-02</t>
  </si>
  <si>
    <t>1-13-03</t>
  </si>
  <si>
    <t>1-13-04</t>
  </si>
  <si>
    <t>1-13-05</t>
  </si>
  <si>
    <t>1-14-01</t>
  </si>
  <si>
    <t>1-14-02</t>
  </si>
  <si>
    <t>1-14-03</t>
  </si>
  <si>
    <t>1-15-01</t>
  </si>
  <si>
    <t>1-15-02</t>
  </si>
  <si>
    <t>1-15-03</t>
  </si>
  <si>
    <t>1-15-04</t>
  </si>
  <si>
    <t>1-16-01</t>
  </si>
  <si>
    <t>1-16-02</t>
  </si>
  <si>
    <t>1-16-03</t>
  </si>
  <si>
    <t>1-16-04</t>
  </si>
  <si>
    <t>1-16-05</t>
  </si>
  <si>
    <t>1-17-01</t>
  </si>
  <si>
    <t>1-17-02</t>
  </si>
  <si>
    <t>1-17-03</t>
  </si>
  <si>
    <t>1-18-01</t>
  </si>
  <si>
    <t>1-18-02</t>
  </si>
  <si>
    <t>1-18-03</t>
  </si>
  <si>
    <t>1-18-04</t>
  </si>
  <si>
    <t>1-19-01</t>
  </si>
  <si>
    <t>1-19-02</t>
  </si>
  <si>
    <t>1-19-03</t>
  </si>
  <si>
    <t>1-19-04</t>
  </si>
  <si>
    <t>1-19-05</t>
  </si>
  <si>
    <t>1-19-06</t>
  </si>
  <si>
    <t>1-19-07</t>
  </si>
  <si>
    <t>1-19-08</t>
  </si>
  <si>
    <t>1-19-09</t>
  </si>
  <si>
    <t>1-19-10</t>
  </si>
  <si>
    <t>1-19-11</t>
  </si>
  <si>
    <t>1-20-01</t>
  </si>
  <si>
    <t>1-20-02</t>
  </si>
  <si>
    <t>1-20-03</t>
  </si>
  <si>
    <t>1-20-04</t>
  </si>
  <si>
    <t>1-20-05</t>
  </si>
  <si>
    <t>1-20-06</t>
  </si>
  <si>
    <t>2-13-01</t>
  </si>
  <si>
    <t>2-13-02</t>
  </si>
  <si>
    <t>2-13-03</t>
  </si>
  <si>
    <t>2-13-04</t>
  </si>
  <si>
    <t>2-13-05</t>
  </si>
  <si>
    <t>2-13-06</t>
  </si>
  <si>
    <t>2-13-07</t>
  </si>
  <si>
    <t>2-13-08</t>
  </si>
  <si>
    <t>2-14-01</t>
  </si>
  <si>
    <t>2-14-02</t>
  </si>
  <si>
    <t>2-14-03</t>
  </si>
  <si>
    <t>2-14-04</t>
  </si>
  <si>
    <t>2-15-01</t>
  </si>
  <si>
    <t>2-15-02</t>
  </si>
  <si>
    <t>2-15-03</t>
  </si>
  <si>
    <t>2-15-04</t>
  </si>
  <si>
    <t>MATRÍCULA INICIAL Y NÚMERO DE SECCIONES</t>
  </si>
  <si>
    <t>CUADRO 1</t>
  </si>
  <si>
    <t>CUADRO 5</t>
  </si>
  <si>
    <t>CUADRO 2</t>
  </si>
  <si>
    <t>CUADRO 3</t>
  </si>
  <si>
    <t>Provincia / Cantón / Distrito</t>
  </si>
  <si>
    <t>Matrícula Inicial</t>
  </si>
  <si>
    <t>TOTAL</t>
  </si>
  <si>
    <t>CUADRO 6</t>
  </si>
  <si>
    <t>Personal</t>
  </si>
  <si>
    <t>13</t>
  </si>
  <si>
    <t>Pública</t>
  </si>
  <si>
    <t>PAVAS</t>
  </si>
  <si>
    <t>11</t>
  </si>
  <si>
    <t>SAN ANTONIO</t>
  </si>
  <si>
    <t>SAN MIGUEL</t>
  </si>
  <si>
    <t>FRAILES</t>
  </si>
  <si>
    <t>GRAVILIAS</t>
  </si>
  <si>
    <t>BARBACOAS</t>
  </si>
  <si>
    <t>SALITRILLOS</t>
  </si>
  <si>
    <t>GUAYABO</t>
  </si>
  <si>
    <t>TABARCIA</t>
  </si>
  <si>
    <t>SAN VICENTE</t>
  </si>
  <si>
    <t>14</t>
  </si>
  <si>
    <t>SAN PEDRO</t>
  </si>
  <si>
    <t>SABANILLA</t>
  </si>
  <si>
    <t>16</t>
  </si>
  <si>
    <t>COPEY</t>
  </si>
  <si>
    <t>18</t>
  </si>
  <si>
    <t>LEON CORTES</t>
  </si>
  <si>
    <t>SANTA CRUZ</t>
  </si>
  <si>
    <t>PIEDADES SUR</t>
  </si>
  <si>
    <t>SAN ROQUE</t>
  </si>
  <si>
    <t>CANDELARIA</t>
  </si>
  <si>
    <t>FLORENCIA</t>
  </si>
  <si>
    <t>AGUAS ZARCAS</t>
  </si>
  <si>
    <t>PITAL</t>
  </si>
  <si>
    <t>FORTUNA</t>
  </si>
  <si>
    <t>PALMIRA</t>
  </si>
  <si>
    <t>LOS CHILES</t>
  </si>
  <si>
    <t>CORRALILLO</t>
  </si>
  <si>
    <t>SAN DIEGO</t>
  </si>
  <si>
    <t>JUAN VIÑAS</t>
  </si>
  <si>
    <t>TUCURRIQUE</t>
  </si>
  <si>
    <t>LA SUIZA</t>
  </si>
  <si>
    <t>SANTA TERESITA</t>
  </si>
  <si>
    <t>SANTA ROSA</t>
  </si>
  <si>
    <t>PACAYAS</t>
  </si>
  <si>
    <t>SANTA BARBARA</t>
  </si>
  <si>
    <t>CARTAGENA</t>
  </si>
  <si>
    <t>SARDINAL</t>
  </si>
  <si>
    <t>COLORADO</t>
  </si>
  <si>
    <t>CARMONA</t>
  </si>
  <si>
    <t>SANTA CECILIA</t>
  </si>
  <si>
    <t>SANTA ELENA</t>
  </si>
  <si>
    <t>PAQUERA</t>
  </si>
  <si>
    <t>COBANO</t>
  </si>
  <si>
    <t>MIRAMAR</t>
  </si>
  <si>
    <t>PUERTO JIMENEZ</t>
  </si>
  <si>
    <t>SAN VITO</t>
  </si>
  <si>
    <t>LA CUESTA</t>
  </si>
  <si>
    <t>BATAN</t>
  </si>
  <si>
    <t>00034</t>
  </si>
  <si>
    <t>4274</t>
  </si>
  <si>
    <t>LICEO RICARDO FERNANDEZ GUARDIA</t>
  </si>
  <si>
    <t>COLONIA KENNEDY</t>
  </si>
  <si>
    <t>00041</t>
  </si>
  <si>
    <t>4276</t>
  </si>
  <si>
    <t>LICEO SANTA ANA</t>
  </si>
  <si>
    <t>300 OESTE DE LA CRUZ ROJA</t>
  </si>
  <si>
    <t>00058</t>
  </si>
  <si>
    <t>4246</t>
  </si>
  <si>
    <t>C.T.P. CALLE BLANCOS</t>
  </si>
  <si>
    <t>MONTELIMAR</t>
  </si>
  <si>
    <t>ANA JULIA SANCHEZ VEGA</t>
  </si>
  <si>
    <t>00084</t>
  </si>
  <si>
    <t>4325</t>
  </si>
  <si>
    <t>00085</t>
  </si>
  <si>
    <t>4409</t>
  </si>
  <si>
    <t>C.T.P. SAN ISIDRO</t>
  </si>
  <si>
    <t>VILLA LIGIA</t>
  </si>
  <si>
    <t>450 M S DE LA DELEGACION DEL TRANSITO</t>
  </si>
  <si>
    <t>00129</t>
  </si>
  <si>
    <t>4547</t>
  </si>
  <si>
    <t>LICEO BRAULIO CARRILLO COLINA</t>
  </si>
  <si>
    <t>300 NOR/ESTE DEL EBAIS SAN RAFAEL</t>
  </si>
  <si>
    <t>00147</t>
  </si>
  <si>
    <t>4625</t>
  </si>
  <si>
    <t>C.T.P. DE ULLOA</t>
  </si>
  <si>
    <t>BARREAL</t>
  </si>
  <si>
    <t>00171</t>
  </si>
  <si>
    <t>4681</t>
  </si>
  <si>
    <t>C.T.P. LIBERIA</t>
  </si>
  <si>
    <t>EL CAPULIN</t>
  </si>
  <si>
    <t>FRENTE A OFIC.DEL M.A.G.EN EL CAPULIN</t>
  </si>
  <si>
    <t>00182</t>
  </si>
  <si>
    <t>4732</t>
  </si>
  <si>
    <t>BARRANCA PROGRESO</t>
  </si>
  <si>
    <t>FRENTE A URBANIZACION EL PROGRESO</t>
  </si>
  <si>
    <t>00202</t>
  </si>
  <si>
    <t>4389</t>
  </si>
  <si>
    <t>C.T.P. PURISCAL</t>
  </si>
  <si>
    <t>BARRIO CORAZON DE MARIA</t>
  </si>
  <si>
    <t>300M OESTE PLANTEL DEL MOPT</t>
  </si>
  <si>
    <t>00203</t>
  </si>
  <si>
    <t>4461</t>
  </si>
  <si>
    <t>C.T.P. RICARDO CASTRO BEER</t>
  </si>
  <si>
    <t>KILOMETRO</t>
  </si>
  <si>
    <t>00207</t>
  </si>
  <si>
    <t>4522</t>
  </si>
  <si>
    <t>LICEO DE SAN CARLOS</t>
  </si>
  <si>
    <t>1 KM NORTE DE LA CATEDRAL</t>
  </si>
  <si>
    <t>00212</t>
  </si>
  <si>
    <t>4709</t>
  </si>
  <si>
    <t>C.T.P. DE SANTA CRUZ</t>
  </si>
  <si>
    <t>GUAYABAL</t>
  </si>
  <si>
    <t>CARRETERA HACIA NICOYA</t>
  </si>
  <si>
    <t>00216</t>
  </si>
  <si>
    <t>4311</t>
  </si>
  <si>
    <t>LICEO ALAJUELITA</t>
  </si>
  <si>
    <t>300 OESTE 300 SUR DEL SUPER ACAPULCO</t>
  </si>
  <si>
    <t>00232</t>
  </si>
  <si>
    <t>4594</t>
  </si>
  <si>
    <t>C.T.P. LA SUIZA</t>
  </si>
  <si>
    <t>ELIZABETH TREJOS SOLANO</t>
  </si>
  <si>
    <t>00241</t>
  </si>
  <si>
    <t>00242</t>
  </si>
  <si>
    <t>5234</t>
  </si>
  <si>
    <t>COLEGIO GRAVILIAS</t>
  </si>
  <si>
    <t>200 MTS.ESTE DEL CUERPO DE BOMBEROS.</t>
  </si>
  <si>
    <t>00272</t>
  </si>
  <si>
    <t>4776</t>
  </si>
  <si>
    <t>00280</t>
  </si>
  <si>
    <t>4762</t>
  </si>
  <si>
    <t>C.T.P. DE OSA</t>
  </si>
  <si>
    <t>PALMAR NORTE</t>
  </si>
  <si>
    <t>PALMAR NORTE,FRENTE A CABINAS BRUNKA</t>
  </si>
  <si>
    <t>00282</t>
  </si>
  <si>
    <t>4764</t>
  </si>
  <si>
    <t>C.T.P. CARLOS MANUEL VICENTE CASTRO</t>
  </si>
  <si>
    <t>COTO</t>
  </si>
  <si>
    <t>00283</t>
  </si>
  <si>
    <t>4763</t>
  </si>
  <si>
    <t>C.T.P. UMBERTO MELLONI CAMPANINI</t>
  </si>
  <si>
    <t>00285</t>
  </si>
  <si>
    <t>4697</t>
  </si>
  <si>
    <t>C.T.P. DE NICOYA</t>
  </si>
  <si>
    <t>INVU</t>
  </si>
  <si>
    <t>WILBERTH UGARTE MEDINA</t>
  </si>
  <si>
    <t>300 SUR DE LA MUNICIPALIDAD</t>
  </si>
  <si>
    <t>00291</t>
  </si>
  <si>
    <t>5264</t>
  </si>
  <si>
    <t>C.T.P. DE POCOCI</t>
  </si>
  <si>
    <t>FRENTE AL HOTEL SUERRE.</t>
  </si>
  <si>
    <t>00306</t>
  </si>
  <si>
    <t>4774</t>
  </si>
  <si>
    <t>CERRO MOCHO</t>
  </si>
  <si>
    <t>00344</t>
  </si>
  <si>
    <t>4304</t>
  </si>
  <si>
    <t>COLEGIO CEDROS</t>
  </si>
  <si>
    <t>CEDROS</t>
  </si>
  <si>
    <t>CONTIGUO A LA IGLESIA CATOLICA</t>
  </si>
  <si>
    <t>00358</t>
  </si>
  <si>
    <t>4722</t>
  </si>
  <si>
    <t>COLEGIO MIGUEL ARAYA VENEGAS</t>
  </si>
  <si>
    <t>FRENTE A LAS INSTALACIONES DEL POLIDEPORTIVO</t>
  </si>
  <si>
    <t>00366</t>
  </si>
  <si>
    <t>4473</t>
  </si>
  <si>
    <t>LICEO LEON CORTES CASTRO</t>
  </si>
  <si>
    <t>00375</t>
  </si>
  <si>
    <t>4472</t>
  </si>
  <si>
    <t>URBANIZACION MONTENEGRO</t>
  </si>
  <si>
    <t>400 MTS NORTE DE LA IGLESIA LA AGONIA</t>
  </si>
  <si>
    <t>00413</t>
  </si>
  <si>
    <t>4475</t>
  </si>
  <si>
    <t>COLEGIO MARISTA</t>
  </si>
  <si>
    <t>BARRIO LA TROPICANA</t>
  </si>
  <si>
    <t>ANA ISABEL SABORIO JENKINS</t>
  </si>
  <si>
    <t>colegiomaristalajuela@gmail.com</t>
  </si>
  <si>
    <t>600 MTS AL SUR DE LA IGLESIA LA AGONIA</t>
  </si>
  <si>
    <t>00414</t>
  </si>
  <si>
    <t>4573</t>
  </si>
  <si>
    <t>C.T.P. MARIO QUIROS SASSO</t>
  </si>
  <si>
    <t>00415</t>
  </si>
  <si>
    <t>00417</t>
  </si>
  <si>
    <t>4332</t>
  </si>
  <si>
    <t>LICEO DEL SUR</t>
  </si>
  <si>
    <t>BARRIO CUBA</t>
  </si>
  <si>
    <t>200 ESTE 200 SUR DE LA CLINICA MORENO CAñAS</t>
  </si>
  <si>
    <t>00419</t>
  </si>
  <si>
    <t>4329</t>
  </si>
  <si>
    <t>C.T.P. PURRAL</t>
  </si>
  <si>
    <t>BELLAVISTA</t>
  </si>
  <si>
    <t>00420</t>
  </si>
  <si>
    <t>5247</t>
  </si>
  <si>
    <t>LICEO PARAISO</t>
  </si>
  <si>
    <t>00423</t>
  </si>
  <si>
    <t>4379</t>
  </si>
  <si>
    <t>LICEO DE ASERRI</t>
  </si>
  <si>
    <t>200 OESTE DEL PALACIO MUNICIPAL.</t>
  </si>
  <si>
    <t>00425</t>
  </si>
  <si>
    <t>4333</t>
  </si>
  <si>
    <t>CUATRO REINAS</t>
  </si>
  <si>
    <t>00433</t>
  </si>
  <si>
    <t>4368</t>
  </si>
  <si>
    <t>C.T.P. DE ACOSTA</t>
  </si>
  <si>
    <t>400 SE DE LA SUCURSAL DEL BANCO NACIONAL</t>
  </si>
  <si>
    <t>00438</t>
  </si>
  <si>
    <t>4460</t>
  </si>
  <si>
    <t>LICEO DE POAS</t>
  </si>
  <si>
    <t>SEIDY JIMENEZ FONSECA</t>
  </si>
  <si>
    <t>600 MTS NORTE DEL TEMPLO CATOLICO</t>
  </si>
  <si>
    <t>00446</t>
  </si>
  <si>
    <t>5260</t>
  </si>
  <si>
    <t>00461</t>
  </si>
  <si>
    <t>4331</t>
  </si>
  <si>
    <t>LICEO DE CORONADO</t>
  </si>
  <si>
    <t>300 SUR DEL PARQUE DE CORONADO</t>
  </si>
  <si>
    <t>00474</t>
  </si>
  <si>
    <t>4581</t>
  </si>
  <si>
    <t>LICEO DE TARRAZU</t>
  </si>
  <si>
    <t>LOS SANTOS</t>
  </si>
  <si>
    <t>100 METROS NORTE DE COOPESANTOS</t>
  </si>
  <si>
    <t>00478</t>
  </si>
  <si>
    <t>4481</t>
  </si>
  <si>
    <t>LICEO DE ATENAS MARTHA MIRAMBELL UMAÑA</t>
  </si>
  <si>
    <t>300 MTS ESTE DE LA ESCUELA CENTRAL DE ATENAS</t>
  </si>
  <si>
    <t>00494</t>
  </si>
  <si>
    <t>4336</t>
  </si>
  <si>
    <t>HATILLO CENTRO</t>
  </si>
  <si>
    <t>100 OESTE Y 100 NORTE 100 OESTE DE LA IGLESIA</t>
  </si>
  <si>
    <t>00508</t>
  </si>
  <si>
    <t>4511</t>
  </si>
  <si>
    <t>BARRIO CEMENTERIO</t>
  </si>
  <si>
    <t>00540</t>
  </si>
  <si>
    <t>5374</t>
  </si>
  <si>
    <t>C.T.P. LA GLORIA</t>
  </si>
  <si>
    <t>CRISTO REY</t>
  </si>
  <si>
    <t>500 SUR ESCUELA SAN RAFAEL SOLORZANO SABORIO</t>
  </si>
  <si>
    <t>00567</t>
  </si>
  <si>
    <t>5239</t>
  </si>
  <si>
    <t>COLEGIO AMBIENTALISTA EL ROBLE</t>
  </si>
  <si>
    <t>EL ROBLE DE ALAJUELA</t>
  </si>
  <si>
    <t>URBANIZACION LAS VEGAS, EL ROBLE, SN ANTONIO</t>
  </si>
  <si>
    <t>00569</t>
  </si>
  <si>
    <t>4908</t>
  </si>
  <si>
    <t>LICEO SAN JOSE</t>
  </si>
  <si>
    <t>COSTADO NORTE DEL CEMENTERIO B° SAN JOSE</t>
  </si>
  <si>
    <t>00570</t>
  </si>
  <si>
    <t>4767</t>
  </si>
  <si>
    <t>C.T.P. DE CORREDORES</t>
  </si>
  <si>
    <t>00572</t>
  </si>
  <si>
    <t>4803</t>
  </si>
  <si>
    <t>LOS COLEGIOS</t>
  </si>
  <si>
    <t>00575</t>
  </si>
  <si>
    <t>4906</t>
  </si>
  <si>
    <t>C.T.P. LA FORTUNA BAGACES</t>
  </si>
  <si>
    <t>300 ESTE DEL BANCO NACIONAL</t>
  </si>
  <si>
    <t>00578</t>
  </si>
  <si>
    <t>5336</t>
  </si>
  <si>
    <t>LICEO HERNAN VARGAS RAMIREZ</t>
  </si>
  <si>
    <t>CONTIGUO AL JUZGADO</t>
  </si>
  <si>
    <t>00628</t>
  </si>
  <si>
    <t>4752</t>
  </si>
  <si>
    <t>C.T.P. JICARAL</t>
  </si>
  <si>
    <t>PENINSULAR</t>
  </si>
  <si>
    <t>JICARAL</t>
  </si>
  <si>
    <t>00635</t>
  </si>
  <si>
    <t>4512</t>
  </si>
  <si>
    <t>LOS JARDINES</t>
  </si>
  <si>
    <t>DANNY PERALTA CRUZ</t>
  </si>
  <si>
    <t>500 M. NORTE Y 300 M.OESTE DEL POLIDEPORTIVO</t>
  </si>
  <si>
    <t>00741</t>
  </si>
  <si>
    <t>5428</t>
  </si>
  <si>
    <t>C.T.P. DE PARRITA</t>
  </si>
  <si>
    <t>LA JULIETA</t>
  </si>
  <si>
    <t>00742</t>
  </si>
  <si>
    <t>5429</t>
  </si>
  <si>
    <t>C.T.P. DE JACO</t>
  </si>
  <si>
    <t>FERNANDO PUSEY HALL</t>
  </si>
  <si>
    <t>ctpjaco@gmail.com</t>
  </si>
  <si>
    <t>00745</t>
  </si>
  <si>
    <t>5366</t>
  </si>
  <si>
    <t>00787</t>
  </si>
  <si>
    <t>5407</t>
  </si>
  <si>
    <t>LICEO ING. MANUEL BENAVIDES R.</t>
  </si>
  <si>
    <t>BARRIO LOURDES</t>
  </si>
  <si>
    <t>00788</t>
  </si>
  <si>
    <t>4902</t>
  </si>
  <si>
    <t>C.T.P. DE FLORES</t>
  </si>
  <si>
    <t>LA SOLEDAD</t>
  </si>
  <si>
    <t>MAURICIO OBANDO OBANDO</t>
  </si>
  <si>
    <t>200 METROS NORTE DE LA MEDICATURA FORENSE</t>
  </si>
  <si>
    <t>00813</t>
  </si>
  <si>
    <t>5365</t>
  </si>
  <si>
    <t>SANTA TERESA</t>
  </si>
  <si>
    <t>00818</t>
  </si>
  <si>
    <t>4633</t>
  </si>
  <si>
    <t>00821</t>
  </si>
  <si>
    <t>4769</t>
  </si>
  <si>
    <t>00822</t>
  </si>
  <si>
    <t>5433</t>
  </si>
  <si>
    <t>C.T.P. UPALA</t>
  </si>
  <si>
    <t>100 ESTEDEL HOSPITAL UPALA</t>
  </si>
  <si>
    <t>00826</t>
  </si>
  <si>
    <t>4425</t>
  </si>
  <si>
    <t>C.T.P. BUENOS AIRES</t>
  </si>
  <si>
    <t>B° LAS LOMAS</t>
  </si>
  <si>
    <t>800 NORTE DE LA IGLESIA DE BUENOS AIRES</t>
  </si>
  <si>
    <t>00827</t>
  </si>
  <si>
    <t>4715</t>
  </si>
  <si>
    <t>C.T.P. CARRILLO</t>
  </si>
  <si>
    <t>LOS JOCOTES</t>
  </si>
  <si>
    <t>1 KM NORTE DE GASOLINERA SABANA</t>
  </si>
  <si>
    <t>00832</t>
  </si>
  <si>
    <t>5571</t>
  </si>
  <si>
    <t>00833</t>
  </si>
  <si>
    <t>5515</t>
  </si>
  <si>
    <t>LICEO TUCURRIQUE</t>
  </si>
  <si>
    <t>CESAR PORTUGUEZ SANABRIA</t>
  </si>
  <si>
    <t>200 E.CENTRO AGRICOLA, ENT.CASERIO LA FLORA</t>
  </si>
  <si>
    <t>00834</t>
  </si>
  <si>
    <t>5503</t>
  </si>
  <si>
    <t>COLEGIO AMBIENTALISTA DE PEJIBAYE</t>
  </si>
  <si>
    <t>LA HACIENDITA</t>
  </si>
  <si>
    <t>BARRIO LA HACIENDITA, PEJIBAYE DE JIMENEZ</t>
  </si>
  <si>
    <t>00835</t>
  </si>
  <si>
    <t>5514</t>
  </si>
  <si>
    <t>COLEGIO DE BAGACES</t>
  </si>
  <si>
    <t>00837</t>
  </si>
  <si>
    <t>4789</t>
  </si>
  <si>
    <t>C.T.P. DE TALAMANCA</t>
  </si>
  <si>
    <t>WILBERTH VARGAS COTO</t>
  </si>
  <si>
    <t>500 M. OESTE DE LOS TRIBUNALES DE JUSTICIA.</t>
  </si>
  <si>
    <t>00838</t>
  </si>
  <si>
    <t>5546</t>
  </si>
  <si>
    <t>LICEO DE CORRALILLO</t>
  </si>
  <si>
    <t>00839</t>
  </si>
  <si>
    <t>5398</t>
  </si>
  <si>
    <t>COLEGIO FRANCISCA CARRASCO JIMENEZ</t>
  </si>
  <si>
    <t>00841</t>
  </si>
  <si>
    <t>5545</t>
  </si>
  <si>
    <t>C.T.P. DE MATAPALO</t>
  </si>
  <si>
    <t>MATAPALO</t>
  </si>
  <si>
    <t>FERNANDO ENRIQUEZ ESPINOZA</t>
  </si>
  <si>
    <t>00842</t>
  </si>
  <si>
    <t>5467</t>
  </si>
  <si>
    <t>LICEO DE MORAVIA</t>
  </si>
  <si>
    <t>VICTOR HUGO CHAVES QUIROS</t>
  </si>
  <si>
    <t>00843</t>
  </si>
  <si>
    <t>5396</t>
  </si>
  <si>
    <t>C.T.P. NATANIEL ARIAS MURILLO</t>
  </si>
  <si>
    <t>00844</t>
  </si>
  <si>
    <t>5538</t>
  </si>
  <si>
    <t>COLEGIO DE TABARCIA</t>
  </si>
  <si>
    <t>00896</t>
  </si>
  <si>
    <t>5446</t>
  </si>
  <si>
    <t>C.T.P. 27 DE ABRIL</t>
  </si>
  <si>
    <t>LOS JOBOS</t>
  </si>
  <si>
    <t>00926</t>
  </si>
  <si>
    <t>5411</t>
  </si>
  <si>
    <t>LICEO MAURILIO ALVARADO VARGAS</t>
  </si>
  <si>
    <t>75 METROS ESTE DE LA AGENCIA DEL ICE</t>
  </si>
  <si>
    <t>01111</t>
  </si>
  <si>
    <t>5372</t>
  </si>
  <si>
    <t>LICEO DIURNO CIUDAD COLON</t>
  </si>
  <si>
    <t>600 ESTE DE SERVICENTRO DELTA</t>
  </si>
  <si>
    <t>01113</t>
  </si>
  <si>
    <t>6650</t>
  </si>
  <si>
    <t>DETRAS DE LA ESCUELA PEDRO MURILLO PEREZ</t>
  </si>
  <si>
    <t>01124</t>
  </si>
  <si>
    <t>5777</t>
  </si>
  <si>
    <t>C.T.P. DE QUEPOS</t>
  </si>
  <si>
    <t>JUNTA NARANJO</t>
  </si>
  <si>
    <t>JUNTA NARANJO, FRENTE A MAXI PALI</t>
  </si>
  <si>
    <t>01168</t>
  </si>
  <si>
    <t>5408</t>
  </si>
  <si>
    <t>01171</t>
  </si>
  <si>
    <t>5597</t>
  </si>
  <si>
    <t>C.T.P. LA MANSION</t>
  </si>
  <si>
    <t>LA MANSION</t>
  </si>
  <si>
    <t>01177</t>
  </si>
  <si>
    <t>5518</t>
  </si>
  <si>
    <t>LICEO DE FLORENCIA</t>
  </si>
  <si>
    <t>01178</t>
  </si>
  <si>
    <t>5635</t>
  </si>
  <si>
    <t>C.T.P. DE PACAYAS</t>
  </si>
  <si>
    <t>150 ESTE DE SUCURSAL DEL BANCO NACIONAL</t>
  </si>
  <si>
    <t>01179</t>
  </si>
  <si>
    <t>5605</t>
  </si>
  <si>
    <t>LICEO SAN MIGUEL</t>
  </si>
  <si>
    <t>FRENTE AL DEPOSITO LAS GRAVILIAS.</t>
  </si>
  <si>
    <t>01181</t>
  </si>
  <si>
    <t>5639</t>
  </si>
  <si>
    <t>C.T.P. PUERTO VIEJO</t>
  </si>
  <si>
    <t>VERA VILLALOBOS VINDAS</t>
  </si>
  <si>
    <t>800 METROS NORTE DEL BANCO NACIONAL</t>
  </si>
  <si>
    <t>01182</t>
  </si>
  <si>
    <t>6057</t>
  </si>
  <si>
    <t>01183</t>
  </si>
  <si>
    <t>4787</t>
  </si>
  <si>
    <t>250 M. SUR DE LAS OFICINAS DE CORREOS DE C.R.</t>
  </si>
  <si>
    <t>01247</t>
  </si>
  <si>
    <t>5410</t>
  </si>
  <si>
    <t>C.T.P. DE CARTAGENA</t>
  </si>
  <si>
    <t>1 KM NORTE DE LA IGLESIA CATOLICA CARTAGENA</t>
  </si>
  <si>
    <t>01248</t>
  </si>
  <si>
    <t>5479</t>
  </si>
  <si>
    <t>C.T.P. DE SABALITO</t>
  </si>
  <si>
    <t>01251</t>
  </si>
  <si>
    <t>5626</t>
  </si>
  <si>
    <t>C.T.P. DE VENECIA</t>
  </si>
  <si>
    <t>SAN MARTIN</t>
  </si>
  <si>
    <t>ANA DAISY ESQUIVEL VARGAS</t>
  </si>
  <si>
    <t>1 KM ESTE DEL SERVICENTRO VENECIA</t>
  </si>
  <si>
    <t>01252</t>
  </si>
  <si>
    <t>5625</t>
  </si>
  <si>
    <t>C.T.P. DE GUATUSO</t>
  </si>
  <si>
    <t>MARIA ELID ARREDONDO DELGADO</t>
  </si>
  <si>
    <t>01617</t>
  </si>
  <si>
    <t>5617</t>
  </si>
  <si>
    <t>LICEO DE MIRAMAR</t>
  </si>
  <si>
    <t>FRENTE AL CEMENTERIO</t>
  </si>
  <si>
    <t>01618</t>
  </si>
  <si>
    <t>5502</t>
  </si>
  <si>
    <t>COLEGIO DR. RICARDO MORENO CAÑAS</t>
  </si>
  <si>
    <t>100 M. SUR DEL BAR-RESTAURANTE LAS TEJAS</t>
  </si>
  <si>
    <t>01637</t>
  </si>
  <si>
    <t>5615</t>
  </si>
  <si>
    <t>C.T.P. BARRIO IRVIN</t>
  </si>
  <si>
    <t>BARRIO IRVIN</t>
  </si>
  <si>
    <t>150 ESTE DE LA ESCUELA BARRIO IRVIN</t>
  </si>
  <si>
    <t>01655</t>
  </si>
  <si>
    <t>5406</t>
  </si>
  <si>
    <t>LICEO SANTO DOMINGO</t>
  </si>
  <si>
    <t>01718</t>
  </si>
  <si>
    <t>C.T.P. DE ABANGARES</t>
  </si>
  <si>
    <t>LAS JUNTAS</t>
  </si>
  <si>
    <t>FRENTE AL CEMENTERIO MUNICIPAL</t>
  </si>
  <si>
    <t>01719</t>
  </si>
  <si>
    <t>6055</t>
  </si>
  <si>
    <t>C.T.P. FRANCISCO JOSE ORLICH BOLMARCICH</t>
  </si>
  <si>
    <t>CALLE COLEGIO</t>
  </si>
  <si>
    <t>01720</t>
  </si>
  <si>
    <t>6334</t>
  </si>
  <si>
    <t>COLEGIO BOCAS DE NOSARA</t>
  </si>
  <si>
    <t>CENTRO SANTA TERESITA</t>
  </si>
  <si>
    <t>01726</t>
  </si>
  <si>
    <t>6041</t>
  </si>
  <si>
    <t>C.T.P. SABANILLA</t>
  </si>
  <si>
    <t>01812</t>
  </si>
  <si>
    <t>5893</t>
  </si>
  <si>
    <t>LICEO CIUDAD NEILY</t>
  </si>
  <si>
    <t>01852</t>
  </si>
  <si>
    <t>5943</t>
  </si>
  <si>
    <t>COLEGIO DE VALLE AZUL</t>
  </si>
  <si>
    <t>VALLE AZUL</t>
  </si>
  <si>
    <t>DETRÁS DE LA PLAZA DE DEPORTES, VALLE AZUL</t>
  </si>
  <si>
    <t>01871</t>
  </si>
  <si>
    <t>5792</t>
  </si>
  <si>
    <t>C.T.P. LA FORTUNA</t>
  </si>
  <si>
    <t>LA FORTUNA</t>
  </si>
  <si>
    <t>01939</t>
  </si>
  <si>
    <t>6069</t>
  </si>
  <si>
    <t>LICEO DE BARBACOAS</t>
  </si>
  <si>
    <t>GEOVANNY LOPEZ MENA</t>
  </si>
  <si>
    <t>01988</t>
  </si>
  <si>
    <t>6110</t>
  </si>
  <si>
    <t>LICEO DE FRAILES</t>
  </si>
  <si>
    <t>400 MTS. OESTE DEL TEMPLO CATOLICO DE FRAILES</t>
  </si>
  <si>
    <t>02017</t>
  </si>
  <si>
    <t>6159</t>
  </si>
  <si>
    <t>LICEO DE VILLARREAL</t>
  </si>
  <si>
    <t>VILLARREAL</t>
  </si>
  <si>
    <t>800 MTS OESTE DEL EBAIS</t>
  </si>
  <si>
    <t>02043</t>
  </si>
  <si>
    <t>4750</t>
  </si>
  <si>
    <t>C.T.P. DE PAQUERA</t>
  </si>
  <si>
    <t>02048</t>
  </si>
  <si>
    <t>5774</t>
  </si>
  <si>
    <t>JUDAS</t>
  </si>
  <si>
    <t>02070</t>
  </si>
  <si>
    <t>6177</t>
  </si>
  <si>
    <t>C.T.P. SARDINAL</t>
  </si>
  <si>
    <t>150 S 300 E DE LA CCSS, SARDINAL</t>
  </si>
  <si>
    <t>02107</t>
  </si>
  <si>
    <t>6188</t>
  </si>
  <si>
    <t>LICEO JOSE MARTI</t>
  </si>
  <si>
    <t>02108</t>
  </si>
  <si>
    <t>6189</t>
  </si>
  <si>
    <t>CAPAL</t>
  </si>
  <si>
    <t>50 M OESTE DE LA ESCUELA NLAS MONTES LEAL</t>
  </si>
  <si>
    <t>02136</t>
  </si>
  <si>
    <t>6379</t>
  </si>
  <si>
    <t>C.T.P. SANTA BARBARA</t>
  </si>
  <si>
    <t>DEL PUENTE DE SANTA BARBARA 400 AL ESTE</t>
  </si>
  <si>
    <t>02185</t>
  </si>
  <si>
    <t>6150</t>
  </si>
  <si>
    <t>C.T.P. ULADISLAO GAMEZ SOLANO</t>
  </si>
  <si>
    <t>CONTIGUO AL CENCINAI TIRRASES</t>
  </si>
  <si>
    <t>02225</t>
  </si>
  <si>
    <t>5793</t>
  </si>
  <si>
    <t>C.T.P. SANTA ROSA</t>
  </si>
  <si>
    <t>ABRAHAM BARBOZA GOMEZ</t>
  </si>
  <si>
    <t>800 OESTE DEL PARQUE CENTRAL</t>
  </si>
  <si>
    <t>02264</t>
  </si>
  <si>
    <t>6322</t>
  </si>
  <si>
    <t>LICEO DE RIO FRIO</t>
  </si>
  <si>
    <t>RIO FRIO</t>
  </si>
  <si>
    <t>02340</t>
  </si>
  <si>
    <t>5710</t>
  </si>
  <si>
    <t>C.T.P. LOS CHILES</t>
  </si>
  <si>
    <t>400 NORTE 100 OESTE DE LA CASA CURAL</t>
  </si>
  <si>
    <t>02367</t>
  </si>
  <si>
    <t>6335</t>
  </si>
  <si>
    <t>COLEGIO FINCA NARANJO</t>
  </si>
  <si>
    <t>02392</t>
  </si>
  <si>
    <t>C.T.P. DE SANTA ELENA</t>
  </si>
  <si>
    <t>150 NORTE DEL CONSEJO MUNICIPAL</t>
  </si>
  <si>
    <t>02396</t>
  </si>
  <si>
    <t>6280</t>
  </si>
  <si>
    <t>C.T.P. PIEDADES SUR</t>
  </si>
  <si>
    <t>COSTADO SUROESTE DE LA PLAZA DE DEPORTES</t>
  </si>
  <si>
    <t>02422</t>
  </si>
  <si>
    <t>6652</t>
  </si>
  <si>
    <t>LICEO DE COLORADO</t>
  </si>
  <si>
    <t>2 KM OESTE DE LA CRUZ ROJA</t>
  </si>
  <si>
    <t>02430</t>
  </si>
  <si>
    <t>6305</t>
  </si>
  <si>
    <t>02441</t>
  </si>
  <si>
    <t>6382</t>
  </si>
  <si>
    <t>C.T.P. AMBIENTALISTA ISAIAS RETANA</t>
  </si>
  <si>
    <t>PEDREGOSO</t>
  </si>
  <si>
    <t>02461</t>
  </si>
  <si>
    <t>6294</t>
  </si>
  <si>
    <t>LICEO CAPITAN MANUEL QUIROS</t>
  </si>
  <si>
    <t>COOPEVEGA</t>
  </si>
  <si>
    <t>ELMER VILLALOBOS GONZALEZ</t>
  </si>
  <si>
    <t>100 METROS NORESTE DEL LA ESCUELA COOPEVEGA</t>
  </si>
  <si>
    <t>02473</t>
  </si>
  <si>
    <t>6190</t>
  </si>
  <si>
    <t>C.T.P. NANDAYURE</t>
  </si>
  <si>
    <t>BARRIO CAMBOYA 300 SUR DEL CEMENTERIO</t>
  </si>
  <si>
    <t>02511</t>
  </si>
  <si>
    <t>6333</t>
  </si>
  <si>
    <t>C.T.P. HOJANCHA</t>
  </si>
  <si>
    <t>LIBERTAD</t>
  </si>
  <si>
    <t>02559</t>
  </si>
  <si>
    <t>5381</t>
  </si>
  <si>
    <t>C.T.P. PLATANARES</t>
  </si>
  <si>
    <t>ctpplatanares@gmail.com</t>
  </si>
  <si>
    <t>CONTIGUO AL TEMPLO CATOLICO SAN RAFAEL CENTRO</t>
  </si>
  <si>
    <t>02565</t>
  </si>
  <si>
    <t>6359</t>
  </si>
  <si>
    <t>LICEO BOCA DE ARENAL</t>
  </si>
  <si>
    <t>BOCA DE ARENAL</t>
  </si>
  <si>
    <t>175 ESTE DE MUEBLERIA SALAS</t>
  </si>
  <si>
    <t>02621</t>
  </si>
  <si>
    <t>5373</t>
  </si>
  <si>
    <t>C.T.P. DE TURRUBARES</t>
  </si>
  <si>
    <t>200 OESTE DEL PLANTEL DE MOPT</t>
  </si>
  <si>
    <t>02659</t>
  </si>
  <si>
    <t>6191</t>
  </si>
  <si>
    <t>C.T.P. DE CORRALILLO</t>
  </si>
  <si>
    <t>REBECA ARNESTO TOLEDO</t>
  </si>
  <si>
    <t>300 NORTE DE LA IGLESIA CATOLICA</t>
  </si>
  <si>
    <t>Privada</t>
  </si>
  <si>
    <t>Subvencionada</t>
  </si>
  <si>
    <t>Plan Nacional</t>
  </si>
  <si>
    <t>CUADRO 4</t>
  </si>
  <si>
    <t>PERSONAL TOTAL QUE LABORA EN EL PLAN NACIONAL</t>
  </si>
  <si>
    <t>**</t>
  </si>
  <si>
    <t>Educación para la Vida Cotidiana</t>
  </si>
  <si>
    <t>CUADRO 7</t>
  </si>
  <si>
    <t>PERSONAL TOTAL QUE LABORA EN PLAN NACIONAL, SEGÚN TIPO DE CARGO</t>
  </si>
  <si>
    <t>PERSONAL DOCENTE DE PLAN NACIONAL, POR GRUPO PROFESIONAL</t>
  </si>
  <si>
    <t>Docentes-Plan Nacional</t>
  </si>
  <si>
    <t>** Considere al personal que atiende Plan Nacional.</t>
  </si>
  <si>
    <t>Docentes Reubicados</t>
  </si>
  <si>
    <t>Docentes Reubicados de Educación Especial</t>
  </si>
  <si>
    <t>5364</t>
  </si>
  <si>
    <t>Si requiere más filas, insértelas.</t>
  </si>
  <si>
    <t>MT
(1-6)</t>
  </si>
  <si>
    <t>MAU
(1-2)</t>
  </si>
  <si>
    <t>VT
(1-6)</t>
  </si>
  <si>
    <t>VAU
(1-2)</t>
  </si>
  <si>
    <t>ET
(1-4)</t>
  </si>
  <si>
    <t>EAU
(1-2)</t>
  </si>
  <si>
    <t>LICEO EDGAR CERVANTES VILLALTA</t>
  </si>
  <si>
    <t>4728</t>
  </si>
  <si>
    <t>C.T.P. DE BATAAN</t>
  </si>
  <si>
    <t>02782</t>
  </si>
  <si>
    <t>LICEO DE CHOMES</t>
  </si>
  <si>
    <t>100 M NORTE DE LA PLAZA DE DEPORTES</t>
  </si>
  <si>
    <t>ctp.sanisidro@mep.go.cr</t>
  </si>
  <si>
    <t>lic.leoncortescastro@mep.go.cr</t>
  </si>
  <si>
    <t>350 MTS NORESTE DE LOS TRIBUNALES DE JUSTICIA</t>
  </si>
  <si>
    <t>lic.deatenas@mep.go.cr</t>
  </si>
  <si>
    <t>lic.detarrazu@mep.go.cr</t>
  </si>
  <si>
    <t>100 MTS NORTE DE LA FUERZA PUBLICA</t>
  </si>
  <si>
    <t>ctp.deliberia@mep.go.cr</t>
  </si>
  <si>
    <t>DIDIER BRICEÑO GOMEZ</t>
  </si>
  <si>
    <t>ctp.decarrillo@mep.go.cr</t>
  </si>
  <si>
    <t>ctp.depuntarenas@mep.go.cr</t>
  </si>
  <si>
    <t>CONTIGUO A OFICINAS DEL MAG EN PAQUERA CENTRO</t>
  </si>
  <si>
    <t>ctp.carlosmanuelvicente@mep.go.cr</t>
  </si>
  <si>
    <t>ctp.decorredores@mep.go.cr</t>
  </si>
  <si>
    <t>3 KM. ESTE DE ADUANA TICA CAMINO A LA CUESTA</t>
  </si>
  <si>
    <t>ctp.puertojimenez@mep.go.cr</t>
  </si>
  <si>
    <t>col.delimondiurno@mep.go.cr</t>
  </si>
  <si>
    <t>FERNANDO TORRES QUIROS</t>
  </si>
  <si>
    <t>col.ambientalistaelroble@mep.go.cr</t>
  </si>
  <si>
    <t>BANNY NG HIDALGO</t>
  </si>
  <si>
    <t>ctp.lagloriadepuriscal@mep.go.cr</t>
  </si>
  <si>
    <t>CONTIGUO AL CEMENTERIO AGUAS ZARCAS</t>
  </si>
  <si>
    <t>ALBINO MIRANDA CORRALES</t>
  </si>
  <si>
    <t>lic.maurilioalvaradovargas@mep.go.cr</t>
  </si>
  <si>
    <t>ctp.desabalito@mep.go.cr</t>
  </si>
  <si>
    <t>col.detabarcia@mep.go.cr</t>
  </si>
  <si>
    <t>ctp.barrioirvin@mep.go.cr</t>
  </si>
  <si>
    <t>ctp.loschiles@mep.go.cr</t>
  </si>
  <si>
    <t>CIUDAD NEILY</t>
  </si>
  <si>
    <t>lic.deciudadneilly@mep.go.cr</t>
  </si>
  <si>
    <t>LUCRECIA AMADOR MEZA</t>
  </si>
  <si>
    <t>liceo.josemarti@mep.go.cr</t>
  </si>
  <si>
    <t>ctp.denandayure@mep.go.cr</t>
  </si>
  <si>
    <t>ctp.decorralillo@mep.go.cr</t>
  </si>
  <si>
    <t>ctp.piedades.sur@mep.go.cr</t>
  </si>
  <si>
    <t>300 M. SUR SURESTE DEL BANCO NACIONAL CÓBANO</t>
  </si>
  <si>
    <t>TERESITA VIALES MATARRITA</t>
  </si>
  <si>
    <t>lic.debocasdenosara@mep.go.cr</t>
  </si>
  <si>
    <t>col.academicofincanaranjo@mep.go.cr</t>
  </si>
  <si>
    <t>300 M. NOROESTE DE GUARDIA RURAL,FCA. NARANJO</t>
  </si>
  <si>
    <t>lic.bocadearenal@mep.go.cr</t>
  </si>
  <si>
    <t>2-02-14</t>
  </si>
  <si>
    <t>6-08-06</t>
  </si>
  <si>
    <t>6-02-06</t>
  </si>
  <si>
    <t>1-07-07</t>
  </si>
  <si>
    <t>1-19-12</t>
  </si>
  <si>
    <t>00243</t>
  </si>
  <si>
    <t>02335</t>
  </si>
  <si>
    <t>02784</t>
  </si>
  <si>
    <t>6109</t>
  </si>
  <si>
    <t>SAINT CLARE</t>
  </si>
  <si>
    <t>LICEO DE SABANILLAS</t>
  </si>
  <si>
    <t>COLEGIO RODRIGO HERNANDEZ VARGAS</t>
  </si>
  <si>
    <t>MONTUFAR</t>
  </si>
  <si>
    <t>SABANAS</t>
  </si>
  <si>
    <t>MARALI RODRIGUEZ RAMIREZ</t>
  </si>
  <si>
    <t>lic.santaana@mep.go.cr</t>
  </si>
  <si>
    <t>col.decedros@mep.go.cr</t>
  </si>
  <si>
    <t>lic.dealajuelita@mep.go.cr</t>
  </si>
  <si>
    <t>ctp.depurral@mep.go.cr</t>
  </si>
  <si>
    <t>lic.decoronado@mep.go.cr</t>
  </si>
  <si>
    <t>ctp.deacosta@mep.go.cr</t>
  </si>
  <si>
    <t>lic.depoas@mep.go.cr</t>
  </si>
  <si>
    <t>ctp.ricardocastrobeer@mep.go.cr</t>
  </si>
  <si>
    <t>AUREA CORELLA GONZALEZ</t>
  </si>
  <si>
    <t>lic.nuestrasenoradelosangeles@mep.go.cr</t>
  </si>
  <si>
    <t>lic.brauliocarrillocolina@mep.go.cr</t>
  </si>
  <si>
    <t>MARICELA GONZALEZ ALFARO</t>
  </si>
  <si>
    <t>ctp.ulloa@mep.go.cr</t>
  </si>
  <si>
    <t>upe.elroble@mep.go.cr</t>
  </si>
  <si>
    <t>MARGARITA ORTEGA GARCIA</t>
  </si>
  <si>
    <t>ctp.depaquera@mep.go.cr</t>
  </si>
  <si>
    <t>AGNES MAKRE MORA</t>
  </si>
  <si>
    <t>ctp.deosa@mep.go.cr</t>
  </si>
  <si>
    <t>400 MTS AL NOROESTE DE CORREOS DE COSTA RICA</t>
  </si>
  <si>
    <t>ctp.deguacimo@mep.go.cr</t>
  </si>
  <si>
    <t>ctp.deflores@mep.go.cr</t>
  </si>
  <si>
    <t>col.degravilias@mep.go.cr</t>
  </si>
  <si>
    <t>lic.deparaiso@mep.go.cr</t>
  </si>
  <si>
    <t>ctp.depococi@mep.go.cr</t>
  </si>
  <si>
    <t>liceo.escazu@mep.go.cr</t>
  </si>
  <si>
    <t>DE LA IGLESIA CATOLICA 1KM AL SUR</t>
  </si>
  <si>
    <t>VICTORIA EUGENIA ZUÑIGA ZUÑIGA</t>
  </si>
  <si>
    <t>ctp.decartagena@mep.go.cr</t>
  </si>
  <si>
    <t>JAYRON OBANDO OSES</t>
  </si>
  <si>
    <t>150 MTS SUR DE MAXI PALI, CONTIGUO FUERZA P.</t>
  </si>
  <si>
    <t>ctp.27deabril@mep.go.cr</t>
  </si>
  <si>
    <t>lic.demoravia@mep.go.cr</t>
  </si>
  <si>
    <t>125 NORTE 25 ESTE DEL ESTADIO PIPILO UMAÑA</t>
  </si>
  <si>
    <t>lic.sanmiguel@mep.go.cr</t>
  </si>
  <si>
    <t>lic.demiramar@mep.go.cr</t>
  </si>
  <si>
    <t>ctp.depacayas@mep.go.cr</t>
  </si>
  <si>
    <t>lic.dechomes@mep.go.cr</t>
  </si>
  <si>
    <t>400 M. OESTE, CARRETERA A PUNTA MORALES</t>
  </si>
  <si>
    <t>ctp.delafortuna@mep.go.cr</t>
  </si>
  <si>
    <t>lic.valleazul@mep.go.cr</t>
  </si>
  <si>
    <t>ctp.sabanilla@mep.go.cr</t>
  </si>
  <si>
    <t>ctp.franciscojorlich@mep.go.cr</t>
  </si>
  <si>
    <t>300 M. SUR DEL BANCO DE COSTA RICA</t>
  </si>
  <si>
    <t>WAGNER ALFARO ROMAN</t>
  </si>
  <si>
    <t>col.debarbacoas@mep.go.cr</t>
  </si>
  <si>
    <t>400 MTS.NORTE DEL CEMENT.DE SABANAS DE ACOSTA</t>
  </si>
  <si>
    <t>ctp.desardinal@mep.go.cr</t>
  </si>
  <si>
    <t>CARLOS C. MONDRAGON SOTO</t>
  </si>
  <si>
    <t>lic.capitanmanuelquiros@mep.go.cr</t>
  </si>
  <si>
    <t>ctp.decobano@mep.go.cr</t>
  </si>
  <si>
    <t>ctp.dehojancha@mep.go.cr</t>
  </si>
  <si>
    <t>0003</t>
  </si>
  <si>
    <t>Cantidad de Secciones</t>
  </si>
  <si>
    <t>Total-Plan Nacional</t>
  </si>
  <si>
    <t>PRIVADA</t>
  </si>
  <si>
    <t>SUBVENCIONADA</t>
  </si>
  <si>
    <t>Datos del director(a):</t>
  </si>
  <si>
    <t xml:space="preserve">Nombre: </t>
  </si>
  <si>
    <t xml:space="preserve">Firma: </t>
  </si>
  <si>
    <t xml:space="preserve">Teléfono: </t>
  </si>
  <si>
    <t>Datos del supervisor(a):</t>
  </si>
  <si>
    <t>RESIDENCIA DE LOS ESTUDIANTES MATRICULADOS DURANTE</t>
  </si>
  <si>
    <t>Refugiados</t>
  </si>
  <si>
    <t>Solicitante de Asilo</t>
  </si>
  <si>
    <t>III Ciclo y Ciclo Diversificado Vocacional
(Plan Nacional)</t>
  </si>
  <si>
    <t>2-16-01</t>
  </si>
  <si>
    <t>6-01-10</t>
  </si>
  <si>
    <t>6756</t>
  </si>
  <si>
    <t>COLEGIO CANDELARIA</t>
  </si>
  <si>
    <t>UNIDAD PEDAGOGICA CUATRO REINAS</t>
  </si>
  <si>
    <t>LICEO DE ALFARO RUIZ</t>
  </si>
  <si>
    <t>LICEO NUESTRA SEÑORA DE LOS ANGELES</t>
  </si>
  <si>
    <t>LICEO DE ESCAZU</t>
  </si>
  <si>
    <t>C.T.P. DE PUERTO JIMENEZ</t>
  </si>
  <si>
    <t>C.T.P. GUAYCARA</t>
  </si>
  <si>
    <t>C.T.P. DE COBANO</t>
  </si>
  <si>
    <t>6755</t>
  </si>
  <si>
    <t>02484</t>
  </si>
  <si>
    <t>LICEO DE CARIARI</t>
  </si>
  <si>
    <t>C.T.P. HENRI FRANÇOIS PITTIER</t>
  </si>
  <si>
    <t>6759</t>
  </si>
  <si>
    <t>02785</t>
  </si>
  <si>
    <t>C.T.P. DE PITAL</t>
  </si>
  <si>
    <t>lic.ricardofernandezguardia@mep.go.cr</t>
  </si>
  <si>
    <t>RIO ORO</t>
  </si>
  <si>
    <t>ctp.calleblancos@mep.go.cr</t>
  </si>
  <si>
    <t>lic.depavas@mep.go.cr</t>
  </si>
  <si>
    <t>100 OESTE DE LA ENTRADA DE H. PSIQUIATRICO</t>
  </si>
  <si>
    <t>ctp.bataan@mep.go.cr</t>
  </si>
  <si>
    <t>INVU LA ROTONDA</t>
  </si>
  <si>
    <t>DIAGONAL A LOS TALLERES DEL INA</t>
  </si>
  <si>
    <t>LISBETH CASTRO ESQUIVEL</t>
  </si>
  <si>
    <t>ctp.marioquirossasso@mep.go.cr</t>
  </si>
  <si>
    <t>SEHIRIS VILLALOBOS CARAZO</t>
  </si>
  <si>
    <t>col.candelariadenaranjo@mep.go.cr</t>
  </si>
  <si>
    <t>ALTO MURILLO,CANDELARIA</t>
  </si>
  <si>
    <t>lic.deaserri@mep.go.cr</t>
  </si>
  <si>
    <t>upe.cuatroreinas@mep.go.cr</t>
  </si>
  <si>
    <t>ctp.fortunadebagaces@mep.go.cr</t>
  </si>
  <si>
    <t>MIGUEL CHAVARRIA RODRIGUEZ</t>
  </si>
  <si>
    <t>100 OESTE DE LA CLINICA</t>
  </si>
  <si>
    <t>ANA ROSARIO RODRIGUEZ SABORIO</t>
  </si>
  <si>
    <t>HERMILEY ALVARADO LOPEZ</t>
  </si>
  <si>
    <t>RIO CLARO</t>
  </si>
  <si>
    <t>ctp.deguaycara@mep.go.cr</t>
  </si>
  <si>
    <t>300 MTS SUR DEL SERVICENTRO RIO CLARO</t>
  </si>
  <si>
    <t>ctp.dematapalo@mep.go.cr</t>
  </si>
  <si>
    <t>ctpdequepos@gmail.com</t>
  </si>
  <si>
    <t>col.josemariagutierrez@mep.go.cr</t>
  </si>
  <si>
    <t>200 M ESTE Y 200 N.DE LA ESC.CARLOS MAROTO</t>
  </si>
  <si>
    <t>MARIO GONZALEZ MATAMOROS</t>
  </si>
  <si>
    <t>ctp.padrerobertoevans@mep.go.cr</t>
  </si>
  <si>
    <t>ROY CISNEROS SANCHEZ</t>
  </si>
  <si>
    <t>600 MTS. SURESTE DE LA TOSTADORA RIO BRUS</t>
  </si>
  <si>
    <t>ctp.deguatuso@mep.go.cr</t>
  </si>
  <si>
    <t>RINCON DE ZARAGOZA</t>
  </si>
  <si>
    <t>WARNER ANTONIO VEGA SOLIS</t>
  </si>
  <si>
    <t>A UN COSTADO DE LA ESCUELA ALBERTO ECHANDI M.</t>
  </si>
  <si>
    <t>MITZY SALAZAR MORALES</t>
  </si>
  <si>
    <t>QUINCE DE AGOSTO</t>
  </si>
  <si>
    <t>ctp.uladislaogamezsolano@mep.go.cr</t>
  </si>
  <si>
    <t>ctp.desantarosa@mep.go.cr</t>
  </si>
  <si>
    <t>lic.desabanillasacosta@mep.go.cr</t>
  </si>
  <si>
    <t>GRICELDA ELIZONDO AGUILAR</t>
  </si>
  <si>
    <t>ctp.desantaelena@mep.go.cr</t>
  </si>
  <si>
    <t>HECTOR L. BRICEÑO HERNANDEZ</t>
  </si>
  <si>
    <t>CAMPO DE ATERRIZAJE</t>
  </si>
  <si>
    <t>XINIA QUESADA CAMPOS</t>
  </si>
  <si>
    <t>lic.decariari@mep.go.cr</t>
  </si>
  <si>
    <t>BARRIO MEXICO</t>
  </si>
  <si>
    <t>lic.desanjose@mep.go.cr</t>
  </si>
  <si>
    <t>2 KM NOROESTE DE LA PLAZA DEPORTES FILA NAR.</t>
  </si>
  <si>
    <t>ctp.depital@mep.go.cr</t>
  </si>
  <si>
    <t>5-11-05</t>
  </si>
  <si>
    <t xml:space="preserve">DISCAPACIDAD DE LOS ESTUDIANTES DEL PLAN NACIONAL </t>
  </si>
  <si>
    <t>Nivel de Enseñanza
y Ciclo que cursa</t>
  </si>
  <si>
    <t>SAN JOSE CENTRAL</t>
  </si>
  <si>
    <t>SAN JOSE OESTE</t>
  </si>
  <si>
    <t>SAN JOSE NORTE</t>
  </si>
  <si>
    <t>GRANDE DE TERRABA</t>
  </si>
  <si>
    <t>SULA</t>
  </si>
  <si>
    <t>300 N Y 300 OE DE LOS TRIBUNALES DE JUSTICIA</t>
  </si>
  <si>
    <t>ctp.depuriscal@mep.go.cr</t>
  </si>
  <si>
    <t>800 E Y 200 S DEL WALLMART DE CURRIDABAT</t>
  </si>
  <si>
    <t>CONTIGUO A LA SUCURSAL DE LA CCSS</t>
  </si>
  <si>
    <t>100 MTS. NORTRE DE LA MUNICIPALIDAD DE OSA</t>
  </si>
  <si>
    <t>ROBERT JIMENEZ HERNANDEZ</t>
  </si>
  <si>
    <t>SANTIAGO HERRERA BARRANTES</t>
  </si>
  <si>
    <t>lic.ingmanuelbenavides@mep.go.cr</t>
  </si>
  <si>
    <t>FRENTE A ESTADIO MUNICIPAL NICOLAS MASIS</t>
  </si>
  <si>
    <t>300 SUR, TEMPLO CATOLICO, PUERTO JIMENEZ</t>
  </si>
  <si>
    <t>RAMIRO FONSECA FALLAS</t>
  </si>
  <si>
    <t>CONTIGUO A LA PLAZA DE DEPORTES MATAPALO</t>
  </si>
  <si>
    <t>NANCY ZUÑIGA MONTERO</t>
  </si>
  <si>
    <t>150 ESTE DEL CRUCE A PLAYA JUNQUILLAL</t>
  </si>
  <si>
    <t>lic.rodrigohernandezvargas@mep.go.cr</t>
  </si>
  <si>
    <t>col.diurnodeflorencia@mep.go.cr</t>
  </si>
  <si>
    <t>ctp.puertoviejo@mep.go.cr</t>
  </si>
  <si>
    <t>LISBETH FERNANDEZ CHAVES</t>
  </si>
  <si>
    <t>lic.nuevodesanto.domingo@mep.go.cr</t>
  </si>
  <si>
    <t>LETICIA ARRIETA CHACON</t>
  </si>
  <si>
    <t>WARREN ALVARADO GUERRERO</t>
  </si>
  <si>
    <t>FRENTE AL BANCO DE COSTA RICA LA FORTUNA</t>
  </si>
  <si>
    <t>col.diurnoderiofrio@mep.go.cr</t>
  </si>
  <si>
    <t>LUIS GAMBOA RAMIREZ</t>
  </si>
  <si>
    <t>ctp.ambientalistaisaiasretana@mep.go.cr</t>
  </si>
  <si>
    <t>1.5 KM N DEL CRUCE DE PEDREGOSO</t>
  </si>
  <si>
    <t>ctp.deturrubares@mep.go.cr</t>
  </si>
  <si>
    <t>00031</t>
  </si>
  <si>
    <t>00056</t>
  </si>
  <si>
    <t>00053</t>
  </si>
  <si>
    <t>00026</t>
  </si>
  <si>
    <t>00082</t>
  </si>
  <si>
    <t>00139</t>
  </si>
  <si>
    <t>00148</t>
  </si>
  <si>
    <t>00162</t>
  </si>
  <si>
    <t>00187</t>
  </si>
  <si>
    <t>00045</t>
  </si>
  <si>
    <t>00110</t>
  </si>
  <si>
    <t>00113</t>
  </si>
  <si>
    <t>00170</t>
  </si>
  <si>
    <t>00057</t>
  </si>
  <si>
    <t>00137</t>
  </si>
  <si>
    <t>00035</t>
  </si>
  <si>
    <t>00064</t>
  </si>
  <si>
    <t>00215</t>
  </si>
  <si>
    <t>00196</t>
  </si>
  <si>
    <t>00199</t>
  </si>
  <si>
    <t>00165</t>
  </si>
  <si>
    <t>00211</t>
  </si>
  <si>
    <t>00074</t>
  </si>
  <si>
    <t>00178</t>
  </si>
  <si>
    <t>00104</t>
  </si>
  <si>
    <t>00004-IPEC</t>
  </si>
  <si>
    <t>00088</t>
  </si>
  <si>
    <t>00134</t>
  </si>
  <si>
    <t>00650</t>
  </si>
  <si>
    <t>00006</t>
  </si>
  <si>
    <t>00937</t>
  </si>
  <si>
    <t>00133</t>
  </si>
  <si>
    <t>00048</t>
  </si>
  <si>
    <t>00268</t>
  </si>
  <si>
    <t>00060</t>
  </si>
  <si>
    <t>00109</t>
  </si>
  <si>
    <t>00333</t>
  </si>
  <si>
    <t>00047</t>
  </si>
  <si>
    <t>00106</t>
  </si>
  <si>
    <t>00028</t>
  </si>
  <si>
    <t>00120</t>
  </si>
  <si>
    <t>00046</t>
  </si>
  <si>
    <t>00411</t>
  </si>
  <si>
    <t>00094</t>
  </si>
  <si>
    <t>00206</t>
  </si>
  <si>
    <t>00175</t>
  </si>
  <si>
    <t>00135</t>
  </si>
  <si>
    <t>00188</t>
  </si>
  <si>
    <t>00421</t>
  </si>
  <si>
    <t>00204</t>
  </si>
  <si>
    <t>00238</t>
  </si>
  <si>
    <t>00936</t>
  </si>
  <si>
    <t>00142</t>
  </si>
  <si>
    <t>00526</t>
  </si>
  <si>
    <t>00153</t>
  </si>
  <si>
    <t>00200</t>
  </si>
  <si>
    <t>00122</t>
  </si>
  <si>
    <t>00193</t>
  </si>
  <si>
    <t>00176</t>
  </si>
  <si>
    <t>00201</t>
  </si>
  <si>
    <t>00286</t>
  </si>
  <si>
    <t>00460</t>
  </si>
  <si>
    <t>00174</t>
  </si>
  <si>
    <t>00214</t>
  </si>
  <si>
    <t>00394</t>
  </si>
  <si>
    <t>00395</t>
  </si>
  <si>
    <t>00198</t>
  </si>
  <si>
    <t>00068</t>
  </si>
  <si>
    <t>00115</t>
  </si>
  <si>
    <t>00378</t>
  </si>
  <si>
    <t>00180</t>
  </si>
  <si>
    <t>00050</t>
  </si>
  <si>
    <t>00150</t>
  </si>
  <si>
    <t>00197</t>
  </si>
  <si>
    <t>00544</t>
  </si>
  <si>
    <t>00167</t>
  </si>
  <si>
    <t>00373</t>
  </si>
  <si>
    <t>00138</t>
  </si>
  <si>
    <t>00040</t>
  </si>
  <si>
    <t>00159</t>
  </si>
  <si>
    <t>00156</t>
  </si>
  <si>
    <t>00213</t>
  </si>
  <si>
    <t>00172</t>
  </si>
  <si>
    <t>00116</t>
  </si>
  <si>
    <t>00124</t>
  </si>
  <si>
    <t>00194</t>
  </si>
  <si>
    <t>00501</t>
  </si>
  <si>
    <t>01011</t>
  </si>
  <si>
    <t>00220</t>
  </si>
  <si>
    <t>00592</t>
  </si>
  <si>
    <t>00121</t>
  </si>
  <si>
    <t>00379</t>
  </si>
  <si>
    <t>00920</t>
  </si>
  <si>
    <t>00205</t>
  </si>
  <si>
    <t>00244</t>
  </si>
  <si>
    <t>00118</t>
  </si>
  <si>
    <t>00689</t>
  </si>
  <si>
    <t>00270</t>
  </si>
  <si>
    <t>00416</t>
  </si>
  <si>
    <t>00189</t>
  </si>
  <si>
    <t>00288</t>
  </si>
  <si>
    <t>00177</t>
  </si>
  <si>
    <t>00185</t>
  </si>
  <si>
    <t>01053</t>
  </si>
  <si>
    <t>00173</t>
  </si>
  <si>
    <t>00791</t>
  </si>
  <si>
    <t>00119</t>
  </si>
  <si>
    <t>00602</t>
  </si>
  <si>
    <t>00365</t>
  </si>
  <si>
    <t>00123</t>
  </si>
  <si>
    <t>00824</t>
  </si>
  <si>
    <t>00190</t>
  </si>
  <si>
    <t>00102</t>
  </si>
  <si>
    <t>00276</t>
  </si>
  <si>
    <t>00191</t>
  </si>
  <si>
    <t>00932</t>
  </si>
  <si>
    <t>00486</t>
  </si>
  <si>
    <t>00181</t>
  </si>
  <si>
    <t>00183</t>
  </si>
  <si>
    <t>00083</t>
  </si>
  <si>
    <t>00498</t>
  </si>
  <si>
    <t>00076</t>
  </si>
  <si>
    <t>00168</t>
  </si>
  <si>
    <t>00003</t>
  </si>
  <si>
    <t>01014</t>
  </si>
  <si>
    <t>00117</t>
  </si>
  <si>
    <t>Síndrome de Down</t>
  </si>
  <si>
    <t>UTILIZAN prótesis auditivas (audífonos)</t>
  </si>
  <si>
    <t>UTILIZAN implante coclear</t>
  </si>
  <si>
    <t>NO UTILIZAN prótesis auditivas (audífonos), implante coclear u otro dispositivo</t>
  </si>
  <si>
    <t>Síndrome de Asperger</t>
  </si>
  <si>
    <t>Retraso Mental (Discapacidad Intelectual)</t>
  </si>
  <si>
    <t>1/  No incluir Síndrome de Down.</t>
  </si>
  <si>
    <t>Terapia Física (Rehabilitación Física)</t>
  </si>
  <si>
    <t>Terapia Ocupacional (Rehabilitación Ocupacional)</t>
  </si>
  <si>
    <t>Pérdida Auditiva</t>
  </si>
  <si>
    <t>6654</t>
  </si>
  <si>
    <t>6758</t>
  </si>
  <si>
    <t>TEMPLO CATOLICO SAN SEBASTIAN 400 O 200 S</t>
  </si>
  <si>
    <t>1KM O DEL INA FRENTE AUTOPISTA GENERAL CAÑAS</t>
  </si>
  <si>
    <t>RONNY GOMEZ VILLAFUERTE</t>
  </si>
  <si>
    <t>DEL COLEGIO SANTA FE, 500 METROS AL SUR</t>
  </si>
  <si>
    <t>ctp.desantacruz@mep.go.cr</t>
  </si>
  <si>
    <t>SUSANA ZUÑIGA RODRIGUEZ</t>
  </si>
  <si>
    <t>licmiguelarayavenegas@mep.go.cr</t>
  </si>
  <si>
    <t>lic.delsur@mep.go.cr</t>
  </si>
  <si>
    <t>ERICK MOLINA VILLAREAL</t>
  </si>
  <si>
    <t>lic.pacificosur@mep.go.cr</t>
  </si>
  <si>
    <t>lic.dealfaroruiz@mep.go.cr</t>
  </si>
  <si>
    <t>FRENTE CEMENTERIO DE ZARCERO</t>
  </si>
  <si>
    <t>lic.sanjosedealajuela@mep.go.cr</t>
  </si>
  <si>
    <t>ctp.dejicaral@mep.go.cr</t>
  </si>
  <si>
    <t>JOHEL QUESADA CAMACHO</t>
  </si>
  <si>
    <t>STA. BARBARA,STO DOMINGO COSTADO SUR DE LA PL</t>
  </si>
  <si>
    <t>ctp.talamanca@mep.go.cr</t>
  </si>
  <si>
    <t>CIUDAD COLON</t>
  </si>
  <si>
    <t>SILVIO JOSE CALDERON MONTERO</t>
  </si>
  <si>
    <t>lic.diurnodeciudadcolon@mep.go.cr</t>
  </si>
  <si>
    <t>GRETTEL MORALES ROJAS</t>
  </si>
  <si>
    <t>100MTS SUR DEL BANCO NACIONAL</t>
  </si>
  <si>
    <t>ctp.deabangares@mep.go.cr</t>
  </si>
  <si>
    <t>lic.devillarreal@mep.go.cr</t>
  </si>
  <si>
    <t>XIOMARA ROJAS RUIZ</t>
  </si>
  <si>
    <t>COSTADO OESTE DE LA CATEDRAL</t>
  </si>
  <si>
    <t>PAULA PEREZ MALAVASI</t>
  </si>
  <si>
    <t>300 ESTE DE LA ESCUELA FINCA 11</t>
  </si>
  <si>
    <t>lic.coloradodeabangares@mep.go.cr</t>
  </si>
  <si>
    <t>600 OESTE DEL COSTADO SUR DE IGLESIA CATOLICA</t>
  </si>
  <si>
    <t>7-03-07</t>
  </si>
  <si>
    <t>2-16-02</t>
  </si>
  <si>
    <t>2-16-03</t>
  </si>
  <si>
    <r>
      <t xml:space="preserve">“La información aquí certificada por el Director del Centro Educativo la hace bajo la fe y la palabra de certeza, conociendo que cualquier inexactitud o falsedad estaría incurriendo en las responsabilidades administrativas disciplinarias, sin perjuicio de las acciones civiles”. </t>
    </r>
    <r>
      <rPr>
        <sz val="10"/>
        <color theme="1"/>
        <rFont val="Cambria"/>
        <family val="1"/>
        <scheme val="major"/>
      </rPr>
      <t>Legislación vinculante a la legitimidad de la información: Ley de Administración Pública (Artículo 4 y 65), Estatuto de Servicio Civil (Artículo 39), Ley de Control Interno (Artículo 39) y Ley Contra la Corrupción y el Enriquecimiento Ilícito en la Función Pública (Artículo3).</t>
    </r>
  </si>
  <si>
    <r>
      <t xml:space="preserve">Docentes de Educación Especial
</t>
    </r>
    <r>
      <rPr>
        <i/>
        <sz val="10"/>
        <rFont val="Cambria"/>
        <family val="1"/>
        <scheme val="major"/>
      </rPr>
      <t>(Generalista en Educación Especial, Terapia del Lenguaje, otros)</t>
    </r>
  </si>
  <si>
    <r>
      <t xml:space="preserve">Administrativos y de Servicios
</t>
    </r>
    <r>
      <rPr>
        <i/>
        <sz val="10"/>
        <rFont val="Cambria"/>
        <family val="1"/>
        <scheme val="major"/>
      </rPr>
      <t>(Sicólogo, Sociólogo, Trabajador Social, otros)</t>
    </r>
  </si>
  <si>
    <r>
      <t xml:space="preserve">Discapacidad Intelectual (Retraso Mental) </t>
    </r>
    <r>
      <rPr>
        <b/>
        <vertAlign val="superscript"/>
        <sz val="11"/>
        <rFont val="Cambria"/>
        <family val="1"/>
        <scheme val="major"/>
      </rPr>
      <t>1/</t>
    </r>
  </si>
  <si>
    <r>
      <t xml:space="preserve">De los estudiantes anotados en
Matrícula Inicial, indique los que
</t>
    </r>
    <r>
      <rPr>
        <b/>
        <u/>
        <sz val="11"/>
        <rFont val="Cambria"/>
        <family val="1"/>
        <scheme val="major"/>
      </rPr>
      <t>SON ALFABETIZADOS</t>
    </r>
  </si>
  <si>
    <t>6332</t>
  </si>
  <si>
    <t>02658</t>
  </si>
  <si>
    <t>LICEO SAN FRANCISCO DE COYOTE</t>
  </si>
  <si>
    <t>PÚBLICA</t>
  </si>
  <si>
    <t>ILVIN P. PINEDA HERNANDEZ</t>
  </si>
  <si>
    <t>lic.sancarlos@mep.go.cr</t>
  </si>
  <si>
    <t>ctp.lasuiza@mep.go.cr</t>
  </si>
  <si>
    <t>YESSICA GUERRERO MOSQUERA</t>
  </si>
  <si>
    <t>ctp.umbertomellonicampanini@mep.go.cr</t>
  </si>
  <si>
    <t>EUGENIA VARGAS JIMENEZ</t>
  </si>
  <si>
    <t>SUE CHINCHILLA CALDERON</t>
  </si>
  <si>
    <t>lic.edgarcervantesvillaltamep@mep.go.cr</t>
  </si>
  <si>
    <t>MARIA ISABEL SANCHEZ MONTOYA</t>
  </si>
  <si>
    <t>lic.hernanvargasramirez@mep.go.cr</t>
  </si>
  <si>
    <t>JENNY DELGADO JIMENEZ</t>
  </si>
  <si>
    <t>ctp.deparrita@mep.go.cr</t>
  </si>
  <si>
    <t>ALEJANDRO BRENES GAMBOA</t>
  </si>
  <si>
    <t>ctp.maximoquesada@mep.go.cr</t>
  </si>
  <si>
    <t>BRENDA GONZALEZ GONZALEZ</t>
  </si>
  <si>
    <t>LEIDY ARACELY GUERRA PATIÑO</t>
  </si>
  <si>
    <t>lic.tucurrique@mep.go.cr</t>
  </si>
  <si>
    <t>KAREN CALDERON SOLANO</t>
  </si>
  <si>
    <t>col.ambientalistapejibaye@mep.go.cr</t>
  </si>
  <si>
    <t>400 SURESTE COOPETRANSASI</t>
  </si>
  <si>
    <t>lic.defrailes@mep.go.cr</t>
  </si>
  <si>
    <t>CRISTINA VARGAS GRANDA</t>
  </si>
  <si>
    <t>ctp.desantabarbara@mep.go.cr</t>
  </si>
  <si>
    <t>WILBORG MAYIN VARGAS MORALES</t>
  </si>
  <si>
    <t>KATTIA CARBALLO GARCIA</t>
  </si>
  <si>
    <t>ADEMAR UGALDE ESPINOZA</t>
  </si>
  <si>
    <t>GISELLE AMADOR CASANOVA</t>
  </si>
  <si>
    <t>JENNY BURGOS VALVERDE</t>
  </si>
  <si>
    <t>SAN FRANCISO</t>
  </si>
  <si>
    <t>lic.sanfranciscodecoyote@mep.go.cr</t>
  </si>
  <si>
    <t>00422</t>
  </si>
  <si>
    <t>IVAN MENA HIDALGO</t>
  </si>
  <si>
    <t>ctp.henrifrancoispittier@mep.go.cr</t>
  </si>
  <si>
    <t>Trastorno del Espectro Autista (TEA)</t>
  </si>
  <si>
    <r>
      <t xml:space="preserve">Otro tipo de Condición </t>
    </r>
    <r>
      <rPr>
        <b/>
        <vertAlign val="superscript"/>
        <sz val="11"/>
        <rFont val="Cambria"/>
        <family val="1"/>
        <scheme val="major"/>
      </rPr>
      <t>2/</t>
    </r>
  </si>
  <si>
    <t>2/  Especificar en OBSERVACIONES/COMENTARIOS. Ver ejemplos en la Guía.</t>
  </si>
  <si>
    <t>SEGÚN PAÍS/CONTINENTE, PLAN NACIONAL</t>
  </si>
  <si>
    <t>País / Continente</t>
  </si>
  <si>
    <t>SAN JOSE / SAN JOSE / CARMEN</t>
  </si>
  <si>
    <t>ALAJUELA / ALAJUELA / ALAJUELA</t>
  </si>
  <si>
    <t>CARTAGO / CARTAGO / ORIENTAL</t>
  </si>
  <si>
    <t>HEREDIA / HEREDIA / HEREDIA</t>
  </si>
  <si>
    <t>GUANACASTE / LIBERIA / LIBERIA</t>
  </si>
  <si>
    <t>PUNTARENAS / PUNTARENAS / PUNTARENAS</t>
  </si>
  <si>
    <t>LIMON / LIMON / LIMON</t>
  </si>
  <si>
    <t>SAN JOSE / ESCAZU / ESCAZU</t>
  </si>
  <si>
    <t>ALAJUELA / SAN RAMON / SAN RAMON</t>
  </si>
  <si>
    <t>CARTAGO / PARAISO / PARAISO</t>
  </si>
  <si>
    <t>HEREDIA / BARVA / BARVA</t>
  </si>
  <si>
    <t>GUANACASTE / NICOYA / NICOYA</t>
  </si>
  <si>
    <t>PUNTARENAS / ESPARZA / ESPIRITU SANTO</t>
  </si>
  <si>
    <t>LIMON / POCOCI / GUAPILES</t>
  </si>
  <si>
    <t>SAN JOSE / DESAMPARADOS / DESAMPARADOS</t>
  </si>
  <si>
    <t>ALAJUELA / GRECIA / GRECIA</t>
  </si>
  <si>
    <t>CARTAGO / LA UNION / TRES RIOS</t>
  </si>
  <si>
    <t>HEREDIA / SANTO DOMINGO / SANTO DOMINGO</t>
  </si>
  <si>
    <t>GUANACASTE / SANTA CRUZ / SANTA CRUZ</t>
  </si>
  <si>
    <t>PUNTARENAS / BUENOS AIRES / BUENOS AIRES</t>
  </si>
  <si>
    <t>LIMON / SIQUIRRES / SIQUIRRES</t>
  </si>
  <si>
    <t>SAN JOSE / PURISCAL / SANTIAGO</t>
  </si>
  <si>
    <t>ALAJUELA / SAN MATEO / SAN MATEO</t>
  </si>
  <si>
    <t>CARTAGO / JIMENEZ / JUAN VIÑAS</t>
  </si>
  <si>
    <t>HEREDIA / SANTA BARBARA / SANTA BARBARA</t>
  </si>
  <si>
    <t>GUANACASTE / BAGACES / BAGACES</t>
  </si>
  <si>
    <t>PUNTARENAS / MONTES DE ORO / MIRAMAR</t>
  </si>
  <si>
    <t>LIMON / TALAMANCA / BRATSI</t>
  </si>
  <si>
    <t>SAN JOSE / TARRAZU / SAN MARCOS</t>
  </si>
  <si>
    <t>ALAJUELA / ATENAS / ATENAS</t>
  </si>
  <si>
    <t>CARTAGO / TURRIALBA / TURRIALBA</t>
  </si>
  <si>
    <t>HEREDIA / SAN RAFAEL / SAN RAFAEL</t>
  </si>
  <si>
    <t>GUANACASTE / CARRILLO / FILADELFIA</t>
  </si>
  <si>
    <t>PUNTARENAS / OSA / PUERTO CORTES</t>
  </si>
  <si>
    <t>LIMON / MATINA / MATINA</t>
  </si>
  <si>
    <t>SAN JOSE / ASERRI / ASERRI</t>
  </si>
  <si>
    <t>ALAJUELA / NARANJO / NARANJO</t>
  </si>
  <si>
    <t>CARTAGO / ALVARADO / PACAYAS</t>
  </si>
  <si>
    <t>HEREDIA / SAN ISIDRO / SAN ISIDRO</t>
  </si>
  <si>
    <t>GUANACASTE / CAÑAS / CAÑAS</t>
  </si>
  <si>
    <t>PUNTARENAS / QUEPOS / QUEPOS</t>
  </si>
  <si>
    <t>LIMON / GUACIMO / GUACIMO</t>
  </si>
  <si>
    <t>SAN JOSE / MORA / COLON</t>
  </si>
  <si>
    <t>ALAJUELA / PALMARES / PALMARES</t>
  </si>
  <si>
    <t>CARTAGO / OREAMUNO / SAN RAFAEL</t>
  </si>
  <si>
    <t>HEREDIA / BELEN / SAN ANTONIO</t>
  </si>
  <si>
    <t>GUANACASTE / ABANGARES / LAS JUNTAS</t>
  </si>
  <si>
    <t>PUNTARENAS / GOLFITO / GOLFITO</t>
  </si>
  <si>
    <t>SAN JOSE / GOICOECHEA / GUADALUPE</t>
  </si>
  <si>
    <t>ALAJUELA / POAS / SAN PEDRO</t>
  </si>
  <si>
    <t>CARTAGO / EL GUARCO / EL TEJAR</t>
  </si>
  <si>
    <t>HEREDIA / FLORES / SAN JOAQUIN</t>
  </si>
  <si>
    <t>GUANACASTE / TILARAN / TILARAN</t>
  </si>
  <si>
    <t>PUNTARENAS / COTO BRUS / SAN VITO</t>
  </si>
  <si>
    <t>SAN JOSE / SANTA ANA / SANTA ANA</t>
  </si>
  <si>
    <t>ALAJUELA / OROTINA / OROTINA</t>
  </si>
  <si>
    <t>HEREDIA / SAN PABLO / SAN PABLO</t>
  </si>
  <si>
    <t>GUANACASTE / NANDAYURE / CARMONA</t>
  </si>
  <si>
    <t>PUNTARENAS / PARRITA / PARRITA</t>
  </si>
  <si>
    <t>SAN JOSE / ALAJUELITA / ALAJUELITA</t>
  </si>
  <si>
    <t>ALAJUELA / SAN CARLOS / QUESADA</t>
  </si>
  <si>
    <t>HEREDIA / SARAPIQUI / PUERTO VIEJO</t>
  </si>
  <si>
    <t>GUANACASTE / LA CRUZ / LA CRUZ</t>
  </si>
  <si>
    <t>PUNTARENAS / CORREDORES / CORREDOR</t>
  </si>
  <si>
    <t>SAN JOSE / VASQUEZ DE CORONADO / SAN ISIDRO</t>
  </si>
  <si>
    <t>ALAJUELA / ZARCERO / ZARCERO</t>
  </si>
  <si>
    <t>GUANACASTE / HOJANCHA / HOJANCHA</t>
  </si>
  <si>
    <t>PUNTARENAS / GARABITO / JACO</t>
  </si>
  <si>
    <t>SAN JOSE / ACOSTA / SAN IGNACIO</t>
  </si>
  <si>
    <t>ALAJUELA / SARCHI / SARCHI NORTE</t>
  </si>
  <si>
    <t>SAN JOSE / SAN JOSE / MERCED</t>
  </si>
  <si>
    <t>ALAJUELA / ALAJUELA / SAN JOSE</t>
  </si>
  <si>
    <t>CARTAGO / CARTAGO / OCCIDENTAL</t>
  </si>
  <si>
    <t>HEREDIA / HEREDIA / MERCEDES</t>
  </si>
  <si>
    <t>GUANACASTE / LIBERIA / CAÑAS DULCES</t>
  </si>
  <si>
    <t>PUNTARENAS / PUNTARENAS / PITAHAYA</t>
  </si>
  <si>
    <t>LIMON / LIMON / VALLE LA ESTRELLA</t>
  </si>
  <si>
    <t>SAN JOSE / ESCAZU / SAN ANTONIO</t>
  </si>
  <si>
    <t>ALAJUELA / SAN RAMON / SANTIAGO</t>
  </si>
  <si>
    <t>CARTAGO / PARAISO / SANTIAGO</t>
  </si>
  <si>
    <t>HEREDIA / BARVA / SAN PEDRO</t>
  </si>
  <si>
    <t>GUANACASTE / NICOYA / MANSION</t>
  </si>
  <si>
    <t>PUNTARENAS / ESPARZA / SAN JUAN GRANDE</t>
  </si>
  <si>
    <t>LIMON / POCOCI / JIMENEZ</t>
  </si>
  <si>
    <t>SAN JOSE / DESAMPARADOS / SAN MIGUEL</t>
  </si>
  <si>
    <t>ALAJUELA / GRECIA / SAN ISIDRO</t>
  </si>
  <si>
    <t>CARTAGO / LA UNION / SAN DIEGO</t>
  </si>
  <si>
    <t>HEREDIA / SANTO DOMINGO / SAN VICENTE</t>
  </si>
  <si>
    <t>GUANACASTE / SANTA CRUZ / BOLSON</t>
  </si>
  <si>
    <t>PUNTARENAS / BUENOS AIRES / VOLCAN</t>
  </si>
  <si>
    <t>LIMON / SIQUIRRES / PACUARITO</t>
  </si>
  <si>
    <t>SAN JOSE / PURISCAL / MERCEDES SUR</t>
  </si>
  <si>
    <t>ALAJUELA / SAN MATEO / DESMONTE</t>
  </si>
  <si>
    <t>CARTAGO / JIMENEZ / TUCURRIQUE</t>
  </si>
  <si>
    <t>HEREDIA / SANTA BARBARA / SAN PEDRO</t>
  </si>
  <si>
    <t>GUANACASTE / BAGACES / LA FORTUNA</t>
  </si>
  <si>
    <t>PUNTARENAS / MONTES DE ORO / LA UNION</t>
  </si>
  <si>
    <t>LIMON / TALAMANCA / SIXAOLA</t>
  </si>
  <si>
    <t>SAN JOSE / TARRAZU / SAN LORENZO</t>
  </si>
  <si>
    <t>ALAJUELA / ATENAS / JESUS</t>
  </si>
  <si>
    <t>CARTAGO / TURRIALBA / LA SUIZA</t>
  </si>
  <si>
    <t>HEREDIA / SAN RAFAEL / SAN JOSECITO</t>
  </si>
  <si>
    <t>GUANACASTE / CARRILLO / PALMIRA</t>
  </si>
  <si>
    <t>PUNTARENAS / OSA / PALMAR</t>
  </si>
  <si>
    <t>LIMON / MATINA / BATAN</t>
  </si>
  <si>
    <t>SAN JOSE / ASERRI / TARBACA</t>
  </si>
  <si>
    <t>ALAJUELA / NARANJO / SAN MIGUEL</t>
  </si>
  <si>
    <t>CARTAGO / ALVARADO / CERVANTES</t>
  </si>
  <si>
    <t>HEREDIA / SAN ISIDRO / SAN JOSE</t>
  </si>
  <si>
    <t>GUANACASTE / CAÑAS / PALMIRA</t>
  </si>
  <si>
    <t>PUNTARENAS / QUEPOS / SAVEGRE</t>
  </si>
  <si>
    <t>LIMON / GUACIMO / MERCEDES</t>
  </si>
  <si>
    <t>SAN JOSE / MORA / GUAYABO</t>
  </si>
  <si>
    <t>ALAJUELA / PALMARES / ZARAGOZA</t>
  </si>
  <si>
    <t>CARTAGO / OREAMUNO / COT</t>
  </si>
  <si>
    <t>HEREDIA / BELEN / LA RIBERA</t>
  </si>
  <si>
    <t>GUANACASTE / ABANGARES / SIERRA</t>
  </si>
  <si>
    <t>PUNTARENAS / GOLFITO / PUERTO JIMENEZ</t>
  </si>
  <si>
    <t>SAN JOSE / GOICOECHEA / SAN FRANCISCO</t>
  </si>
  <si>
    <t>ALAJUELA / POAS / SAN JUAN</t>
  </si>
  <si>
    <t>CARTAGO / EL GUARCO / SAN ISIDRO</t>
  </si>
  <si>
    <t>HEREDIA / FLORES / BARRANTES</t>
  </si>
  <si>
    <t>GUANACASTE / TILARAN / QUEBRADA GRANDE</t>
  </si>
  <si>
    <t>PUNTARENAS / COTO BRUS / SABALITO</t>
  </si>
  <si>
    <t>SAN JOSE / SANTA ANA / SALITRAL</t>
  </si>
  <si>
    <t>ALAJUELA / OROTINA / EL MASTATE</t>
  </si>
  <si>
    <t>HEREDIA / SAN PABLO / RINCON DE SABANILLA</t>
  </si>
  <si>
    <t>GUANACASTE / NANDAYURE / SANTA RITA</t>
  </si>
  <si>
    <t>SAN JOSE / ALAJUELITA / SAN JOSECITO</t>
  </si>
  <si>
    <t>ALAJUELA / SAN CARLOS / FLORENCIA</t>
  </si>
  <si>
    <t>HEREDIA / SARAPIQUI / LA VIRGEN</t>
  </si>
  <si>
    <t>GUANACASTE / LA CRUZ / SANTA CECILIA</t>
  </si>
  <si>
    <t>PUNTARENAS / CORREDORES / LA CUESTA</t>
  </si>
  <si>
    <t>SAN JOSE / VASQUEZ DE CORONADO / SAN RAFAEL</t>
  </si>
  <si>
    <t>ALAJUELA / ZARCERO / LAGUNA</t>
  </si>
  <si>
    <t>GUANACASTE / HOJANCHA / MONTE ROMO</t>
  </si>
  <si>
    <t>PUNTARENAS / GARABITO / TARCOLES</t>
  </si>
  <si>
    <t>SAN JOSE / ACOSTA / GUAITIL</t>
  </si>
  <si>
    <t>ALAJUELA / SARCHI / SARCHI SUR</t>
  </si>
  <si>
    <t>SAN JOSE / SAN JOSE / HOSPITAL</t>
  </si>
  <si>
    <t>ALAJUELA / ALAJUELA / CARRIZAL</t>
  </si>
  <si>
    <t>CARTAGO / CARTAGO / CARMEN</t>
  </si>
  <si>
    <t>HEREDIA / HEREDIA / SAN FRANCISCO</t>
  </si>
  <si>
    <t>GUANACASTE / LIBERIA / MAYORGA</t>
  </si>
  <si>
    <t>PUNTARENAS / PUNTARENAS / CHOMES</t>
  </si>
  <si>
    <t>LIMON / LIMON / RIO BLANCO</t>
  </si>
  <si>
    <t>SAN JOSE / ESCAZU / SAN RAFAEL</t>
  </si>
  <si>
    <t>ALAJUELA / SAN RAMON / SAN JUAN</t>
  </si>
  <si>
    <t>CARTAGO / PARAISO / OROSI</t>
  </si>
  <si>
    <t>HEREDIA / BARVA / SAN PABLO</t>
  </si>
  <si>
    <t>GUANACASTE / NICOYA / SAN ANTONIO</t>
  </si>
  <si>
    <t>PUNTARENAS / ESPARZA / MACACONA</t>
  </si>
  <si>
    <t>LIMON / POCOCI / LA RITA</t>
  </si>
  <si>
    <t>SAN JOSE / DESAMPARADOS / SAN JUAN DE DIOS</t>
  </si>
  <si>
    <t>ALAJUELA / GRECIA / SAN JOSE</t>
  </si>
  <si>
    <t>CARTAGO / LA UNION / SAN JUAN</t>
  </si>
  <si>
    <t>HEREDIA / SANTO DOMINGO / SAN MIGUEL</t>
  </si>
  <si>
    <t>GUANACASTE / SANTA CRUZ / VEINTISIETE DE ABRIL</t>
  </si>
  <si>
    <t>PUNTARENAS / BUENOS AIRES / POTRERO GRANDE</t>
  </si>
  <si>
    <t>LIMON / SIQUIRRES / FLORIDA</t>
  </si>
  <si>
    <t>SAN JOSE / PURISCAL / BARBACOAS</t>
  </si>
  <si>
    <t>ALAJUELA / SAN MATEO / JESUS MARIA</t>
  </si>
  <si>
    <t>CARTAGO / JIMENEZ / PEJIBAYE</t>
  </si>
  <si>
    <t>HEREDIA / SANTA BARBARA / SAN JUAN</t>
  </si>
  <si>
    <t>GUANACASTE / BAGACES / MOGOTE</t>
  </si>
  <si>
    <t>PUNTARENAS / MONTES DE ORO / SAN ISIDRO</t>
  </si>
  <si>
    <t>LIMON / TALAMANCA / CAHUITA</t>
  </si>
  <si>
    <t>SAN JOSE / TARRAZU / SAN CARLOS</t>
  </si>
  <si>
    <t>ALAJUELA / ATENAS / MERCEDES</t>
  </si>
  <si>
    <t>CARTAGO / TURRIALBA / PERALTA</t>
  </si>
  <si>
    <t>HEREDIA / SAN RAFAEL / SANTIAGO</t>
  </si>
  <si>
    <t>GUANACASTE / CARRILLO / SARDINAL</t>
  </si>
  <si>
    <t>PUNTARENAS / OSA / SIERPE</t>
  </si>
  <si>
    <t>LIMON / MATINA / CARRANDI</t>
  </si>
  <si>
    <t>SAN JOSE / ASERRI / VUELTA DE JORCO</t>
  </si>
  <si>
    <t>ALAJUELA / NARANJO / SAN JOSE</t>
  </si>
  <si>
    <t>CARTAGO / ALVARADO / CAPELLADES</t>
  </si>
  <si>
    <t>HEREDIA / SAN ISIDRO / CONCEPCION</t>
  </si>
  <si>
    <t>GUANACASTE / CAÑAS / SAN MIGUEL</t>
  </si>
  <si>
    <t>PUNTARENAS / QUEPOS / NARANJITO</t>
  </si>
  <si>
    <t>LIMON / GUACIMO / POCORA</t>
  </si>
  <si>
    <t>SAN JOSE / MORA / TABARCIA</t>
  </si>
  <si>
    <t>ALAJUELA / PALMARES / BUENOS AIRES</t>
  </si>
  <si>
    <t>CARTAGO / OREAMUNO / POTRERO CERRADO</t>
  </si>
  <si>
    <t>HEREDIA / BELEN / ASUNCION</t>
  </si>
  <si>
    <t>GUANACASTE / ABANGARES / SAN JUAN</t>
  </si>
  <si>
    <t>PUNTARENAS / GOLFITO / GUAYCARA</t>
  </si>
  <si>
    <t>SAN JOSE / GOICOECHEA / CALLE BLANCOS</t>
  </si>
  <si>
    <t>ALAJUELA / POAS / SAN RAFAEL</t>
  </si>
  <si>
    <t>CARTAGO / EL GUARCO / TOBOSI</t>
  </si>
  <si>
    <t>HEREDIA / FLORES / LLORENTE</t>
  </si>
  <si>
    <t>GUANACASTE / TILARAN / TRONADORA</t>
  </si>
  <si>
    <t>PUNTARENAS / COTO BRUS / AGUA BUENA</t>
  </si>
  <si>
    <t>SAN JOSE / SANTA ANA / POZOS</t>
  </si>
  <si>
    <t>ALAJUELA / OROTINA / HACIENDA VIEJA</t>
  </si>
  <si>
    <t>GUANACASTE / NANDAYURE / ZAPOTAL</t>
  </si>
  <si>
    <t>SAN JOSE / ALAJUELITA / SAN ANTONIO</t>
  </si>
  <si>
    <t>ALAJUELA / SAN CARLOS / BUENAVISTA</t>
  </si>
  <si>
    <t>HEREDIA / SARAPIQUI / LAS HORQUETAS</t>
  </si>
  <si>
    <t>GUANACASTE / LA CRUZ / LA GARITA</t>
  </si>
  <si>
    <t>PUNTARENAS / CORREDORES / CANOAS</t>
  </si>
  <si>
    <t>SAN JOSE / VASQUEZ DE CORONADO / DULCE NOMBRE DE JESUS</t>
  </si>
  <si>
    <t>ALAJUELA / ZARCERO / TAPEZCO</t>
  </si>
  <si>
    <t>GUANACASTE / HOJANCHA / PUERTO CARRILLO</t>
  </si>
  <si>
    <t>SAN JOSE / ACOSTA / PALMICHAL</t>
  </si>
  <si>
    <t>ALAJUELA / SARCHI / TORO AMARILLO</t>
  </si>
  <si>
    <t>SAN JOSE / SAN JOSE / CATEDRAL</t>
  </si>
  <si>
    <t>ALAJUELA / ALAJUELA / SAN ANTONIO</t>
  </si>
  <si>
    <t>CARTAGO / CARTAGO / SAN NICOLAS</t>
  </si>
  <si>
    <t>HEREDIA / HEREDIA / ULLOA</t>
  </si>
  <si>
    <t>GUANACASTE / LIBERIA / NACASCOLO</t>
  </si>
  <si>
    <t>PUNTARENAS / PUNTARENAS / LEPANTO</t>
  </si>
  <si>
    <t>LIMON / LIMON / MATAMA</t>
  </si>
  <si>
    <t>ALAJUELA / SAN RAMON / PIEDADES NORTE</t>
  </si>
  <si>
    <t>CARTAGO / PARAISO / CACHI</t>
  </si>
  <si>
    <t>HEREDIA / BARVA / SAN ROQUE</t>
  </si>
  <si>
    <t>GUANACASTE / NICOYA / QUEBRADA HONDA</t>
  </si>
  <si>
    <t>PUNTARENAS / ESPARZA / SAN RAFAEL</t>
  </si>
  <si>
    <t>LIMON / POCOCI / ROXANA</t>
  </si>
  <si>
    <t>SAN JOSE / DESAMPARADOS / SAN RAFAEL ARRIBA</t>
  </si>
  <si>
    <t>ALAJUELA / GRECIA / SAN ROQUE</t>
  </si>
  <si>
    <t>CARTAGO / LA UNION / SAN RAFAEL</t>
  </si>
  <si>
    <t>HEREDIA / SANTO DOMINGO / PARACITO</t>
  </si>
  <si>
    <t>GUANACASTE / SANTA CRUZ / TEMPATE</t>
  </si>
  <si>
    <t>PUNTARENAS / BUENOS AIRES / BORUCA</t>
  </si>
  <si>
    <t>LIMON / SIQUIRRES / GERMANIA</t>
  </si>
  <si>
    <t>SAN JOSE / PURISCAL / GRIFO ALTO</t>
  </si>
  <si>
    <t>ALAJUELA / SAN MATEO / LABRADOR</t>
  </si>
  <si>
    <t>HEREDIA / SANTA BARBARA / JESUS</t>
  </si>
  <si>
    <t>GUANACASTE / BAGACES / RIO NARANJO</t>
  </si>
  <si>
    <t>LIMON / TALAMANCA / TELIRE</t>
  </si>
  <si>
    <t>ALAJUELA / ATENAS / SAN ISIDRO</t>
  </si>
  <si>
    <t>CARTAGO / TURRIALBA / SANTA CRUZ</t>
  </si>
  <si>
    <t>HEREDIA / SAN RAFAEL / LOS ANGELES</t>
  </si>
  <si>
    <t>GUANACASTE / CARRILLO / BELEN</t>
  </si>
  <si>
    <t>PUNTARENAS / OSA / BAHIA BALLENA</t>
  </si>
  <si>
    <t>SAN JOSE / ASERRI / SAN GABRIEL</t>
  </si>
  <si>
    <t>ALAJUELA / NARANJO / CIRRI SUR</t>
  </si>
  <si>
    <t>HEREDIA / SAN ISIDRO / SAN FRANCISCO</t>
  </si>
  <si>
    <t>GUANACASTE / CAÑAS / BEBEDERO</t>
  </si>
  <si>
    <t>LIMON / GUACIMO / RIO JIMENEZ</t>
  </si>
  <si>
    <t>SAN JOSE / MORA / PIEDRAS NEGRAS</t>
  </si>
  <si>
    <t>ALAJUELA / PALMARES / SANTIAGO</t>
  </si>
  <si>
    <t>CARTAGO / OREAMUNO / CIPRESES</t>
  </si>
  <si>
    <t>GUANACASTE / ABANGARES / COLORADO</t>
  </si>
  <si>
    <t>PUNTARENAS / GOLFITO / PAVON</t>
  </si>
  <si>
    <t>SAN JOSE / GOICOECHEA / MATA DE PLATANO</t>
  </si>
  <si>
    <t>ALAJUELA / POAS / CARRILLOS</t>
  </si>
  <si>
    <t>CARTAGO / EL GUARCO / PATIO DE AGUA</t>
  </si>
  <si>
    <t>GUANACASTE / TILARAN / SANTA ROSA</t>
  </si>
  <si>
    <t>PUNTARENAS / COTO BRUS / LIMONCITO</t>
  </si>
  <si>
    <t>SAN JOSE / SANTA ANA / URUCA</t>
  </si>
  <si>
    <t>ALAJUELA / OROTINA / COYOLAR</t>
  </si>
  <si>
    <t>GUANACASTE / NANDAYURE / SAN PABLO</t>
  </si>
  <si>
    <t>SAN JOSE / ALAJUELITA / CONCEPCION</t>
  </si>
  <si>
    <t>ALAJUELA / SAN CARLOS / AGUAS ZARCAS</t>
  </si>
  <si>
    <t>HEREDIA / SARAPIQUI / LLANURAS DEL GASPAR</t>
  </si>
  <si>
    <t>GUANACASTE / LA CRUZ / SANTA ELENA</t>
  </si>
  <si>
    <t>PUNTARENAS / CORREDORES / LAUREL</t>
  </si>
  <si>
    <t>SAN JOSE / VASQUEZ DE CORONADO / PATALILLO</t>
  </si>
  <si>
    <t>ALAJUELA / ZARCERO / GUADALUPE</t>
  </si>
  <si>
    <t>GUANACASTE / HOJANCHA / HUACAS</t>
  </si>
  <si>
    <t>SAN JOSE / ACOSTA / CANGREJAL</t>
  </si>
  <si>
    <t>ALAJUELA / SARCHI / SAN PEDRO</t>
  </si>
  <si>
    <t>SAN JOSE / SAN JOSE / ZAPOTE</t>
  </si>
  <si>
    <t>ALAJUELA / ALAJUELA / GUACIMA</t>
  </si>
  <si>
    <t>CARTAGO / CARTAGO / AGUACALIENTE O SAN FRANCISCO</t>
  </si>
  <si>
    <t>HEREDIA / HEREDIA / VARABLANCA</t>
  </si>
  <si>
    <t>GUANACASTE / LIBERIA / CURUBANDE</t>
  </si>
  <si>
    <t>PUNTARENAS / PUNTARENAS / PAQUERA</t>
  </si>
  <si>
    <t>ALAJUELA / SAN RAMON / PIEDADES SUR</t>
  </si>
  <si>
    <t>CARTAGO / PARAISO / LLANOS DE SANTA LUCIA</t>
  </si>
  <si>
    <t>HEREDIA / BARVA / SANTA LUCIA</t>
  </si>
  <si>
    <t>GUANACASTE / NICOYA / SAMARA</t>
  </si>
  <si>
    <t>PUNTARENAS / ESPARZA / SAN JERONIMO</t>
  </si>
  <si>
    <t>LIMON / POCOCI / CARIARI</t>
  </si>
  <si>
    <t>SAN JOSE / DESAMPARADOS / SAN ANTONIO</t>
  </si>
  <si>
    <t>ALAJUELA / GRECIA / TACARES</t>
  </si>
  <si>
    <t>CARTAGO / LA UNION / CONCEPCION</t>
  </si>
  <si>
    <t>HEREDIA / SANTO DOMINGO / SANTO TOMAS</t>
  </si>
  <si>
    <t>GUANACASTE / SANTA CRUZ / CARTAGENA</t>
  </si>
  <si>
    <t>PUNTARENAS / BUENOS AIRES / PILAS</t>
  </si>
  <si>
    <t>LIMON / SIQUIRRES / EL CAIRO</t>
  </si>
  <si>
    <t>SAN JOSE / PURISCAL / SAN RAFAEL</t>
  </si>
  <si>
    <t>HEREDIA / SANTA BARBARA / SANTO DOMINGO</t>
  </si>
  <si>
    <t>ALAJUELA / ATENAS / CONCEPCION</t>
  </si>
  <si>
    <t>CARTAGO / TURRIALBA / SANTA TERESITA</t>
  </si>
  <si>
    <t>HEREDIA / SAN RAFAEL / CONCEPCION</t>
  </si>
  <si>
    <t>PUNTARENAS / OSA / PIEDRAS BLANCAS</t>
  </si>
  <si>
    <t>SAN JOSE / ASERRI / LEGUA</t>
  </si>
  <si>
    <t>ALAJUELA / NARANJO / SAN JERONIMO</t>
  </si>
  <si>
    <t>GUANACASTE / CAÑAS / POROZAL</t>
  </si>
  <si>
    <t>LIMON / GUACIMO / DUACARI</t>
  </si>
  <si>
    <t>SAN JOSE / MORA / PICAGRES</t>
  </si>
  <si>
    <t>ALAJUELA / PALMARES / CANDELARIA</t>
  </si>
  <si>
    <t>CARTAGO / OREAMUNO / SANTA ROSA</t>
  </si>
  <si>
    <t>SAN JOSE / GOICOECHEA / IPIS</t>
  </si>
  <si>
    <t>ALAJUELA / POAS / SABANA REDONDA</t>
  </si>
  <si>
    <t>GUANACASTE / TILARAN / LIBANO</t>
  </si>
  <si>
    <t>PUNTARENAS / COTO BRUS / PITTIER</t>
  </si>
  <si>
    <t>SAN JOSE / SANTA ANA / PIEDADES</t>
  </si>
  <si>
    <t>ALAJUELA / OROTINA / LA CEIBA</t>
  </si>
  <si>
    <t>GUANACASTE / NANDAYURE / PORVENIR</t>
  </si>
  <si>
    <t>SAN JOSE / ALAJUELITA / SAN FELIPE</t>
  </si>
  <si>
    <t>ALAJUELA / SAN CARLOS / VENECIA</t>
  </si>
  <si>
    <t>HEREDIA / SARAPIQUI / CUREÑA</t>
  </si>
  <si>
    <t>SAN JOSE / VASQUEZ DE CORONADO / CASCAJAL</t>
  </si>
  <si>
    <t>ALAJUELA / ZARCERO / PALMIRA</t>
  </si>
  <si>
    <t>GUANACASTE / HOJANCHA / MATAMBU</t>
  </si>
  <si>
    <t>SAN JOSE / ACOSTA / SABANILLAS</t>
  </si>
  <si>
    <t>ALAJUELA / SARCHI / RODRIGUEZ</t>
  </si>
  <si>
    <t>SAN JOSE / SAN JOSE / SAN FRANCISCO DE DOS RIOS</t>
  </si>
  <si>
    <t>ALAJUELA / ALAJUELA / SAN ISIDRO</t>
  </si>
  <si>
    <t>CARTAGO / CARTAGO / GUADALUPE O ARENILLA</t>
  </si>
  <si>
    <t>PUNTARENAS / PUNTARENAS / MANZANILLO</t>
  </si>
  <si>
    <t>ALAJUELA / SAN RAMON / SAN RAFAEL</t>
  </si>
  <si>
    <t>HEREDIA / BARVA / SAN JOSE DE LA MONTAÑA</t>
  </si>
  <si>
    <t>GUANACASTE / NICOYA / NOSARA</t>
  </si>
  <si>
    <t>PUNTARENAS / ESPARZA / CALDERA</t>
  </si>
  <si>
    <t>LIMON / POCOCI / COLORADO</t>
  </si>
  <si>
    <t>SAN JOSE / DESAMPARADOS / FRAILES</t>
  </si>
  <si>
    <t>CARTAGO / LA UNION / DULCE NOMBRE</t>
  </si>
  <si>
    <t>HEREDIA / SANTO DOMINGO / SANTA ROSA</t>
  </si>
  <si>
    <t>GUANACASTE / SANTA CRUZ / GUAJINIQUIL</t>
  </si>
  <si>
    <t>PUNTARENAS / BUENOS AIRES / COLINAS</t>
  </si>
  <si>
    <t>LIMON / SIQUIRRES / ALEGRIA</t>
  </si>
  <si>
    <t>SAN JOSE / PURISCAL / CANDELARITA</t>
  </si>
  <si>
    <t>HEREDIA / SANTA BARBARA / PURABA</t>
  </si>
  <si>
    <t>ALAJUELA / ATENAS / SAN JOSE</t>
  </si>
  <si>
    <t>CARTAGO / TURRIALBA / PAVONES</t>
  </si>
  <si>
    <t>PUNTARENAS / OSA / BAHIA DRAKE</t>
  </si>
  <si>
    <t>SAN JOSE / ASERRI / MONTERREY</t>
  </si>
  <si>
    <t>ALAJUELA / NARANJO / SAN JUAN</t>
  </si>
  <si>
    <t>SAN JOSE / MORA / JARIS</t>
  </si>
  <si>
    <t>ALAJUELA / PALMARES / ESQUIPULAS</t>
  </si>
  <si>
    <t>SAN JOSE / GOICOECHEA / RANCHO REDONDO</t>
  </si>
  <si>
    <t>GUANACASTE / TILARAN / TIERRAS MORENAS</t>
  </si>
  <si>
    <t>PUNTARENAS / COTO BRUS / GUTIERREZ BROUN</t>
  </si>
  <si>
    <t>SAN JOSE / SANTA ANA / BRASIL</t>
  </si>
  <si>
    <t>GUANACASTE / NANDAYURE / BEJUCO</t>
  </si>
  <si>
    <t>ALAJUELA / SAN CARLOS / PITAL</t>
  </si>
  <si>
    <t>ALAJUELA / ZARCERO / ZAPOTE</t>
  </si>
  <si>
    <t>SAN JOSE / SAN JOSE / URUCA</t>
  </si>
  <si>
    <t>ALAJUELA / ALAJUELA / SABANILLA</t>
  </si>
  <si>
    <t>CARTAGO / CARTAGO / CORRALILLO</t>
  </si>
  <si>
    <t>PUNTARENAS / PUNTARENAS / GUACIMAL</t>
  </si>
  <si>
    <t>ALAJUELA / SAN RAMON / SAN ISIDRO</t>
  </si>
  <si>
    <t>GUANACASTE / NICOYA / BELEN DE NOSARITA</t>
  </si>
  <si>
    <t>LIMON / POCOCI / LA COLONIA</t>
  </si>
  <si>
    <t>SAN JOSE / DESAMPARADOS / PATARRA</t>
  </si>
  <si>
    <t>ALAJUELA / GRECIA / PUENTE DE PIEDRA</t>
  </si>
  <si>
    <t>CARTAGO / LA UNION / SAN RAMON</t>
  </si>
  <si>
    <t>HEREDIA / SANTO DOMINGO / TURES</t>
  </si>
  <si>
    <t>GUANACASTE / SANTA CRUZ / DIRIA</t>
  </si>
  <si>
    <t>PUNTARENAS / BUENOS AIRES / CHANGUENA</t>
  </si>
  <si>
    <t>LIMON / SIQUIRRES / REVENTAZON</t>
  </si>
  <si>
    <t>SAN JOSE / PURISCAL / DESAMPARADITOS</t>
  </si>
  <si>
    <t>ALAJUELA / ATENAS / SANTA EULALIA</t>
  </si>
  <si>
    <t>CARTAGO / TURRIALBA / TUIS</t>
  </si>
  <si>
    <t>SAN JOSE / ASERRI / SALITRILLOS</t>
  </si>
  <si>
    <t>ALAJUELA / NARANJO / EL ROSARIO</t>
  </si>
  <si>
    <t>SAN JOSE / MORA / QUITIRRISI</t>
  </si>
  <si>
    <t>ALAJUELA / PALMARES / LA GRANJA</t>
  </si>
  <si>
    <t>SAN JOSE / GOICOECHEA / PURRAL</t>
  </si>
  <si>
    <t>GUANACASTE / TILARAN / ARENAL</t>
  </si>
  <si>
    <t>ALAJUELA / SAN CARLOS / LA FORTUNA</t>
  </si>
  <si>
    <t>ALAJUELA / ZARCERO / BRISAS</t>
  </si>
  <si>
    <t>SAN JOSE / SAN JOSE / MATA REDONDA</t>
  </si>
  <si>
    <t>ALAJUELA / ALAJUELA / SAN RAFAEL</t>
  </si>
  <si>
    <t>CARTAGO / CARTAGO / TIERRA BLANCA</t>
  </si>
  <si>
    <t>PUNTARENAS / PUNTARENAS / BARRANCA</t>
  </si>
  <si>
    <t>ALAJUELA / SAN RAMON / ANGELES</t>
  </si>
  <si>
    <t>SAN JOSE / DESAMPARADOS / SAN CRISTOBAL</t>
  </si>
  <si>
    <t>ALAJUELA / GRECIA / BOLIVAR</t>
  </si>
  <si>
    <t>CARTAGO / LA UNION / RIO AZUL</t>
  </si>
  <si>
    <t>HEREDIA / SANTO DOMINGO / PARA</t>
  </si>
  <si>
    <t>GUANACASTE / SANTA CRUZ / CABO VELAS</t>
  </si>
  <si>
    <t>PUNTARENAS / BUENOS AIRES / BIOLLEY</t>
  </si>
  <si>
    <t>SAN JOSE / PURISCAL / SAN ANTONIO</t>
  </si>
  <si>
    <t>ALAJUELA / ATENAS / ESCOBAL</t>
  </si>
  <si>
    <t>CARTAGO / TURRIALBA / TAYUTIC</t>
  </si>
  <si>
    <t>ALAJUELA / NARANJO / PALMITOS</t>
  </si>
  <si>
    <t>5-08-08</t>
  </si>
  <si>
    <t>GUANACASTE / TILARAN / CABECERAS</t>
  </si>
  <si>
    <t>ALAJUELA / SAN CARLOS / LA TIGRA</t>
  </si>
  <si>
    <t>SAN JOSE / SAN JOSE / PAVAS</t>
  </si>
  <si>
    <t>ALAJUELA / ALAJUELA / RIO SEGUNDO</t>
  </si>
  <si>
    <t>CARTAGO / CARTAGO / DULCE NOMBRE</t>
  </si>
  <si>
    <t>PUNTARENAS / PUNTARENAS / MONTE VERDE</t>
  </si>
  <si>
    <t>ALAJUELA / SAN RAMON / ALFARO</t>
  </si>
  <si>
    <t>SAN JOSE / DESAMPARADOS / ROSARIO</t>
  </si>
  <si>
    <t>GUANACASTE / SANTA CRUZ / TAMARINDO</t>
  </si>
  <si>
    <t>PUNTARENAS / BUENOS AIRES / BRUNKA</t>
  </si>
  <si>
    <t>SAN JOSE / PURISCAL / CHIRES</t>
  </si>
  <si>
    <t>CARTAGO / TURRIALBA / SANTA ROSA</t>
  </si>
  <si>
    <t>ALAJUELA / SAN CARLOS / LA PALMERA</t>
  </si>
  <si>
    <t>SAN JOSE / SAN JOSE / HATILLO</t>
  </si>
  <si>
    <t>ALAJUELA / ALAJUELA / DESAMPARADOS</t>
  </si>
  <si>
    <t>CARTAGO / CARTAGO / LLANO GRANDE</t>
  </si>
  <si>
    <t>PUNTARENAS / PUNTARENAS / ISLA DEL COCO</t>
  </si>
  <si>
    <t>ALAJUELA / SAN RAMON / VOLIO</t>
  </si>
  <si>
    <t>SAN JOSE / DESAMPARADOS / DAMAS</t>
  </si>
  <si>
    <t>CARTAGO / TURRIALBA / TRES EQUIS</t>
  </si>
  <si>
    <t>ALAJUELA / SAN CARLOS / VENADO</t>
  </si>
  <si>
    <t>SAN JOSE / SAN JOSE / SAN SEBASTIAN</t>
  </si>
  <si>
    <t>ALAJUELA / ALAJUELA / TURRUCARES</t>
  </si>
  <si>
    <t>CARTAGO / CARTAGO / QUEBRADILLA</t>
  </si>
  <si>
    <t>PUNTARENAS / PUNTARENAS / COBANO</t>
  </si>
  <si>
    <t>ALAJUELA / SAN RAMON / CONCEPCION</t>
  </si>
  <si>
    <t>SAN JOSE / DESAMPARADOS / SAN RAFAEL ABAJO</t>
  </si>
  <si>
    <t>CARTAGO / TURRIALBA / LA ISABEL</t>
  </si>
  <si>
    <t>ALAJUELA / SAN CARLOS / CUTRIS</t>
  </si>
  <si>
    <t>ALAJUELA / ALAJUELA / TAMBOR</t>
  </si>
  <si>
    <t>PUNTARENAS / PUNTARENAS / CHACARITA</t>
  </si>
  <si>
    <t>ALAJUELA / SAN RAMON / ZAPOTAL</t>
  </si>
  <si>
    <t>SAN JOSE / DESAMPARADOS / GRAVILIAS</t>
  </si>
  <si>
    <t>CARTAGO / TURRIALBA / EL CHIRRIPO</t>
  </si>
  <si>
    <t>ALAJUELA / SAN CARLOS / MONTERREY</t>
  </si>
  <si>
    <t>ALAJUELA / ALAJUELA / GARITA</t>
  </si>
  <si>
    <t>PUNTARENAS / PUNTARENAS / CHIRA</t>
  </si>
  <si>
    <t>ALAJUELA / SAN RAMON / PEÑAS BLANCAS</t>
  </si>
  <si>
    <t>SAN JOSE / DESAMPARADOS / LOS GUIDO</t>
  </si>
  <si>
    <t>ALAJUELA / SAN CARLOS / POCOSOL</t>
  </si>
  <si>
    <t>ALAJUELA / ALAJUELA / SARAPIQUI</t>
  </si>
  <si>
    <t>PUNTARENAS / PUNTARENAS / ACAPULCO</t>
  </si>
  <si>
    <t>ALAJUELA / SAN RAMON / SAN LORENZO</t>
  </si>
  <si>
    <t>PUNTARENAS / PUNTARENAS / EL ROBLE</t>
  </si>
  <si>
    <t>PUNTARENAS / PUNTARENAS / ARANCIBIA</t>
  </si>
  <si>
    <t>SAN JOSE / TIBAS / SAN JUAN</t>
  </si>
  <si>
    <t>SAN JOSE / TIBAS / CINCO ESQUINAS</t>
  </si>
  <si>
    <t>SAN JOSE / TIBAS / ANSELMO LLORENTE</t>
  </si>
  <si>
    <t>SAN JOSE / TIBAS / LEON XIII</t>
  </si>
  <si>
    <t>SAN JOSE / TIBAS / COLIMA</t>
  </si>
  <si>
    <t>SAN JOSE / MORAVIA / SAN VICENTE</t>
  </si>
  <si>
    <t>SAN JOSE / MORAVIA / SAN JERONIMO</t>
  </si>
  <si>
    <t>SAN JOSE / MORAVIA / TRINIDAD</t>
  </si>
  <si>
    <t>SAN JOSE / MONTES DE OCA / SAN PEDRO</t>
  </si>
  <si>
    <t>SAN JOSE / MONTES DE OCA / SABANILLA</t>
  </si>
  <si>
    <t>SAN JOSE / MONTES DE OCA / MERCEDES</t>
  </si>
  <si>
    <t>SAN JOSE / MONTES DE OCA / SAN RAFAEL</t>
  </si>
  <si>
    <t>SAN JOSE / TURRUBARES / SAN PABLO</t>
  </si>
  <si>
    <t>SAN JOSE / TURRUBARES / SAN PEDRO</t>
  </si>
  <si>
    <t>SAN JOSE / TURRUBARES / SAN JUAN DE MATA</t>
  </si>
  <si>
    <t>SAN JOSE / TURRUBARES / SAN LUIS</t>
  </si>
  <si>
    <t>SAN JOSE / TURRUBARES / CARARA</t>
  </si>
  <si>
    <t>SAN JOSE / DOTA / SANTA MARIA</t>
  </si>
  <si>
    <t>SAN JOSE / DOTA / JARDIN</t>
  </si>
  <si>
    <t>SAN JOSE / DOTA / COPEY</t>
  </si>
  <si>
    <t>SAN JOSE / CURRIDABAT / CURRIDABAT</t>
  </si>
  <si>
    <t>SAN JOSE / CURRIDABAT / GRANADILLA</t>
  </si>
  <si>
    <t>SAN JOSE / CURRIDABAT / SANCHEZ</t>
  </si>
  <si>
    <t>SAN JOSE / CURRIDABAT / TIRRASES</t>
  </si>
  <si>
    <t>SAN JOSE / PEREZ ZELEDON / SAN ISIDRO DE EL GENERAL</t>
  </si>
  <si>
    <t>SAN JOSE / PEREZ ZELEDON / EL GENERAL</t>
  </si>
  <si>
    <t>SAN JOSE / PEREZ ZELEDON / DANIEL FLORES</t>
  </si>
  <si>
    <t>SAN JOSE / PEREZ ZELEDON / RIVAS</t>
  </si>
  <si>
    <t>SAN JOSE / PEREZ ZELEDON / SAN PEDRO</t>
  </si>
  <si>
    <t>SAN JOSE / PEREZ ZELEDON / PLATANARES</t>
  </si>
  <si>
    <t>SAN JOSE / PEREZ ZELEDON / PEJIBAYE</t>
  </si>
  <si>
    <t>SAN JOSE / PEREZ ZELEDON / CAJON</t>
  </si>
  <si>
    <t>SAN JOSE / PEREZ ZELEDON / BARU</t>
  </si>
  <si>
    <t>SAN JOSE / PEREZ ZELEDON / RIO NUEVO</t>
  </si>
  <si>
    <t>SAN JOSE / PEREZ ZELEDON / PARAMO</t>
  </si>
  <si>
    <t>SAN JOSE / PEREZ ZELEDON / LA AMISTAD</t>
  </si>
  <si>
    <t>SAN JOSE / LEON CORTES CASTRO / SAN PABLO</t>
  </si>
  <si>
    <t>SAN JOSE / LEON CORTES CASTRO / SAN ANDRES</t>
  </si>
  <si>
    <t>SAN JOSE / LEON CORTES CASTRO / LLANO BONITO</t>
  </si>
  <si>
    <t>SAN JOSE / LEON CORTES CASTRO / SAN ISIDRO</t>
  </si>
  <si>
    <t>SAN JOSE / LEON CORTES CASTRO / SANTA CRUZ</t>
  </si>
  <si>
    <t>SAN JOSE / LEON CORTES CASTRO / SAN ANTONIO</t>
  </si>
  <si>
    <t>ALAJUELA / UPALA / UPALA</t>
  </si>
  <si>
    <t>ALAJUELA / UPALA / AGUAS CLARAS</t>
  </si>
  <si>
    <t>ALAJUELA / UPALA / SAN JOSE O PIZOTE</t>
  </si>
  <si>
    <t>ALAJUELA / UPALA / BIJAGUA</t>
  </si>
  <si>
    <t>ALAJUELA / UPALA / DELICIAS</t>
  </si>
  <si>
    <t>ALAJUELA / UPALA / DOS RIOS</t>
  </si>
  <si>
    <t>ALAJUELA / UPALA / YOLILLAL</t>
  </si>
  <si>
    <t>ALAJUELA / UPALA / CANALETE</t>
  </si>
  <si>
    <t>ALAJUELA / LOS CHILES / LOS CHILES</t>
  </si>
  <si>
    <t>ALAJUELA / LOS CHILES / CAÑO NEGRO</t>
  </si>
  <si>
    <t>ALAJUELA / LOS CHILES / EL AMPARO</t>
  </si>
  <si>
    <t>ALAJUELA / LOS CHILES / SAN JORGE</t>
  </si>
  <si>
    <t>ALAJUELA / GUATUSO / SAN RAFAEL</t>
  </si>
  <si>
    <t>ALAJUELA / GUATUSO / BUENAVISTA</t>
  </si>
  <si>
    <t>ALAJUELA / GUATUSO / COTE</t>
  </si>
  <si>
    <t>ALAJUELA / GUATUSO / KATIRA</t>
  </si>
  <si>
    <t>ALAJUELA / RIO CUARTO / RIO CUARTO</t>
  </si>
  <si>
    <t>ALAJUELA / RIO CUARTO / SANTA RITA</t>
  </si>
  <si>
    <t>ALAJUELA / RIO CUARTO / SANTA ISABEL</t>
  </si>
  <si>
    <t>MARIA PIEDRA VALVERDE</t>
  </si>
  <si>
    <t>KEYLIN SANDI ZUMBADO</t>
  </si>
  <si>
    <t>LICEO DE PAVAS</t>
  </si>
  <si>
    <t>DAVID JOHNSON WARD</t>
  </si>
  <si>
    <t>JORGE ANDRES CORDERO AMADOR</t>
  </si>
  <si>
    <t>CRISTIAN MIRANDA ALPIZAR</t>
  </si>
  <si>
    <t>IPEC MARIA PACHECO</t>
  </si>
  <si>
    <t>ipec.mariapacheco@mep.go.cr</t>
  </si>
  <si>
    <t>ABEL ELIZONDO GUZMAN</t>
  </si>
  <si>
    <t>800 M. OESTE DE INCIENSA COSTADO N.TERRAMALL</t>
  </si>
  <si>
    <t>UNIDAD PEDAGOGICA EL ROBLE</t>
  </si>
  <si>
    <t>ALEXIS BARRANTES ROJAS</t>
  </si>
  <si>
    <t>ctp.denicoya@mep.go.cr</t>
  </si>
  <si>
    <t>C.T.P. DE PUNTARENAS</t>
  </si>
  <si>
    <t>COLEGIO DE LIMON</t>
  </si>
  <si>
    <t>ERICK CHEVEZ RODRIGUEZ</t>
  </si>
  <si>
    <t>C.T.P. PADRE ROBERTO EVANS SAUNDERS</t>
  </si>
  <si>
    <t>FLORIBETH ARIAS PICADO</t>
  </si>
  <si>
    <t>C.T.P. GUACIMO</t>
  </si>
  <si>
    <t>1K N DEL JUZGADO CONTRAVENCIONAL DE MENOR CUA</t>
  </si>
  <si>
    <t>MARIA ELENA VARGAS MURILLO</t>
  </si>
  <si>
    <t>GUILLERMO ZUÑIGA CERDAS</t>
  </si>
  <si>
    <t>DEL CUERPO DE BOMBEROS DE PARAISO 100 M.SUR</t>
  </si>
  <si>
    <t>LICEO PACIFICO SUR</t>
  </si>
  <si>
    <t>C.T.P. MAXIMO QUESADA</t>
  </si>
  <si>
    <t>ctp.natanielariasmurillo@mep.go.cr</t>
  </si>
  <si>
    <t>ADRIAN ALFARO POVEDA</t>
  </si>
  <si>
    <t>col.franciscacarrasco@mep.go.cr</t>
  </si>
  <si>
    <t>550 M.SUR DE LA PLAZA DE DEPORTES</t>
  </si>
  <si>
    <t>DE LA CLINICA DR HUGO FONSECA 300N 300 O 100N</t>
  </si>
  <si>
    <t>COLEGIO JOSE MARIA GUTIERREZ</t>
  </si>
  <si>
    <t>MARIA BEATRIZ CHAVARRIA CHACON</t>
  </si>
  <si>
    <t>colegio_ricardomorenocanas@mep.go.cr</t>
  </si>
  <si>
    <t>COSTADO OESTE PLAZA DEPORTES</t>
  </si>
  <si>
    <t>LISSANDRA MATA ALVARADO</t>
  </si>
  <si>
    <t>lic.corralillo@mep.go.cr</t>
  </si>
  <si>
    <t>500 M. NORTE IGLESIA DE CORRALILLO</t>
  </si>
  <si>
    <t>JAVIER ELIAS ROJAS CORTES</t>
  </si>
  <si>
    <t>ctp.demansion@mep.go.cr</t>
  </si>
  <si>
    <t>COSTADO OESTE SALON COMUNAL LA MANSION</t>
  </si>
  <si>
    <t>ctp.venecias@mep.go.cr</t>
  </si>
  <si>
    <t>MARIA ESTHER CORDERO MADRIZ</t>
  </si>
  <si>
    <t>JOSE ANTONIO MARTINEZ FAJARDO</t>
  </si>
  <si>
    <t>lic.expbilinguedebelen@mep.go.cr</t>
  </si>
  <si>
    <t>150 METROS DEL TEMPLO CATOLICO, BARBACOAS</t>
  </si>
  <si>
    <t>C.T.P. DE COPAL</t>
  </si>
  <si>
    <t>ctpdecopal@mep.go.cr</t>
  </si>
  <si>
    <t>JAVIER FCO JUAREZ ZUNIGA</t>
  </si>
  <si>
    <t>MARIA BENITA GOMEZ MORENO</t>
  </si>
  <si>
    <t>HENRY MORALES RAMOS</t>
  </si>
  <si>
    <t>600 MTS NORESTE DEL RANCHO LOMA CLARA</t>
  </si>
  <si>
    <t>BRAULIO ALBERTO MIRANDA MENDEZ</t>
  </si>
  <si>
    <t>ARNULFO ALVARADO LOPEZ</t>
  </si>
  <si>
    <t>CARIARI GUARDIA 1,2 KMS NORTE</t>
  </si>
  <si>
    <t>ESTUDIANTES EXTRANJEROS, REFUGIADOS Y SOLICITANTES DE ASILO</t>
  </si>
  <si>
    <t>Teléfono 1:</t>
  </si>
  <si>
    <t>Teléfono 2:</t>
  </si>
  <si>
    <t>Extranjeros
(Nacionalidad)</t>
  </si>
  <si>
    <t>CENSO ESCOLAR 2023 -- INFORME INICIAL</t>
  </si>
  <si>
    <t>EL CURSO LECTIVO 2023, PLAN NACIONAL</t>
  </si>
  <si>
    <t>Ubicacion1</t>
  </si>
  <si>
    <t>LICEO EXPERIMENTAL BILINGÜE DE BELEN</t>
  </si>
  <si>
    <t>ZONA NORTE-NORTE</t>
  </si>
  <si>
    <t>B° CORAZON DE JESUS</t>
  </si>
  <si>
    <t>OJO DE AGUA</t>
  </si>
  <si>
    <t>BRIBRI</t>
  </si>
  <si>
    <t>HANNIA GARRO RODRIGUEZ</t>
  </si>
  <si>
    <t>JUN GUILLERMO VINDAS PARRA</t>
  </si>
  <si>
    <t>GIOVANNI BARRILLAS SOLIS</t>
  </si>
  <si>
    <t>info@saintclare.ed.cr</t>
  </si>
  <si>
    <t>HENRY RODUIGUEZ MOJICA</t>
  </si>
  <si>
    <t>COSTADO OESTE DEPOSITO LIBRE COMERC. GOLFITO</t>
  </si>
  <si>
    <t>ROBERTO MUÑOZ BEITA</t>
  </si>
  <si>
    <t>FIDEL PICADO ATENCIO</t>
  </si>
  <si>
    <t>DENICE JIMENEZ RODRIGUEZ</t>
  </si>
  <si>
    <t>JASON DAVID CAMPOS VARGAS</t>
  </si>
  <si>
    <t>DE ASEMBIS PURRAL 600 SURESTE</t>
  </si>
  <si>
    <t>JUAN CARLOS QUESADA FONSECA</t>
  </si>
  <si>
    <t>KATHERINE CHANTO CERDAS</t>
  </si>
  <si>
    <t>HUMBERTO QUIROS QUIROS</t>
  </si>
  <si>
    <t>ERICK MARTIN CARVAJAL RIVERA</t>
  </si>
  <si>
    <t>GONZALO BARAHONA SOLANO</t>
  </si>
  <si>
    <t>JOSUE LINARES SABORIO</t>
  </si>
  <si>
    <t>LEONARDO SEGURA NUÑEZ</t>
  </si>
  <si>
    <t>DEIRY LIZANO MORA</t>
  </si>
  <si>
    <t>GUILBERT ESPINOZA RAMIREZ</t>
  </si>
  <si>
    <t>DEL MERCADO MUNICIAPAL DE PARRITA 2001MTS NOR</t>
  </si>
  <si>
    <t>200MTS OESTE DEL HOSPITAL SAN VICENTE DE PAUL</t>
  </si>
  <si>
    <t>YORLENI BORBON CAMPOS</t>
  </si>
  <si>
    <t>ctp.upala@mep.go.cr</t>
  </si>
  <si>
    <t>ctp.debuenosaires@mep.go.cr</t>
  </si>
  <si>
    <t>YOJEVET SOLANO CASTRO</t>
  </si>
  <si>
    <t>col.debagaces@mep.go.cr</t>
  </si>
  <si>
    <t>50 OESTE Y 175 NORTE DEL GIMNASIO MUNICIPAL</t>
  </si>
  <si>
    <t>EDUARD SLAZAR CHACON</t>
  </si>
  <si>
    <t>MARIA VARGAS BOLAÑOS</t>
  </si>
  <si>
    <t>DEL SALON COMUNAL DE GUAYABO 650 NOROESTE</t>
  </si>
  <si>
    <t>KENDALL RODRIGUEZ RODRIGUEZ</t>
  </si>
  <si>
    <t>150 S Y 75 E DE LA CRUZ ROJA</t>
  </si>
  <si>
    <t>FILIMOM PONCE LOPEZ</t>
  </si>
  <si>
    <t>GRETTEL ZUÑIGA VILLALOBOS</t>
  </si>
  <si>
    <t>ADAN CARRANZA VILLALOBOS</t>
  </si>
  <si>
    <t>LORNA YOHANA MOLINA CORELLA</t>
  </si>
  <si>
    <t>ALLAN ALPIZAR MONTERO</t>
  </si>
  <si>
    <t>FERNANDO DOWNING VILLALOBOS</t>
  </si>
  <si>
    <t>MARCOS VINICIO FONSECA ROJAS</t>
  </si>
  <si>
    <t>HENRY RAMIREZ VASQUEZ</t>
  </si>
  <si>
    <t>900 MTS OESTE DE LA ESCUELA VICTORIANO MENA M</t>
  </si>
  <si>
    <t>CARMEN GONZALEZ CHACON</t>
  </si>
  <si>
    <t>MAURICIO MOREIRA ARCE</t>
  </si>
  <si>
    <t>ANA DELIA RAMIREZ VILLALOBOS</t>
  </si>
  <si>
    <t>150 ESTE DEL ANTIGUO ASERRADERO EL GAVILAN</t>
  </si>
  <si>
    <t>III Ciclo (de 14 a 17 años)</t>
  </si>
  <si>
    <t>IV Ciclo (de 18 a 21 años)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</si>
</sst>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#\-####"/>
  </numFmts>
  <fonts count="59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i/>
      <sz val="11"/>
      <color rgb="FF7F7F7F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G Omega"/>
      <family val="2"/>
    </font>
    <font>
      <b/>
      <sz val="12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28"/>
      <color theme="1"/>
      <name val="Cambria"/>
      <family val="1"/>
      <scheme val="major"/>
    </font>
    <font>
      <i/>
      <sz val="10"/>
      <color theme="1"/>
      <name val="Cambria"/>
      <family val="1"/>
      <scheme val="major"/>
    </font>
    <font>
      <i/>
      <sz val="12"/>
      <color theme="1"/>
      <name val="Cambria"/>
      <family val="1"/>
      <scheme val="major"/>
    </font>
    <font>
      <sz val="11"/>
      <name val="Cambria"/>
      <family val="1"/>
      <scheme val="major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22"/>
      <name val="Cambria"/>
      <family val="1"/>
      <scheme val="major"/>
    </font>
    <font>
      <b/>
      <sz val="20"/>
      <name val="Cambria"/>
      <family val="1"/>
      <scheme val="major"/>
    </font>
    <font>
      <i/>
      <sz val="1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1"/>
      <name val="Cambria"/>
      <family val="1"/>
      <scheme val="major"/>
    </font>
    <font>
      <b/>
      <sz val="10"/>
      <name val="Cambria"/>
      <family val="1"/>
      <scheme val="major"/>
    </font>
    <font>
      <b/>
      <sz val="10"/>
      <color theme="0"/>
      <name val="Cambria"/>
      <family val="1"/>
      <scheme val="major"/>
    </font>
    <font>
      <i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2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i/>
      <sz val="12"/>
      <color theme="1"/>
      <name val="Cambria"/>
      <family val="1"/>
      <scheme val="major"/>
    </font>
    <font>
      <b/>
      <i/>
      <sz val="12"/>
      <color rgb="FFFF0000"/>
      <name val="Cambria"/>
      <family val="1"/>
      <scheme val="major"/>
    </font>
    <font>
      <b/>
      <i/>
      <sz val="11"/>
      <color theme="1"/>
      <name val="Cambria"/>
      <family val="1"/>
      <scheme val="major"/>
    </font>
    <font>
      <b/>
      <i/>
      <sz val="11"/>
      <color rgb="FFFF0000"/>
      <name val="Cambria"/>
      <family val="1"/>
      <scheme val="major"/>
    </font>
    <font>
      <sz val="11"/>
      <color rgb="FFFF0000"/>
      <name val="Cambria"/>
      <family val="1"/>
      <scheme val="major"/>
    </font>
    <font>
      <b/>
      <sz val="11"/>
      <color rgb="FFFF0000"/>
      <name val="Cambria"/>
      <family val="1"/>
      <scheme val="major"/>
    </font>
    <font>
      <b/>
      <sz val="14"/>
      <color theme="9" tint="-0.499984740745262"/>
      <name val="Cambria"/>
      <family val="1"/>
      <scheme val="major"/>
    </font>
    <font>
      <i/>
      <sz val="12"/>
      <name val="Cambria"/>
      <family val="1"/>
      <scheme val="major"/>
    </font>
    <font>
      <b/>
      <sz val="14"/>
      <color rgb="FFFF0000"/>
      <name val="Cambria"/>
      <family val="1"/>
      <scheme val="major"/>
    </font>
    <font>
      <b/>
      <sz val="14"/>
      <name val="Cambria"/>
      <family val="1"/>
      <scheme val="major"/>
    </font>
    <font>
      <b/>
      <i/>
      <sz val="12"/>
      <name val="Cambria"/>
      <family val="1"/>
      <scheme val="major"/>
    </font>
    <font>
      <i/>
      <sz val="10"/>
      <name val="Cambria"/>
      <family val="1"/>
      <scheme val="major"/>
    </font>
    <font>
      <b/>
      <sz val="12"/>
      <color rgb="FFFF0000"/>
      <name val="Cambria"/>
      <family val="1"/>
      <scheme val="major"/>
    </font>
    <font>
      <b/>
      <i/>
      <sz val="11"/>
      <name val="Cambria"/>
      <family val="1"/>
      <scheme val="major"/>
    </font>
    <font>
      <b/>
      <sz val="10"/>
      <color rgb="FFFF0000"/>
      <name val="Cambria"/>
      <family val="1"/>
      <scheme val="major"/>
    </font>
    <font>
      <b/>
      <i/>
      <sz val="13"/>
      <color rgb="FFFF0000"/>
      <name val="Cambria"/>
      <family val="1"/>
      <scheme val="major"/>
    </font>
    <font>
      <sz val="12"/>
      <name val="Cambria"/>
      <family val="1"/>
      <scheme val="major"/>
    </font>
    <font>
      <b/>
      <sz val="9"/>
      <name val="Cambria"/>
      <family val="1"/>
      <scheme val="major"/>
    </font>
    <font>
      <b/>
      <vertAlign val="superscript"/>
      <sz val="11"/>
      <name val="Cambria"/>
      <family val="1"/>
      <scheme val="major"/>
    </font>
    <font>
      <b/>
      <i/>
      <sz val="12"/>
      <color rgb="FF7030A0"/>
      <name val="Cambria"/>
      <family val="1"/>
      <scheme val="major"/>
    </font>
    <font>
      <b/>
      <sz val="11"/>
      <color rgb="FF008000"/>
      <name val="Cambria"/>
      <family val="1"/>
      <scheme val="major"/>
    </font>
    <font>
      <b/>
      <i/>
      <sz val="12"/>
      <color rgb="FF008000"/>
      <name val="Cambria"/>
      <family val="1"/>
      <scheme val="major"/>
    </font>
    <font>
      <b/>
      <i/>
      <sz val="14"/>
      <name val="Cambria"/>
      <family val="1"/>
      <scheme val="major"/>
    </font>
    <font>
      <b/>
      <i/>
      <sz val="10"/>
      <name val="Cambria"/>
      <family val="1"/>
      <scheme val="major"/>
    </font>
    <font>
      <b/>
      <u/>
      <sz val="11"/>
      <name val="Cambria"/>
      <family val="1"/>
      <scheme val="major"/>
    </font>
    <font>
      <i/>
      <sz val="28"/>
      <color theme="1"/>
      <name val="Cambria"/>
      <family val="1"/>
      <scheme val="major"/>
    </font>
    <font>
      <b/>
      <i/>
      <sz val="28"/>
      <name val="Cambria"/>
      <family val="1"/>
      <scheme val="major"/>
    </font>
    <font>
      <b/>
      <sz val="9"/>
      <color theme="1"/>
      <name val="Cambria"/>
      <family val="1"/>
      <scheme val="major"/>
    </font>
    <font>
      <sz val="9"/>
      <color theme="8" tint="-0.499984740745262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rgb="FFFF0000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45">
    <border>
      <left/>
      <right/>
      <top/>
      <bottom/>
      <diagonal/>
    </border>
    <border>
      <left style="thick">
        <color indexed="64"/>
      </left>
      <right style="dashed">
        <color indexed="64"/>
      </right>
      <top/>
      <bottom style="thick">
        <color indexed="64"/>
      </bottom>
      <diagonal/>
    </border>
    <border>
      <left style="dashed">
        <color indexed="64"/>
      </left>
      <right style="dashed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dashDotDot">
        <color auto="1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dashDotDot">
        <color auto="1"/>
      </bottom>
      <diagonal/>
    </border>
    <border>
      <left style="thick">
        <color auto="1"/>
      </left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dashed">
        <color indexed="64"/>
      </top>
      <bottom/>
      <diagonal/>
    </border>
    <border>
      <left style="thick">
        <color indexed="64"/>
      </left>
      <right/>
      <top style="thick">
        <color auto="1"/>
      </top>
      <bottom style="thin">
        <color indexed="64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 style="dashed">
        <color indexed="64"/>
      </left>
      <right/>
      <top/>
      <bottom style="thick">
        <color indexed="64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dashDot">
        <color indexed="64"/>
      </top>
      <bottom style="dashDot">
        <color indexed="64"/>
      </bottom>
      <diagonal/>
    </border>
    <border>
      <left style="thick">
        <color indexed="64"/>
      </left>
      <right/>
      <top style="dashDot">
        <color indexed="64"/>
      </top>
      <bottom style="dashDot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/>
      <bottom style="dashDot">
        <color indexed="64"/>
      </bottom>
      <diagonal/>
    </border>
    <border>
      <left style="thick">
        <color indexed="64"/>
      </left>
      <right/>
      <top/>
      <bottom style="dashDot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auto="1"/>
      </top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 style="medium">
        <color auto="1"/>
      </right>
      <top style="thick">
        <color indexed="64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 style="dashed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 style="thick">
        <color indexed="64"/>
      </left>
      <right/>
      <top style="dashed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/>
      <bottom/>
      <diagonal/>
    </border>
    <border>
      <left style="slantDashDot">
        <color auto="1"/>
      </left>
      <right style="slantDashDot">
        <color auto="1"/>
      </right>
      <top style="thick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slantDashDot">
        <color auto="1"/>
      </left>
      <right style="slantDashDot">
        <color auto="1"/>
      </right>
      <top/>
      <bottom/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slantDashDot">
        <color auto="1"/>
      </left>
      <right style="slantDashDot">
        <color auto="1"/>
      </right>
      <top/>
      <bottom style="thick">
        <color auto="1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thick">
        <color auto="1"/>
      </bottom>
      <diagonal/>
    </border>
    <border>
      <left/>
      <right style="thick">
        <color indexed="64"/>
      </right>
      <top style="hair">
        <color indexed="64"/>
      </top>
      <bottom style="thick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thick">
        <color auto="1"/>
      </top>
      <bottom/>
      <diagonal/>
    </border>
    <border>
      <left style="dotted">
        <color auto="1"/>
      </left>
      <right/>
      <top/>
      <bottom style="thick">
        <color indexed="64"/>
      </bottom>
      <diagonal/>
    </border>
    <border>
      <left style="dotted">
        <color auto="1"/>
      </left>
      <right/>
      <top style="thick">
        <color indexed="64"/>
      </top>
      <bottom style="medium">
        <color indexed="64"/>
      </bottom>
      <diagonal/>
    </border>
    <border>
      <left style="dotted">
        <color auto="1"/>
      </left>
      <right/>
      <top/>
      <bottom style="hair">
        <color indexed="64"/>
      </bottom>
      <diagonal/>
    </border>
    <border>
      <left style="dotted">
        <color auto="1"/>
      </left>
      <right/>
      <top style="hair">
        <color indexed="64"/>
      </top>
      <bottom style="thick">
        <color indexed="64"/>
      </bottom>
      <diagonal/>
    </border>
    <border>
      <left/>
      <right style="medium">
        <color auto="1"/>
      </right>
      <top/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ck">
        <color auto="1"/>
      </bottom>
      <diagonal/>
    </border>
    <border>
      <left/>
      <right style="medium">
        <color indexed="64"/>
      </right>
      <top style="dotted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ashDot">
        <color indexed="64"/>
      </bottom>
      <diagonal/>
    </border>
    <border>
      <left style="dotted">
        <color indexed="64"/>
      </left>
      <right style="dotted">
        <color indexed="64"/>
      </right>
      <top style="dashDot">
        <color indexed="64"/>
      </top>
      <bottom style="dashDot">
        <color indexed="64"/>
      </bottom>
      <diagonal/>
    </border>
    <border>
      <left style="dotted">
        <color indexed="64"/>
      </left>
      <right style="dotted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 style="thick">
        <color indexed="64"/>
      </left>
      <right/>
      <top style="hair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slantDashDot">
        <color auto="1"/>
      </left>
      <right style="thick">
        <color indexed="64"/>
      </right>
      <top style="hair">
        <color indexed="64"/>
      </top>
      <bottom style="dotted">
        <color auto="1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ck">
        <color indexed="64"/>
      </bottom>
      <diagonal/>
    </border>
    <border>
      <left/>
      <right style="slantDashDot">
        <color auto="1"/>
      </right>
      <top/>
      <bottom style="thick">
        <color indexed="64"/>
      </bottom>
      <diagonal/>
    </border>
    <border>
      <left/>
      <right style="thick">
        <color indexed="64"/>
      </right>
      <top style="dotted">
        <color auto="1"/>
      </top>
      <bottom style="thick">
        <color auto="1"/>
      </bottom>
      <diagonal/>
    </border>
    <border>
      <left style="medium">
        <color indexed="64"/>
      </left>
      <right style="dashed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dotted">
        <color auto="1"/>
      </left>
      <right style="dotted">
        <color auto="1"/>
      </right>
      <top style="thick">
        <color indexed="64"/>
      </top>
      <bottom/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dotted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auto="1"/>
      </bottom>
      <diagonal/>
    </border>
    <border>
      <left/>
      <right style="dotted">
        <color indexed="64"/>
      </right>
      <top style="thin">
        <color indexed="64"/>
      </top>
      <bottom style="thick">
        <color indexed="64"/>
      </bottom>
      <diagonal/>
    </border>
    <border>
      <left/>
      <right style="dotted">
        <color auto="1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 style="thick">
        <color indexed="64"/>
      </bottom>
      <diagonal/>
    </border>
    <border>
      <left/>
      <right style="dotted">
        <color auto="1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medium">
        <color indexed="64"/>
      </bottom>
      <diagonal/>
    </border>
    <border>
      <left style="slantDashDot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slantDashDot">
        <color indexed="64"/>
      </right>
      <top style="thick">
        <color indexed="64"/>
      </top>
      <bottom style="thin">
        <color indexed="64"/>
      </bottom>
      <diagonal/>
    </border>
    <border>
      <left style="slantDashDot">
        <color indexed="64"/>
      </left>
      <right/>
      <top/>
      <bottom style="thick">
        <color indexed="64"/>
      </bottom>
      <diagonal/>
    </border>
    <border>
      <left style="slantDashDot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slantDashDot">
        <color indexed="64"/>
      </right>
      <top style="thick">
        <color indexed="64"/>
      </top>
      <bottom style="medium">
        <color indexed="64"/>
      </bottom>
      <diagonal/>
    </border>
    <border>
      <left style="slantDashDot">
        <color auto="1"/>
      </left>
      <right/>
      <top/>
      <bottom/>
      <diagonal/>
    </border>
    <border>
      <left/>
      <right style="slantDashDot">
        <color auto="1"/>
      </right>
      <top/>
      <bottom/>
      <diagonal/>
    </border>
    <border>
      <left style="slantDashDot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slantDashDot">
        <color indexed="64"/>
      </right>
      <top style="dotted">
        <color auto="1"/>
      </top>
      <bottom style="dotted">
        <color auto="1"/>
      </bottom>
      <diagonal/>
    </border>
    <border>
      <left style="slantDashDot">
        <color indexed="64"/>
      </left>
      <right/>
      <top/>
      <bottom style="dashDot">
        <color indexed="64"/>
      </bottom>
      <diagonal/>
    </border>
    <border>
      <left/>
      <right style="slantDashDot">
        <color indexed="64"/>
      </right>
      <top/>
      <bottom style="dashDot">
        <color indexed="64"/>
      </bottom>
      <diagonal/>
    </border>
    <border>
      <left style="slantDashDot">
        <color indexed="64"/>
      </left>
      <right/>
      <top style="dashDot">
        <color indexed="64"/>
      </top>
      <bottom style="dashDot">
        <color indexed="64"/>
      </bottom>
      <diagonal/>
    </border>
    <border>
      <left/>
      <right style="slantDashDot">
        <color indexed="64"/>
      </right>
      <top style="dashDot">
        <color indexed="64"/>
      </top>
      <bottom style="dashDot">
        <color indexed="64"/>
      </bottom>
      <diagonal/>
    </border>
    <border>
      <left style="thick">
        <color indexed="64"/>
      </left>
      <right/>
      <top style="dotted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auto="1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auto="1"/>
      </right>
      <top/>
      <bottom/>
      <diagonal/>
    </border>
    <border>
      <left style="medium">
        <color indexed="64"/>
      </left>
      <right style="dotted">
        <color auto="1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auto="1"/>
      </right>
      <top style="dotted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ck">
        <color indexed="64"/>
      </bottom>
      <diagonal/>
    </border>
    <border>
      <left style="dashed">
        <color indexed="64"/>
      </left>
      <right style="slantDashDot">
        <color indexed="64"/>
      </right>
      <top/>
      <bottom style="thick">
        <color indexed="64"/>
      </bottom>
      <diagonal/>
    </border>
    <border>
      <left/>
      <right style="slantDashDot">
        <color indexed="64"/>
      </right>
      <top style="dotted">
        <color indexed="64"/>
      </top>
      <bottom style="hair">
        <color indexed="64"/>
      </bottom>
      <diagonal/>
    </border>
    <border>
      <left/>
      <right style="slantDashDot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slantDashDot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auto="1"/>
      </top>
      <bottom style="slantDashDot">
        <color indexed="64"/>
      </bottom>
      <diagonal/>
    </border>
    <border>
      <left/>
      <right/>
      <top style="thick">
        <color auto="1"/>
      </top>
      <bottom style="slantDashDot">
        <color indexed="64"/>
      </bottom>
      <diagonal/>
    </border>
    <border>
      <left/>
      <right style="slantDashDot">
        <color indexed="64"/>
      </right>
      <top style="thick">
        <color auto="1"/>
      </top>
      <bottom style="slantDashDot">
        <color indexed="64"/>
      </bottom>
      <diagonal/>
    </border>
    <border>
      <left style="medium">
        <color indexed="64"/>
      </left>
      <right/>
      <top style="slantDashDot">
        <color indexed="64"/>
      </top>
      <bottom style="thin">
        <color indexed="64"/>
      </bottom>
      <diagonal/>
    </border>
    <border>
      <left/>
      <right/>
      <top style="slantDashDot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auto="1"/>
      </right>
      <top/>
      <bottom style="thick">
        <color auto="1"/>
      </bottom>
      <diagonal/>
    </border>
    <border>
      <left/>
      <right style="slantDashDot">
        <color auto="1"/>
      </right>
      <top style="hair">
        <color indexed="64"/>
      </top>
      <bottom style="dotted">
        <color indexed="64"/>
      </bottom>
      <diagonal/>
    </border>
    <border>
      <left/>
      <right style="thick">
        <color indexed="64"/>
      </right>
      <top style="hair">
        <color indexed="64"/>
      </top>
      <bottom style="dotted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/>
  </cellStyleXfs>
  <cellXfs count="48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9" fillId="0" borderId="0" xfId="0" applyFont="1" applyBorder="1" applyAlignment="1" applyProtection="1">
      <protection hidden="1"/>
    </xf>
    <xf numFmtId="0" fontId="10" fillId="0" borderId="0" xfId="0" applyFont="1" applyProtection="1">
      <protection hidden="1"/>
    </xf>
    <xf numFmtId="0" fontId="11" fillId="0" borderId="0" xfId="0" applyFont="1" applyProtection="1">
      <protection hidden="1"/>
    </xf>
    <xf numFmtId="0" fontId="12" fillId="0" borderId="0" xfId="0" applyFont="1" applyProtection="1">
      <protection hidden="1"/>
    </xf>
    <xf numFmtId="0" fontId="13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49" fontId="14" fillId="2" borderId="55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right" vertical="center"/>
      <protection hidden="1"/>
    </xf>
    <xf numFmtId="0" fontId="6" fillId="0" borderId="0" xfId="0" applyFont="1" applyFill="1" applyBorder="1" applyAlignment="1" applyProtection="1">
      <alignment horizontal="right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164" fontId="16" fillId="2" borderId="55" xfId="0" applyNumberFormat="1" applyFont="1" applyFill="1" applyBorder="1" applyAlignment="1" applyProtection="1">
      <alignment horizontal="center" vertical="center"/>
      <protection locked="0" hidden="1"/>
    </xf>
    <xf numFmtId="0" fontId="6" fillId="0" borderId="0" xfId="0" applyFont="1" applyFill="1" applyBorder="1" applyProtection="1"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Protection="1">
      <protection hidden="1"/>
    </xf>
    <xf numFmtId="0" fontId="10" fillId="0" borderId="0" xfId="0" applyFont="1" applyAlignment="1" applyProtection="1">
      <alignment horizontal="right" vertical="center" wrapText="1"/>
      <protection hidden="1"/>
    </xf>
    <xf numFmtId="0" fontId="10" fillId="0" borderId="0" xfId="0" applyFont="1" applyBorder="1" applyAlignment="1" applyProtection="1">
      <alignment horizontal="right" vertical="center"/>
      <protection hidden="1"/>
    </xf>
    <xf numFmtId="0" fontId="10" fillId="0" borderId="0" xfId="0" applyFont="1" applyFill="1" applyBorder="1" applyAlignment="1" applyProtection="1">
      <alignment horizontal="right" vertical="center"/>
      <protection hidden="1"/>
    </xf>
    <xf numFmtId="0" fontId="19" fillId="0" borderId="0" xfId="0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right" vertical="center"/>
      <protection hidden="1"/>
    </xf>
    <xf numFmtId="0" fontId="16" fillId="0" borderId="0" xfId="0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Protection="1">
      <protection hidden="1"/>
    </xf>
    <xf numFmtId="0" fontId="12" fillId="0" borderId="0" xfId="0" applyFont="1" applyFill="1" applyProtection="1">
      <protection hidden="1"/>
    </xf>
    <xf numFmtId="0" fontId="6" fillId="0" borderId="8" xfId="0" applyFont="1" applyFill="1" applyBorder="1" applyAlignment="1" applyProtection="1">
      <alignment vertical="center"/>
      <protection hidden="1"/>
    </xf>
    <xf numFmtId="0" fontId="6" fillId="0" borderId="8" xfId="0" applyFont="1" applyFill="1" applyBorder="1" applyAlignment="1" applyProtection="1">
      <alignment horizontal="right" vertical="center"/>
      <protection hidden="1"/>
    </xf>
    <xf numFmtId="0" fontId="16" fillId="0" borderId="8" xfId="0" applyFont="1" applyFill="1" applyBorder="1" applyAlignment="1" applyProtection="1">
      <alignment horizontal="left" vertical="center"/>
      <protection hidden="1"/>
    </xf>
    <xf numFmtId="0" fontId="17" fillId="0" borderId="5" xfId="0" applyFont="1" applyBorder="1" applyAlignment="1" applyProtection="1">
      <alignment horizontal="right" vertical="center"/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13" fillId="0" borderId="0" xfId="0" applyFont="1" applyAlignment="1" applyProtection="1">
      <alignment horizontal="right"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4" fontId="16" fillId="2" borderId="55" xfId="0" applyNumberFormat="1" applyFont="1" applyFill="1" applyBorder="1" applyAlignment="1" applyProtection="1">
      <alignment horizontal="center" vertical="center" shrinkToFit="1"/>
      <protection locked="0"/>
    </xf>
    <xf numFmtId="164" fontId="16" fillId="0" borderId="0" xfId="0" applyNumberFormat="1" applyFont="1" applyFill="1" applyBorder="1" applyAlignment="1" applyProtection="1">
      <alignment vertical="center" shrinkToFit="1"/>
      <protection locked="0"/>
    </xf>
    <xf numFmtId="14" fontId="16" fillId="0" borderId="0" xfId="0" applyNumberFormat="1" applyFont="1" applyFill="1" applyBorder="1" applyAlignment="1" applyProtection="1">
      <alignment vertical="center" shrinkToFit="1"/>
      <protection hidden="1"/>
    </xf>
    <xf numFmtId="0" fontId="6" fillId="0" borderId="0" xfId="0" applyFont="1" applyProtection="1"/>
    <xf numFmtId="0" fontId="9" fillId="0" borderId="0" xfId="0" applyFont="1" applyAlignment="1" applyProtection="1">
      <alignment vertical="center" wrapText="1"/>
      <protection hidden="1"/>
    </xf>
    <xf numFmtId="0" fontId="22" fillId="0" borderId="0" xfId="0" applyFont="1" applyFill="1" applyBorder="1" applyAlignment="1" applyProtection="1">
      <alignment horizontal="left" vertical="center" indent="5"/>
      <protection hidden="1"/>
    </xf>
    <xf numFmtId="0" fontId="22" fillId="0" borderId="24" xfId="0" applyFont="1" applyFill="1" applyBorder="1" applyAlignment="1" applyProtection="1">
      <alignment horizontal="left" vertical="center" indent="5"/>
      <protection hidden="1"/>
    </xf>
    <xf numFmtId="0" fontId="10" fillId="0" borderId="0" xfId="0" applyFont="1" applyAlignment="1" applyProtection="1">
      <alignment vertical="center"/>
      <protection hidden="1"/>
    </xf>
    <xf numFmtId="0" fontId="25" fillId="0" borderId="17" xfId="0" applyFont="1" applyFill="1" applyBorder="1" applyAlignment="1" applyProtection="1">
      <alignment horizontal="left" vertical="center" wrapText="1"/>
      <protection hidden="1"/>
    </xf>
    <xf numFmtId="0" fontId="26" fillId="0" borderId="17" xfId="0" applyFont="1" applyFill="1" applyBorder="1" applyAlignment="1" applyProtection="1">
      <alignment horizontal="left" vertical="center" wrapText="1"/>
      <protection hidden="1"/>
    </xf>
    <xf numFmtId="3" fontId="11" fillId="0" borderId="51" xfId="0" applyNumberFormat="1" applyFont="1" applyFill="1" applyBorder="1" applyAlignment="1" applyProtection="1">
      <alignment horizontal="center" vertical="center" shrinkToFit="1"/>
      <protection hidden="1"/>
    </xf>
    <xf numFmtId="3" fontId="11" fillId="0" borderId="65" xfId="0" applyNumberFormat="1" applyFont="1" applyFill="1" applyBorder="1" applyAlignment="1" applyProtection="1">
      <alignment horizontal="center" vertical="center" shrinkToFit="1"/>
      <protection hidden="1"/>
    </xf>
    <xf numFmtId="0" fontId="12" fillId="0" borderId="65" xfId="0" applyFont="1" applyFill="1" applyBorder="1" applyAlignment="1" applyProtection="1">
      <alignment horizontal="center" vertical="center"/>
      <protection hidden="1"/>
    </xf>
    <xf numFmtId="3" fontId="11" fillId="0" borderId="77" xfId="0" applyNumberFormat="1" applyFont="1" applyFill="1" applyBorder="1" applyAlignment="1" applyProtection="1">
      <alignment horizontal="center" vertical="center" shrinkToFit="1"/>
      <protection hidden="1"/>
    </xf>
    <xf numFmtId="0" fontId="12" fillId="0" borderId="20" xfId="0" applyFont="1" applyFill="1" applyBorder="1" applyAlignment="1" applyProtection="1">
      <alignment horizontal="center" vertical="center"/>
      <protection hidden="1"/>
    </xf>
    <xf numFmtId="0" fontId="27" fillId="0" borderId="38" xfId="0" applyFont="1" applyFill="1" applyBorder="1" applyAlignment="1" applyProtection="1">
      <alignment vertical="center" wrapText="1"/>
      <protection hidden="1"/>
    </xf>
    <xf numFmtId="0" fontId="28" fillId="0" borderId="38" xfId="0" applyFont="1" applyFill="1" applyBorder="1" applyAlignment="1" applyProtection="1">
      <alignment vertical="center" wrapText="1"/>
      <protection hidden="1"/>
    </xf>
    <xf numFmtId="3" fontId="11" fillId="0" borderId="42" xfId="0" applyNumberFormat="1" applyFont="1" applyFill="1" applyBorder="1" applyAlignment="1" applyProtection="1">
      <alignment horizontal="center" vertical="center" shrinkToFit="1"/>
      <protection hidden="1"/>
    </xf>
    <xf numFmtId="3" fontId="11" fillId="0" borderId="82" xfId="0" applyNumberFormat="1" applyFont="1" applyFill="1" applyBorder="1" applyAlignment="1" applyProtection="1">
      <alignment horizontal="center" vertical="center" shrinkToFit="1"/>
      <protection hidden="1"/>
    </xf>
    <xf numFmtId="0" fontId="12" fillId="0" borderId="82" xfId="0" applyFont="1" applyFill="1" applyBorder="1" applyAlignment="1" applyProtection="1">
      <alignment horizontal="center" vertical="center"/>
      <protection hidden="1"/>
    </xf>
    <xf numFmtId="3" fontId="11" fillId="0" borderId="91" xfId="0" applyNumberFormat="1" applyFont="1" applyFill="1" applyBorder="1" applyAlignment="1" applyProtection="1">
      <alignment horizontal="center" vertical="center" shrinkToFit="1"/>
      <protection hidden="1"/>
    </xf>
    <xf numFmtId="0" fontId="12" fillId="0" borderId="49" xfId="0" applyFont="1" applyFill="1" applyBorder="1" applyAlignment="1" applyProtection="1">
      <alignment horizontal="center" vertical="center"/>
      <protection hidden="1"/>
    </xf>
    <xf numFmtId="0" fontId="6" fillId="0" borderId="39" xfId="0" applyFont="1" applyFill="1" applyBorder="1" applyAlignment="1" applyProtection="1">
      <alignment horizontal="left" vertical="center" wrapText="1" indent="2"/>
      <protection hidden="1"/>
    </xf>
    <xf numFmtId="0" fontId="29" fillId="0" borderId="48" xfId="0" applyFont="1" applyFill="1" applyBorder="1" applyAlignment="1" applyProtection="1">
      <alignment horizontal="left" vertical="center" wrapText="1" indent="1"/>
      <protection hidden="1"/>
    </xf>
    <xf numFmtId="3" fontId="11" fillId="0" borderId="43" xfId="0" applyNumberFormat="1" applyFont="1" applyFill="1" applyBorder="1" applyAlignment="1" applyProtection="1">
      <alignment horizontal="center" vertical="center" shrinkToFit="1"/>
      <protection hidden="1"/>
    </xf>
    <xf numFmtId="3" fontId="11" fillId="2" borderId="78" xfId="0" applyNumberFormat="1" applyFont="1" applyFill="1" applyBorder="1" applyAlignment="1" applyProtection="1">
      <alignment horizontal="center" vertical="center" shrinkToFit="1"/>
      <protection locked="0"/>
    </xf>
    <xf numFmtId="0" fontId="12" fillId="2" borderId="78" xfId="0" applyFont="1" applyFill="1" applyBorder="1" applyAlignment="1" applyProtection="1">
      <alignment horizontal="center" vertical="center"/>
      <protection locked="0"/>
    </xf>
    <xf numFmtId="0" fontId="12" fillId="2" borderId="39" xfId="0" applyFont="1" applyFill="1" applyBorder="1" applyAlignment="1" applyProtection="1">
      <alignment horizontal="center" vertical="center"/>
      <protection locked="0"/>
    </xf>
    <xf numFmtId="0" fontId="12" fillId="2" borderId="78" xfId="0" applyFont="1" applyFill="1" applyBorder="1" applyAlignment="1" applyProtection="1">
      <alignment horizontal="center" vertical="center" wrapText="1"/>
      <protection locked="0"/>
    </xf>
    <xf numFmtId="0" fontId="11" fillId="2" borderId="78" xfId="0" applyFont="1" applyFill="1" applyBorder="1" applyAlignment="1" applyProtection="1">
      <alignment horizontal="center" wrapText="1"/>
      <protection locked="0"/>
    </xf>
    <xf numFmtId="0" fontId="11" fillId="2" borderId="39" xfId="0" applyFont="1" applyFill="1" applyBorder="1" applyAlignment="1" applyProtection="1">
      <alignment horizontal="center" wrapText="1"/>
      <protection locked="0"/>
    </xf>
    <xf numFmtId="0" fontId="6" fillId="0" borderId="79" xfId="0" applyFont="1" applyFill="1" applyBorder="1" applyAlignment="1" applyProtection="1">
      <alignment horizontal="left" vertical="center" wrapText="1" indent="2"/>
      <protection hidden="1"/>
    </xf>
    <xf numFmtId="0" fontId="29" fillId="0" borderId="79" xfId="0" applyFont="1" applyFill="1" applyBorder="1" applyAlignment="1" applyProtection="1">
      <alignment horizontal="left" vertical="center" wrapText="1" indent="2"/>
      <protection hidden="1"/>
    </xf>
    <xf numFmtId="3" fontId="11" fillId="0" borderId="80" xfId="0" applyNumberFormat="1" applyFont="1" applyFill="1" applyBorder="1" applyAlignment="1" applyProtection="1">
      <alignment horizontal="center" vertical="center" shrinkToFit="1"/>
      <protection hidden="1"/>
    </xf>
    <xf numFmtId="3" fontId="11" fillId="2" borderId="81" xfId="0" applyNumberFormat="1" applyFont="1" applyFill="1" applyBorder="1" applyAlignment="1" applyProtection="1">
      <alignment horizontal="center" vertical="center" shrinkToFit="1"/>
      <protection locked="0"/>
    </xf>
    <xf numFmtId="0" fontId="12" fillId="2" borderId="81" xfId="0" applyFont="1" applyFill="1" applyBorder="1" applyAlignment="1" applyProtection="1">
      <alignment horizontal="center" vertical="center" wrapText="1"/>
      <protection locked="0"/>
    </xf>
    <xf numFmtId="0" fontId="11" fillId="2" borderId="81" xfId="0" applyFont="1" applyFill="1" applyBorder="1" applyAlignment="1" applyProtection="1">
      <alignment horizontal="center" wrapText="1"/>
      <protection locked="0"/>
    </xf>
    <xf numFmtId="0" fontId="11" fillId="2" borderId="79" xfId="0" applyFont="1" applyFill="1" applyBorder="1" applyAlignment="1" applyProtection="1">
      <alignment horizontal="center" wrapText="1"/>
      <protection locked="0"/>
    </xf>
    <xf numFmtId="0" fontId="27" fillId="0" borderId="49" xfId="0" applyFont="1" applyFill="1" applyBorder="1" applyAlignment="1" applyProtection="1">
      <alignment vertical="center" wrapText="1"/>
      <protection hidden="1"/>
    </xf>
    <xf numFmtId="0" fontId="28" fillId="0" borderId="49" xfId="0" applyFont="1" applyFill="1" applyBorder="1" applyAlignment="1" applyProtection="1">
      <alignment vertical="center" wrapText="1"/>
      <protection hidden="1"/>
    </xf>
    <xf numFmtId="3" fontId="11" fillId="0" borderId="52" xfId="0" applyNumberFormat="1" applyFont="1" applyFill="1" applyBorder="1" applyAlignment="1" applyProtection="1">
      <alignment horizontal="center" vertical="center" shrinkToFit="1"/>
      <protection hidden="1"/>
    </xf>
    <xf numFmtId="0" fontId="29" fillId="0" borderId="39" xfId="0" applyFont="1" applyFill="1" applyBorder="1" applyAlignment="1" applyProtection="1">
      <alignment horizontal="left" vertical="center" wrapText="1" indent="2"/>
      <protection hidden="1"/>
    </xf>
    <xf numFmtId="0" fontId="10" fillId="0" borderId="39" xfId="0" applyFont="1" applyFill="1" applyBorder="1" applyAlignment="1" applyProtection="1">
      <alignment horizontal="left" vertical="center" wrapText="1" indent="2"/>
      <protection hidden="1"/>
    </xf>
    <xf numFmtId="0" fontId="6" fillId="0" borderId="41" xfId="0" applyFont="1" applyFill="1" applyBorder="1" applyAlignment="1" applyProtection="1">
      <alignment horizontal="left" vertical="center" wrapText="1" indent="2"/>
      <protection hidden="1"/>
    </xf>
    <xf numFmtId="0" fontId="29" fillId="0" borderId="54" xfId="0" applyFont="1" applyFill="1" applyBorder="1" applyAlignment="1" applyProtection="1">
      <alignment horizontal="left" vertical="center" wrapText="1" indent="2"/>
      <protection hidden="1"/>
    </xf>
    <xf numFmtId="3" fontId="11" fillId="0" borderId="53" xfId="0" applyNumberFormat="1" applyFont="1" applyFill="1" applyBorder="1" applyAlignment="1" applyProtection="1">
      <alignment horizontal="center" vertical="center" shrinkToFit="1"/>
      <protection hidden="1"/>
    </xf>
    <xf numFmtId="3" fontId="11" fillId="2" borderId="84" xfId="0" applyNumberFormat="1" applyFont="1" applyFill="1" applyBorder="1" applyAlignment="1" applyProtection="1">
      <alignment horizontal="center" vertical="center" shrinkToFit="1"/>
      <protection locked="0"/>
    </xf>
    <xf numFmtId="0" fontId="12" fillId="2" borderId="84" xfId="0" applyFont="1" applyFill="1" applyBorder="1" applyAlignment="1" applyProtection="1">
      <alignment horizontal="center" vertical="center"/>
      <protection locked="0"/>
    </xf>
    <xf numFmtId="0" fontId="12" fillId="2" borderId="41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Alignment="1" applyProtection="1">
      <alignment horizontal="left" vertical="center"/>
      <protection hidden="1"/>
    </xf>
    <xf numFmtId="0" fontId="18" fillId="0" borderId="0" xfId="0" applyFont="1" applyFill="1" applyBorder="1" applyAlignment="1" applyProtection="1">
      <alignment horizontal="left" vertical="center"/>
      <protection hidden="1"/>
    </xf>
    <xf numFmtId="0" fontId="30" fillId="0" borderId="0" xfId="0" applyFont="1" applyFill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left" vertical="center" indent="2"/>
      <protection hidden="1"/>
    </xf>
    <xf numFmtId="0" fontId="10" fillId="0" borderId="0" xfId="0" applyFont="1" applyFill="1" applyBorder="1" applyAlignment="1" applyProtection="1">
      <alignment horizontal="left" vertical="center" indent="2"/>
      <protection hidden="1"/>
    </xf>
    <xf numFmtId="0" fontId="18" fillId="0" borderId="0" xfId="0" applyFont="1" applyFill="1" applyAlignment="1" applyProtection="1">
      <alignment horizontal="justify" vertical="center"/>
      <protection hidden="1"/>
    </xf>
    <xf numFmtId="0" fontId="23" fillId="0" borderId="0" xfId="0" applyFont="1" applyAlignment="1" applyProtection="1">
      <protection hidden="1"/>
    </xf>
    <xf numFmtId="0" fontId="23" fillId="0" borderId="0" xfId="0" applyFont="1" applyBorder="1" applyAlignment="1" applyProtection="1"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horizontal="left" vertical="center" indent="6"/>
      <protection hidden="1"/>
    </xf>
    <xf numFmtId="0" fontId="31" fillId="0" borderId="0" xfId="0" applyFont="1" applyFill="1" applyBorder="1" applyAlignment="1">
      <alignment horizontal="center" vertical="center"/>
    </xf>
    <xf numFmtId="0" fontId="22" fillId="0" borderId="8" xfId="0" applyFont="1" applyFill="1" applyBorder="1" applyAlignment="1" applyProtection="1">
      <alignment horizontal="left" vertical="center" indent="6"/>
      <protection hidden="1"/>
    </xf>
    <xf numFmtId="0" fontId="5" fillId="0" borderId="6" xfId="0" applyFont="1" applyFill="1" applyBorder="1" applyAlignment="1" applyProtection="1">
      <alignment horizontal="center" vertical="center" wrapText="1"/>
      <protection hidden="1"/>
    </xf>
    <xf numFmtId="0" fontId="17" fillId="0" borderId="75" xfId="0" applyFont="1" applyFill="1" applyBorder="1" applyAlignment="1" applyProtection="1">
      <alignment horizontal="center" vertical="center" wrapText="1"/>
      <protection hidden="1"/>
    </xf>
    <xf numFmtId="0" fontId="17" fillId="0" borderId="76" xfId="0" applyFont="1" applyFill="1" applyBorder="1" applyAlignment="1" applyProtection="1">
      <alignment horizontal="center" vertical="center" wrapText="1"/>
      <protection hidden="1"/>
    </xf>
    <xf numFmtId="0" fontId="17" fillId="0" borderId="6" xfId="0" applyFont="1" applyFill="1" applyBorder="1" applyAlignment="1" applyProtection="1">
      <alignment horizontal="center" vertical="center" wrapText="1"/>
      <protection hidden="1"/>
    </xf>
    <xf numFmtId="0" fontId="24" fillId="0" borderId="45" xfId="0" applyFont="1" applyFill="1" applyBorder="1" applyAlignment="1" applyProtection="1">
      <alignment horizontal="center" vertical="center" wrapText="1"/>
      <protection hidden="1"/>
    </xf>
    <xf numFmtId="0" fontId="25" fillId="0" borderId="46" xfId="0" applyFont="1" applyFill="1" applyBorder="1" applyAlignment="1" applyProtection="1">
      <alignment horizontal="left" vertical="center" wrapText="1"/>
      <protection hidden="1"/>
    </xf>
    <xf numFmtId="3" fontId="11" fillId="0" borderId="17" xfId="0" applyNumberFormat="1" applyFont="1" applyFill="1" applyBorder="1" applyAlignment="1" applyProtection="1">
      <alignment horizontal="center" vertical="center" shrinkToFit="1"/>
      <protection hidden="1"/>
    </xf>
    <xf numFmtId="3" fontId="11" fillId="0" borderId="47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48" xfId="0" applyFont="1" applyFill="1" applyBorder="1" applyAlignment="1" applyProtection="1">
      <alignment horizontal="left" vertical="center" wrapText="1" indent="2"/>
      <protection hidden="1"/>
    </xf>
    <xf numFmtId="3" fontId="11" fillId="2" borderId="39" xfId="0" applyNumberFormat="1" applyFont="1" applyFill="1" applyBorder="1" applyAlignment="1" applyProtection="1">
      <alignment horizontal="center" vertical="center" shrinkToFit="1"/>
      <protection locked="0"/>
    </xf>
    <xf numFmtId="3" fontId="11" fillId="0" borderId="49" xfId="0" applyNumberFormat="1" applyFont="1" applyFill="1" applyBorder="1" applyAlignment="1" applyProtection="1">
      <alignment horizontal="center" vertical="center" shrinkToFit="1"/>
      <protection hidden="1"/>
    </xf>
    <xf numFmtId="0" fontId="10" fillId="0" borderId="48" xfId="0" applyFont="1" applyFill="1" applyBorder="1" applyAlignment="1" applyProtection="1">
      <alignment horizontal="left" vertical="center" wrapText="1" indent="2"/>
      <protection hidden="1"/>
    </xf>
    <xf numFmtId="0" fontId="6" fillId="0" borderId="83" xfId="0" applyFont="1" applyFill="1" applyBorder="1" applyAlignment="1" applyProtection="1">
      <alignment horizontal="left" vertical="center" wrapText="1" indent="2"/>
      <protection hidden="1"/>
    </xf>
    <xf numFmtId="3" fontId="11" fillId="2" borderId="79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0" xfId="0" applyFont="1" applyFill="1" applyBorder="1" applyAlignment="1" applyProtection="1">
      <alignment vertical="center" wrapText="1"/>
      <protection hidden="1"/>
    </xf>
    <xf numFmtId="3" fontId="11" fillId="0" borderId="44" xfId="0" applyNumberFormat="1" applyFont="1" applyFill="1" applyBorder="1" applyAlignment="1" applyProtection="1">
      <alignment horizontal="center" vertical="center" shrinkToFit="1"/>
      <protection hidden="1"/>
    </xf>
    <xf numFmtId="3" fontId="11" fillId="0" borderId="71" xfId="0" applyNumberFormat="1" applyFont="1" applyFill="1" applyBorder="1" applyAlignment="1" applyProtection="1">
      <alignment horizontal="center" vertical="center" shrinkToFit="1"/>
      <protection hidden="1"/>
    </xf>
    <xf numFmtId="3" fontId="11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6" fillId="0" borderId="144" xfId="0" applyFont="1" applyFill="1" applyBorder="1" applyAlignment="1" applyProtection="1">
      <alignment horizontal="left" vertical="center" wrapText="1" indent="2"/>
      <protection hidden="1"/>
    </xf>
    <xf numFmtId="3" fontId="11" fillId="2" borderId="143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54" xfId="0" applyFont="1" applyFill="1" applyBorder="1" applyAlignment="1" applyProtection="1">
      <alignment horizontal="left" vertical="center" wrapText="1" indent="2"/>
      <protection hidden="1"/>
    </xf>
    <xf numFmtId="3" fontId="11" fillId="2" borderId="41" xfId="0" applyNumberFormat="1" applyFont="1" applyFill="1" applyBorder="1" applyAlignment="1" applyProtection="1">
      <alignment horizontal="center" vertical="center" shrinkToFit="1"/>
      <protection locked="0"/>
    </xf>
    <xf numFmtId="3" fontId="11" fillId="0" borderId="50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0" xfId="0" applyFont="1" applyFill="1" applyBorder="1" applyAlignment="1" applyProtection="1">
      <alignment horizontal="left" vertical="center" indent="4"/>
      <protection hidden="1"/>
    </xf>
    <xf numFmtId="0" fontId="18" fillId="0" borderId="0" xfId="0" applyFont="1" applyFill="1" applyBorder="1" applyAlignment="1" applyProtection="1">
      <alignment horizontal="justify" vertical="center"/>
      <protection hidden="1"/>
    </xf>
    <xf numFmtId="0" fontId="29" fillId="0" borderId="0" xfId="0" applyFont="1" applyBorder="1" applyAlignment="1" applyProtection="1">
      <alignment vertical="center"/>
      <protection hidden="1"/>
    </xf>
    <xf numFmtId="0" fontId="30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33" fillId="0" borderId="0" xfId="0" applyFont="1" applyFill="1" applyBorder="1" applyAlignment="1" applyProtection="1">
      <alignment vertical="center" wrapText="1"/>
      <protection hidden="1"/>
    </xf>
    <xf numFmtId="0" fontId="33" fillId="0" borderId="0" xfId="0" applyFont="1" applyFill="1" applyBorder="1" applyAlignment="1" applyProtection="1">
      <alignment vertical="center"/>
      <protection hidden="1"/>
    </xf>
    <xf numFmtId="0" fontId="28" fillId="0" borderId="0" xfId="0" applyFont="1" applyFill="1" applyAlignment="1" applyProtection="1">
      <alignment horizontal="left" vertical="center" wrapText="1"/>
      <protection hidden="1"/>
    </xf>
    <xf numFmtId="0" fontId="23" fillId="0" borderId="6" xfId="0" applyFont="1" applyFill="1" applyBorder="1" applyAlignment="1" applyProtection="1">
      <alignment horizontal="center" vertical="center" wrapText="1"/>
      <protection hidden="1"/>
    </xf>
    <xf numFmtId="0" fontId="18" fillId="0" borderId="75" xfId="0" applyFont="1" applyFill="1" applyBorder="1" applyAlignment="1" applyProtection="1">
      <alignment horizontal="center" vertical="center" wrapText="1"/>
      <protection hidden="1"/>
    </xf>
    <xf numFmtId="0" fontId="18" fillId="0" borderId="76" xfId="0" applyFont="1" applyFill="1" applyBorder="1" applyAlignment="1" applyProtection="1">
      <alignment horizontal="center" vertical="center" wrapText="1"/>
      <protection hidden="1"/>
    </xf>
    <xf numFmtId="0" fontId="18" fillId="0" borderId="6" xfId="0" applyFont="1" applyFill="1" applyBorder="1" applyAlignment="1" applyProtection="1">
      <alignment horizontal="center" vertical="center" wrapText="1"/>
      <protection hidden="1"/>
    </xf>
    <xf numFmtId="0" fontId="35" fillId="0" borderId="20" xfId="0" applyFont="1" applyFill="1" applyBorder="1" applyAlignment="1" applyProtection="1">
      <alignment horizontal="left" vertical="center" wrapText="1"/>
      <protection hidden="1"/>
    </xf>
    <xf numFmtId="3" fontId="11" fillId="0" borderId="21" xfId="0" applyNumberFormat="1" applyFont="1" applyFill="1" applyBorder="1" applyAlignment="1" applyProtection="1">
      <alignment horizontal="center" vertical="center" shrinkToFit="1"/>
      <protection hidden="1"/>
    </xf>
    <xf numFmtId="3" fontId="11" fillId="0" borderId="20" xfId="0" applyNumberFormat="1" applyFont="1" applyFill="1" applyBorder="1" applyAlignment="1" applyProtection="1">
      <alignment horizontal="center" vertical="center" shrinkToFit="1"/>
      <protection hidden="1"/>
    </xf>
    <xf numFmtId="0" fontId="18" fillId="0" borderId="57" xfId="0" applyFont="1" applyFill="1" applyBorder="1" applyAlignment="1" applyProtection="1">
      <alignment horizontal="left" vertical="center" wrapText="1" indent="2"/>
      <protection hidden="1"/>
    </xf>
    <xf numFmtId="3" fontId="11" fillId="0" borderId="66" xfId="0" applyNumberFormat="1" applyFont="1" applyFill="1" applyBorder="1" applyAlignment="1" applyProtection="1">
      <alignment horizontal="center" vertical="center" shrinkToFit="1"/>
      <protection hidden="1"/>
    </xf>
    <xf numFmtId="3" fontId="11" fillId="2" borderId="55" xfId="0" applyNumberFormat="1" applyFont="1" applyFill="1" applyBorder="1" applyAlignment="1" applyProtection="1">
      <alignment horizontal="center" vertical="center" shrinkToFit="1"/>
      <protection locked="0"/>
    </xf>
    <xf numFmtId="3" fontId="11" fillId="2" borderId="57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24" xfId="0" applyFont="1" applyFill="1" applyBorder="1" applyAlignment="1" applyProtection="1">
      <alignment horizontal="left" vertical="center" wrapText="1" indent="2"/>
      <protection hidden="1"/>
    </xf>
    <xf numFmtId="0" fontId="18" fillId="0" borderId="86" xfId="0" applyFont="1" applyFill="1" applyBorder="1" applyAlignment="1" applyProtection="1">
      <alignment horizontal="center" vertical="center" wrapText="1"/>
      <protection hidden="1"/>
    </xf>
    <xf numFmtId="3" fontId="11" fillId="0" borderId="11" xfId="0" applyNumberFormat="1" applyFont="1" applyFill="1" applyBorder="1" applyAlignment="1" applyProtection="1">
      <alignment horizontal="center" vertical="center" shrinkToFit="1"/>
      <protection hidden="1"/>
    </xf>
    <xf numFmtId="3" fontId="11" fillId="2" borderId="74" xfId="0" applyNumberFormat="1" applyFont="1" applyFill="1" applyBorder="1" applyAlignment="1" applyProtection="1">
      <alignment horizontal="center" vertical="center" shrinkToFit="1"/>
      <protection locked="0"/>
    </xf>
    <xf numFmtId="3" fontId="11" fillId="2" borderId="24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0" xfId="0" applyFont="1" applyAlignment="1" applyProtection="1">
      <alignment vertical="top" wrapText="1"/>
      <protection hidden="1"/>
    </xf>
    <xf numFmtId="0" fontId="35" fillId="0" borderId="0" xfId="0" applyFont="1" applyFill="1" applyBorder="1" applyAlignment="1" applyProtection="1">
      <alignment horizontal="center" vertical="center" wrapText="1"/>
      <protection locked="0" hidden="1"/>
    </xf>
    <xf numFmtId="0" fontId="18" fillId="0" borderId="0" xfId="0" applyFont="1" applyFill="1" applyBorder="1" applyAlignment="1" applyProtection="1">
      <alignment horizontal="left" vertical="center" wrapText="1" indent="2"/>
      <protection hidden="1"/>
    </xf>
    <xf numFmtId="3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Alignment="1" applyProtection="1">
      <alignment vertical="center"/>
      <protection hidden="1"/>
    </xf>
    <xf numFmtId="0" fontId="29" fillId="0" borderId="0" xfId="0" applyFont="1" applyAlignment="1" applyProtection="1">
      <alignment vertical="center"/>
      <protection hidden="1"/>
    </xf>
    <xf numFmtId="0" fontId="30" fillId="0" borderId="0" xfId="0" applyFont="1" applyAlignment="1" applyProtection="1">
      <alignment horizontal="center" vertical="center"/>
      <protection hidden="1"/>
    </xf>
    <xf numFmtId="0" fontId="34" fillId="0" borderId="0" xfId="0" applyFont="1" applyFill="1" applyAlignment="1" applyProtection="1">
      <alignment horizontal="left" indent="5"/>
      <protection hidden="1"/>
    </xf>
    <xf numFmtId="0" fontId="34" fillId="0" borderId="0" xfId="0" applyFont="1" applyFill="1" applyBorder="1" applyAlignment="1">
      <alignment vertical="center" wrapText="1"/>
    </xf>
    <xf numFmtId="0" fontId="34" fillId="0" borderId="0" xfId="0" applyFont="1" applyFill="1" applyBorder="1" applyAlignment="1" applyProtection="1">
      <alignment horizontal="left" vertical="center"/>
      <protection hidden="1"/>
    </xf>
    <xf numFmtId="0" fontId="34" fillId="0" borderId="0" xfId="0" applyFont="1" applyFill="1" applyBorder="1" applyAlignment="1" applyProtection="1">
      <alignment horizontal="left" vertical="center" indent="5"/>
      <protection hidden="1"/>
    </xf>
    <xf numFmtId="0" fontId="34" fillId="0" borderId="0" xfId="0" applyFont="1" applyFill="1" applyBorder="1" applyAlignment="1" applyProtection="1">
      <alignment vertical="center" wrapText="1"/>
      <protection hidden="1"/>
    </xf>
    <xf numFmtId="0" fontId="19" fillId="0" borderId="11" xfId="0" applyFont="1" applyFill="1" applyBorder="1" applyAlignment="1" applyProtection="1">
      <alignment horizontal="center" vertical="center" wrapText="1"/>
      <protection hidden="1"/>
    </xf>
    <xf numFmtId="0" fontId="19" fillId="0" borderId="74" xfId="0" applyFont="1" applyFill="1" applyBorder="1" applyAlignment="1" applyProtection="1">
      <alignment horizontal="center" vertical="center" wrapText="1"/>
      <protection hidden="1"/>
    </xf>
    <xf numFmtId="0" fontId="19" fillId="0" borderId="24" xfId="0" applyFont="1" applyFill="1" applyBorder="1" applyAlignment="1" applyProtection="1">
      <alignment horizontal="center" vertical="center" wrapText="1"/>
      <protection hidden="1"/>
    </xf>
    <xf numFmtId="0" fontId="19" fillId="0" borderId="103" xfId="0" applyFont="1" applyFill="1" applyBorder="1" applyAlignment="1" applyProtection="1">
      <alignment horizontal="center" vertical="center" wrapText="1"/>
      <protection hidden="1"/>
    </xf>
    <xf numFmtId="0" fontId="19" fillId="0" borderId="85" xfId="0" applyFont="1" applyFill="1" applyBorder="1" applyAlignment="1" applyProtection="1">
      <alignment horizontal="center" vertical="center" wrapText="1"/>
      <protection hidden="1"/>
    </xf>
    <xf numFmtId="3" fontId="19" fillId="0" borderId="21" xfId="0" applyNumberFormat="1" applyFont="1" applyFill="1" applyBorder="1" applyAlignment="1" applyProtection="1">
      <alignment horizontal="center" vertical="center" shrinkToFit="1"/>
      <protection hidden="1"/>
    </xf>
    <xf numFmtId="3" fontId="19" fillId="0" borderId="65" xfId="0" applyNumberFormat="1" applyFont="1" applyFill="1" applyBorder="1" applyAlignment="1" applyProtection="1">
      <alignment horizontal="center" vertical="center" shrinkToFit="1"/>
      <protection hidden="1"/>
    </xf>
    <xf numFmtId="3" fontId="19" fillId="0" borderId="20" xfId="0" applyNumberFormat="1" applyFont="1" applyFill="1" applyBorder="1" applyAlignment="1" applyProtection="1">
      <alignment horizontal="center" vertical="center" shrinkToFit="1"/>
      <protection hidden="1"/>
    </xf>
    <xf numFmtId="3" fontId="19" fillId="0" borderId="104" xfId="0" applyNumberFormat="1" applyFont="1" applyFill="1" applyBorder="1" applyAlignment="1" applyProtection="1">
      <alignment horizontal="center" vertical="center" shrinkToFit="1"/>
      <protection hidden="1"/>
    </xf>
    <xf numFmtId="3" fontId="19" fillId="0" borderId="105" xfId="0" applyNumberFormat="1" applyFont="1" applyFill="1" applyBorder="1" applyAlignment="1" applyProtection="1">
      <alignment horizontal="center" vertical="center" shrinkToFit="1"/>
      <protection hidden="1"/>
    </xf>
    <xf numFmtId="0" fontId="19" fillId="0" borderId="0" xfId="0" applyFont="1" applyAlignment="1" applyProtection="1">
      <alignment horizontal="right" vertical="center"/>
      <protection hidden="1"/>
    </xf>
    <xf numFmtId="0" fontId="19" fillId="0" borderId="0" xfId="0" applyFont="1" applyFill="1" applyBorder="1" applyAlignment="1" applyProtection="1">
      <alignment horizontal="left" vertical="center" wrapText="1"/>
      <protection hidden="1"/>
    </xf>
    <xf numFmtId="0" fontId="39" fillId="0" borderId="0" xfId="0" applyFont="1" applyFill="1" applyBorder="1" applyAlignment="1" applyProtection="1">
      <alignment horizontal="center" vertical="center" wrapText="1"/>
      <protection hidden="1"/>
    </xf>
    <xf numFmtId="3" fontId="11" fillId="2" borderId="71" xfId="0" applyNumberFormat="1" applyFont="1" applyFill="1" applyBorder="1" applyAlignment="1" applyProtection="1">
      <alignment horizontal="center" vertical="center" shrinkToFit="1"/>
      <protection locked="0"/>
    </xf>
    <xf numFmtId="3" fontId="11" fillId="2" borderId="0" xfId="0" applyNumberFormat="1" applyFont="1" applyFill="1" applyBorder="1" applyAlignment="1" applyProtection="1">
      <alignment horizontal="center" vertical="center" shrinkToFit="1"/>
      <protection locked="0"/>
    </xf>
    <xf numFmtId="3" fontId="11" fillId="0" borderId="106" xfId="0" applyNumberFormat="1" applyFont="1" applyFill="1" applyBorder="1" applyAlignment="1" applyProtection="1">
      <alignment horizontal="center" vertical="center" shrinkToFit="1"/>
      <protection hidden="1"/>
    </xf>
    <xf numFmtId="3" fontId="11" fillId="2" borderId="107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57" xfId="0" applyFont="1" applyBorder="1" applyAlignment="1" applyProtection="1">
      <alignment horizontal="right" vertical="center"/>
      <protection hidden="1"/>
    </xf>
    <xf numFmtId="0" fontId="19" fillId="0" borderId="57" xfId="0" applyFont="1" applyFill="1" applyBorder="1" applyAlignment="1" applyProtection="1">
      <alignment horizontal="left" vertical="center" wrapText="1"/>
      <protection hidden="1"/>
    </xf>
    <xf numFmtId="0" fontId="39" fillId="0" borderId="57" xfId="0" applyFont="1" applyFill="1" applyBorder="1" applyAlignment="1" applyProtection="1">
      <alignment horizontal="center" vertical="center" wrapText="1"/>
      <protection hidden="1"/>
    </xf>
    <xf numFmtId="3" fontId="11" fillId="0" borderId="108" xfId="0" applyNumberFormat="1" applyFont="1" applyFill="1" applyBorder="1" applyAlignment="1" applyProtection="1">
      <alignment horizontal="center" vertical="center" shrinkToFit="1"/>
      <protection hidden="1"/>
    </xf>
    <xf numFmtId="3" fontId="11" fillId="2" borderId="109" xfId="0" applyNumberFormat="1" applyFont="1" applyFill="1" applyBorder="1" applyAlignment="1" applyProtection="1">
      <alignment horizontal="center" vertical="center" shrinkToFit="1"/>
      <protection locked="0"/>
    </xf>
    <xf numFmtId="3" fontId="11" fillId="0" borderId="57" xfId="0" applyNumberFormat="1" applyFont="1" applyFill="1" applyBorder="1" applyAlignment="1" applyProtection="1">
      <alignment horizontal="center" vertical="center" shrinkToFit="1"/>
      <protection hidden="1"/>
    </xf>
    <xf numFmtId="0" fontId="19" fillId="0" borderId="57" xfId="0" applyFont="1" applyFill="1" applyBorder="1" applyAlignment="1" applyProtection="1">
      <alignment horizontal="right" vertical="center"/>
      <protection hidden="1"/>
    </xf>
    <xf numFmtId="0" fontId="19" fillId="0" borderId="22" xfId="0" applyFont="1" applyBorder="1" applyAlignment="1" applyProtection="1">
      <alignment horizontal="right" vertical="center"/>
      <protection hidden="1"/>
    </xf>
    <xf numFmtId="0" fontId="19" fillId="0" borderId="22" xfId="0" applyFont="1" applyFill="1" applyBorder="1" applyAlignment="1" applyProtection="1">
      <alignment horizontal="left" vertical="center" wrapText="1"/>
      <protection hidden="1"/>
    </xf>
    <xf numFmtId="0" fontId="39" fillId="0" borderId="22" xfId="0" applyFont="1" applyFill="1" applyBorder="1" applyAlignment="1" applyProtection="1">
      <alignment horizontal="center" vertical="center" wrapText="1"/>
      <protection hidden="1"/>
    </xf>
    <xf numFmtId="3" fontId="11" fillId="0" borderId="23" xfId="0" applyNumberFormat="1" applyFont="1" applyFill="1" applyBorder="1" applyAlignment="1" applyProtection="1">
      <alignment horizontal="center" vertical="center" shrinkToFit="1"/>
      <protection hidden="1"/>
    </xf>
    <xf numFmtId="3" fontId="11" fillId="2" borderId="72" xfId="0" applyNumberFormat="1" applyFont="1" applyFill="1" applyBorder="1" applyAlignment="1" applyProtection="1">
      <alignment horizontal="center" vertical="center" shrinkToFit="1"/>
      <protection locked="0"/>
    </xf>
    <xf numFmtId="3" fontId="11" fillId="2" borderId="22" xfId="0" applyNumberFormat="1" applyFont="1" applyFill="1" applyBorder="1" applyAlignment="1" applyProtection="1">
      <alignment horizontal="center" vertical="center" shrinkToFit="1"/>
      <protection locked="0"/>
    </xf>
    <xf numFmtId="3" fontId="11" fillId="0" borderId="110" xfId="0" applyNumberFormat="1" applyFont="1" applyFill="1" applyBorder="1" applyAlignment="1" applyProtection="1">
      <alignment horizontal="center" vertical="center" shrinkToFit="1"/>
      <protection hidden="1"/>
    </xf>
    <xf numFmtId="3" fontId="11" fillId="2" borderId="111" xfId="0" applyNumberFormat="1" applyFont="1" applyFill="1" applyBorder="1" applyAlignment="1" applyProtection="1">
      <alignment horizontal="center" vertical="center" shrinkToFit="1"/>
      <protection locked="0"/>
    </xf>
    <xf numFmtId="3" fontId="11" fillId="0" borderId="22" xfId="0" applyNumberFormat="1" applyFont="1" applyFill="1" applyBorder="1" applyAlignment="1" applyProtection="1">
      <alignment horizontal="center" vertical="center" shrinkToFit="1"/>
      <protection hidden="1"/>
    </xf>
    <xf numFmtId="0" fontId="19" fillId="0" borderId="18" xfId="0" applyFont="1" applyBorder="1" applyAlignment="1" applyProtection="1">
      <alignment horizontal="right" vertical="center"/>
      <protection hidden="1"/>
    </xf>
    <xf numFmtId="0" fontId="19" fillId="0" borderId="18" xfId="0" applyFont="1" applyFill="1" applyBorder="1" applyAlignment="1" applyProtection="1">
      <alignment horizontal="left" vertical="center" wrapText="1"/>
      <protection hidden="1"/>
    </xf>
    <xf numFmtId="0" fontId="39" fillId="0" borderId="18" xfId="0" applyFont="1" applyFill="1" applyBorder="1" applyAlignment="1" applyProtection="1">
      <alignment horizontal="center" vertical="center" wrapText="1"/>
      <protection hidden="1"/>
    </xf>
    <xf numFmtId="3" fontId="11" fillId="0" borderId="19" xfId="0" applyNumberFormat="1" applyFont="1" applyFill="1" applyBorder="1" applyAlignment="1" applyProtection="1">
      <alignment horizontal="center" vertical="center" shrinkToFit="1"/>
      <protection hidden="1"/>
    </xf>
    <xf numFmtId="3" fontId="11" fillId="2" borderId="73" xfId="0" applyNumberFormat="1" applyFont="1" applyFill="1" applyBorder="1" applyAlignment="1" applyProtection="1">
      <alignment horizontal="center" vertical="center" shrinkToFit="1"/>
      <protection locked="0"/>
    </xf>
    <xf numFmtId="3" fontId="11" fillId="2" borderId="18" xfId="0" applyNumberFormat="1" applyFont="1" applyFill="1" applyBorder="1" applyAlignment="1" applyProtection="1">
      <alignment horizontal="center" vertical="center" shrinkToFit="1"/>
      <protection locked="0"/>
    </xf>
    <xf numFmtId="3" fontId="11" fillId="0" borderId="112" xfId="0" applyNumberFormat="1" applyFont="1" applyFill="1" applyBorder="1" applyAlignment="1" applyProtection="1">
      <alignment horizontal="center" vertical="center" shrinkToFit="1"/>
      <protection hidden="1"/>
    </xf>
    <xf numFmtId="3" fontId="11" fillId="2" borderId="113" xfId="0" applyNumberFormat="1" applyFont="1" applyFill="1" applyBorder="1" applyAlignment="1" applyProtection="1">
      <alignment horizontal="center" vertical="center" shrinkToFit="1"/>
      <protection locked="0"/>
    </xf>
    <xf numFmtId="3" fontId="11" fillId="0" borderId="18" xfId="0" applyNumberFormat="1" applyFont="1" applyFill="1" applyBorder="1" applyAlignment="1" applyProtection="1">
      <alignment horizontal="center" vertical="center" shrinkToFit="1"/>
      <protection hidden="1"/>
    </xf>
    <xf numFmtId="0" fontId="19" fillId="0" borderId="24" xfId="0" applyFont="1" applyBorder="1" applyAlignment="1" applyProtection="1">
      <alignment horizontal="right" vertical="center"/>
      <protection hidden="1"/>
    </xf>
    <xf numFmtId="0" fontId="19" fillId="0" borderId="24" xfId="0" applyFont="1" applyFill="1" applyBorder="1" applyAlignment="1" applyProtection="1">
      <alignment horizontal="left" vertical="center" wrapText="1"/>
      <protection hidden="1"/>
    </xf>
    <xf numFmtId="0" fontId="39" fillId="0" borderId="24" xfId="0" applyFont="1" applyFill="1" applyBorder="1" applyAlignment="1" applyProtection="1">
      <alignment horizontal="center" vertical="center" wrapText="1"/>
      <protection hidden="1"/>
    </xf>
    <xf numFmtId="3" fontId="11" fillId="0" borderId="103" xfId="0" applyNumberFormat="1" applyFont="1" applyFill="1" applyBorder="1" applyAlignment="1" applyProtection="1">
      <alignment horizontal="center" vertical="center" shrinkToFit="1"/>
      <protection hidden="1"/>
    </xf>
    <xf numFmtId="3" fontId="11" fillId="2" borderId="85" xfId="0" applyNumberFormat="1" applyFont="1" applyFill="1" applyBorder="1" applyAlignment="1" applyProtection="1">
      <alignment horizontal="center" vertical="center" shrinkToFit="1"/>
      <protection locked="0"/>
    </xf>
    <xf numFmtId="3" fontId="11" fillId="0" borderId="24" xfId="0" applyNumberFormat="1" applyFont="1" applyFill="1" applyBorder="1" applyAlignment="1" applyProtection="1">
      <alignment horizontal="center" vertical="center" shrinkToFit="1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horizontal="right" vertical="center"/>
      <protection hidden="1"/>
    </xf>
    <xf numFmtId="0" fontId="18" fillId="0" borderId="0" xfId="0" applyFont="1" applyFill="1" applyBorder="1" applyAlignment="1" applyProtection="1">
      <alignment horizontal="left" vertical="center" wrapText="1"/>
      <protection hidden="1"/>
    </xf>
    <xf numFmtId="0" fontId="30" fillId="0" borderId="0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Alignment="1" applyProtection="1">
      <alignment vertical="center"/>
      <protection hidden="1"/>
    </xf>
    <xf numFmtId="0" fontId="29" fillId="0" borderId="0" xfId="0" applyFont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34" fillId="0" borderId="0" xfId="0" applyFont="1" applyFill="1" applyBorder="1" applyAlignment="1" applyProtection="1">
      <alignment vertical="center"/>
      <protection hidden="1"/>
    </xf>
    <xf numFmtId="0" fontId="34" fillId="0" borderId="0" xfId="0" applyFont="1" applyFill="1" applyBorder="1" applyAlignment="1" applyProtection="1">
      <alignment horizontal="center" vertical="center"/>
      <protection hidden="1"/>
    </xf>
    <xf numFmtId="0" fontId="23" fillId="0" borderId="35" xfId="0" applyFont="1" applyFill="1" applyBorder="1" applyAlignment="1" applyProtection="1">
      <alignment horizontal="center" vertical="center"/>
      <protection hidden="1"/>
    </xf>
    <xf numFmtId="0" fontId="38" fillId="0" borderId="64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0" xfId="0" applyFont="1" applyFill="1" applyBorder="1" applyAlignment="1" applyProtection="1">
      <alignment horizontal="left" vertical="center" shrinkToFi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37" fillId="0" borderId="0" xfId="0" applyFont="1" applyBorder="1" applyAlignment="1" applyProtection="1">
      <alignment horizontal="center" vertical="center"/>
      <protection hidden="1"/>
    </xf>
    <xf numFmtId="0" fontId="11" fillId="2" borderId="88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7" xfId="0" applyFont="1" applyFill="1" applyBorder="1" applyAlignment="1" applyProtection="1">
      <alignment horizontal="left" vertical="center" shrinkToFit="1"/>
      <protection locked="0"/>
    </xf>
    <xf numFmtId="0" fontId="11" fillId="0" borderId="57" xfId="0" applyFont="1" applyFill="1" applyBorder="1" applyAlignment="1" applyProtection="1">
      <alignment horizontal="center" vertical="center" wrapText="1"/>
      <protection hidden="1"/>
    </xf>
    <xf numFmtId="0" fontId="37" fillId="0" borderId="57" xfId="0" applyFont="1" applyBorder="1" applyAlignment="1" applyProtection="1">
      <alignment horizontal="center" vertical="center"/>
      <protection hidden="1"/>
    </xf>
    <xf numFmtId="0" fontId="11" fillId="2" borderId="67" xfId="0" applyNumberFormat="1" applyFont="1" applyFill="1" applyBorder="1" applyAlignment="1" applyProtection="1">
      <alignment horizontal="center" vertical="center" shrinkToFit="1"/>
      <protection locked="0"/>
    </xf>
    <xf numFmtId="0" fontId="37" fillId="0" borderId="68" xfId="0" applyFont="1" applyBorder="1" applyAlignment="1" applyProtection="1">
      <alignment horizontal="center" vertical="center"/>
      <protection hidden="1"/>
    </xf>
    <xf numFmtId="0" fontId="11" fillId="2" borderId="57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Alignment="1" applyProtection="1">
      <alignment horizontal="center" vertical="center"/>
      <protection locked="0" hidden="1"/>
    </xf>
    <xf numFmtId="0" fontId="10" fillId="0" borderId="0" xfId="0" quotePrefix="1" applyFont="1" applyAlignment="1" applyProtection="1">
      <alignment horizontal="center" vertical="center"/>
      <protection locked="0"/>
    </xf>
    <xf numFmtId="0" fontId="11" fillId="2" borderId="69" xfId="0" applyFont="1" applyFill="1" applyBorder="1" applyAlignment="1" applyProtection="1">
      <alignment horizontal="left" vertical="center" shrinkToFit="1"/>
      <protection locked="0"/>
    </xf>
    <xf numFmtId="0" fontId="11" fillId="0" borderId="69" xfId="0" applyFont="1" applyFill="1" applyBorder="1" applyAlignment="1" applyProtection="1">
      <alignment horizontal="center" vertical="center" wrapText="1"/>
      <protection hidden="1"/>
    </xf>
    <xf numFmtId="0" fontId="37" fillId="0" borderId="70" xfId="0" applyFont="1" applyBorder="1" applyAlignment="1" applyProtection="1">
      <alignment horizontal="center" vertical="center"/>
      <protection hidden="1"/>
    </xf>
    <xf numFmtId="0" fontId="11" fillId="2" borderId="69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0" xfId="0" applyFont="1" applyFill="1" applyBorder="1" applyAlignment="1" applyProtection="1">
      <alignment horizontal="left" vertical="center"/>
      <protection hidden="1"/>
    </xf>
    <xf numFmtId="0" fontId="41" fillId="0" borderId="0" xfId="0" applyFont="1" applyFill="1" applyBorder="1" applyAlignment="1" applyProtection="1">
      <alignment horizontal="center" vertical="center" wrapText="1"/>
      <protection hidden="1"/>
    </xf>
    <xf numFmtId="3" fontId="4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Alignment="1" applyProtection="1">
      <alignment vertical="center"/>
      <protection locked="0"/>
    </xf>
    <xf numFmtId="0" fontId="41" fillId="0" borderId="0" xfId="0" applyFont="1" applyFill="1" applyBorder="1" applyAlignment="1" applyProtection="1">
      <alignment horizontal="left" vertical="center" wrapText="1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34" fillId="0" borderId="0" xfId="0" applyFont="1" applyFill="1" applyAlignment="1" applyProtection="1">
      <alignment horizontal="left" vertical="center" indent="6"/>
      <protection hidden="1"/>
    </xf>
    <xf numFmtId="0" fontId="34" fillId="0" borderId="0" xfId="0" applyFont="1" applyFill="1" applyBorder="1" applyAlignment="1" applyProtection="1">
      <alignment horizontal="left" vertical="center" indent="6"/>
      <protection hidden="1"/>
    </xf>
    <xf numFmtId="0" fontId="42" fillId="0" borderId="1" xfId="0" applyFont="1" applyFill="1" applyBorder="1" applyAlignment="1" applyProtection="1">
      <alignment horizontal="center" wrapText="1"/>
      <protection hidden="1"/>
    </xf>
    <xf numFmtId="0" fontId="42" fillId="0" borderId="2" xfId="0" applyFont="1" applyFill="1" applyBorder="1" applyAlignment="1" applyProtection="1">
      <alignment horizontal="center" wrapText="1"/>
      <protection hidden="1"/>
    </xf>
    <xf numFmtId="0" fontId="42" fillId="0" borderId="15" xfId="0" applyFont="1" applyFill="1" applyBorder="1" applyAlignment="1" applyProtection="1">
      <alignment horizontal="center" wrapText="1"/>
      <protection hidden="1"/>
    </xf>
    <xf numFmtId="0" fontId="42" fillId="0" borderId="87" xfId="0" applyFont="1" applyFill="1" applyBorder="1" applyAlignment="1" applyProtection="1">
      <alignment horizontal="center" wrapText="1"/>
      <protection hidden="1"/>
    </xf>
    <xf numFmtId="0" fontId="42" fillId="0" borderId="123" xfId="0" applyFont="1" applyFill="1" applyBorder="1" applyAlignment="1" applyProtection="1">
      <alignment horizontal="center" wrapText="1"/>
      <protection hidden="1"/>
    </xf>
    <xf numFmtId="0" fontId="18" fillId="0" borderId="24" xfId="0" applyFont="1" applyFill="1" applyBorder="1" applyAlignment="1" applyProtection="1">
      <alignment horizontal="center" vertical="center" wrapText="1"/>
      <protection hidden="1"/>
    </xf>
    <xf numFmtId="0" fontId="18" fillId="0" borderId="122" xfId="0" applyFont="1" applyFill="1" applyBorder="1" applyAlignment="1" applyProtection="1">
      <alignment horizontal="center" vertical="center" wrapText="1"/>
      <protection hidden="1"/>
    </xf>
    <xf numFmtId="0" fontId="18" fillId="0" borderId="37" xfId="0" applyFont="1" applyFill="1" applyBorder="1" applyAlignment="1" applyProtection="1">
      <alignment horizontal="center" vertical="center" wrapText="1"/>
      <protection hidden="1"/>
    </xf>
    <xf numFmtId="0" fontId="35" fillId="0" borderId="20" xfId="0" applyFont="1" applyFill="1" applyBorder="1" applyAlignment="1" applyProtection="1">
      <alignment horizontal="left" vertical="center" wrapText="1" indent="1"/>
      <protection hidden="1"/>
    </xf>
    <xf numFmtId="3" fontId="10" fillId="0" borderId="21" xfId="0" applyNumberFormat="1" applyFont="1" applyFill="1" applyBorder="1" applyAlignment="1" applyProtection="1">
      <alignment horizontal="center" vertical="center" shrinkToFit="1"/>
      <protection hidden="1"/>
    </xf>
    <xf numFmtId="3" fontId="10" fillId="0" borderId="65" xfId="0" applyNumberFormat="1" applyFont="1" applyFill="1" applyBorder="1" applyAlignment="1" applyProtection="1">
      <alignment horizontal="center" vertical="center" shrinkToFit="1"/>
      <protection hidden="1"/>
    </xf>
    <xf numFmtId="3" fontId="10" fillId="0" borderId="20" xfId="0" applyNumberFormat="1" applyFont="1" applyFill="1" applyBorder="1" applyAlignment="1" applyProtection="1">
      <alignment horizontal="center" vertical="center" shrinkToFit="1"/>
      <protection hidden="1"/>
    </xf>
    <xf numFmtId="3" fontId="10" fillId="0" borderId="117" xfId="0" applyNumberFormat="1" applyFont="1" applyFill="1" applyBorder="1" applyAlignment="1" applyProtection="1">
      <alignment horizontal="center" vertical="center" shrinkToFit="1"/>
      <protection hidden="1"/>
    </xf>
    <xf numFmtId="3" fontId="10" fillId="0" borderId="105" xfId="0" applyNumberFormat="1" applyFont="1" applyFill="1" applyBorder="1" applyAlignment="1" applyProtection="1">
      <alignment horizontal="center" vertical="center" shrinkToFit="1"/>
      <protection hidden="1"/>
    </xf>
    <xf numFmtId="3" fontId="10" fillId="0" borderId="25" xfId="0" applyNumberFormat="1" applyFont="1" applyFill="1" applyBorder="1" applyAlignment="1" applyProtection="1">
      <alignment horizontal="center" vertical="center" shrinkToFit="1"/>
      <protection hidden="1"/>
    </xf>
    <xf numFmtId="0" fontId="18" fillId="0" borderId="57" xfId="0" applyFont="1" applyFill="1" applyBorder="1" applyAlignment="1" applyProtection="1">
      <alignment horizontal="left" vertical="center" wrapText="1" indent="1"/>
      <protection hidden="1"/>
    </xf>
    <xf numFmtId="3" fontId="11" fillId="0" borderId="118" xfId="0" applyNumberFormat="1" applyFont="1" applyFill="1" applyBorder="1" applyAlignment="1" applyProtection="1">
      <alignment horizontal="center" vertical="center" shrinkToFit="1"/>
      <protection hidden="1"/>
    </xf>
    <xf numFmtId="3" fontId="11" fillId="2" borderId="135" xfId="0" applyNumberFormat="1" applyFont="1" applyFill="1" applyBorder="1" applyAlignment="1" applyProtection="1">
      <alignment horizontal="center" vertical="center" shrinkToFit="1"/>
      <protection locked="0"/>
    </xf>
    <xf numFmtId="3" fontId="11" fillId="0" borderId="16" xfId="0" applyNumberFormat="1" applyFont="1" applyFill="1" applyBorder="1" applyAlignment="1" applyProtection="1">
      <alignment horizontal="center" vertical="center" shrinkToFit="1"/>
      <protection hidden="1"/>
    </xf>
    <xf numFmtId="3" fontId="11" fillId="2" borderId="138" xfId="0" applyNumberFormat="1" applyFont="1" applyFill="1" applyBorder="1" applyAlignment="1" applyProtection="1">
      <alignment horizontal="center" vertical="center" shrinkToFit="1"/>
      <protection locked="0"/>
    </xf>
    <xf numFmtId="3" fontId="11" fillId="0" borderId="119" xfId="0" applyNumberFormat="1" applyFont="1" applyFill="1" applyBorder="1" applyAlignment="1" applyProtection="1">
      <alignment horizontal="center" vertical="center" shrinkToFit="1"/>
      <protection hidden="1"/>
    </xf>
    <xf numFmtId="3" fontId="11" fillId="0" borderId="67" xfId="0" applyNumberFormat="1" applyFont="1" applyFill="1" applyBorder="1" applyAlignment="1" applyProtection="1">
      <alignment horizontal="center" vertical="center" shrinkToFit="1"/>
      <protection hidden="1"/>
    </xf>
    <xf numFmtId="3" fontId="11" fillId="2" borderId="56" xfId="0" applyNumberFormat="1" applyFont="1" applyFill="1" applyBorder="1" applyAlignment="1" applyProtection="1">
      <alignment horizontal="center" vertical="center" shrinkToFit="1"/>
      <protection locked="0"/>
    </xf>
    <xf numFmtId="3" fontId="11" fillId="0" borderId="114" xfId="0" applyNumberFormat="1" applyFont="1" applyFill="1" applyBorder="1" applyAlignment="1" applyProtection="1">
      <alignment horizontal="center" vertical="center" shrinkToFit="1"/>
      <protection hidden="1"/>
    </xf>
    <xf numFmtId="3" fontId="11" fillId="0" borderId="115" xfId="0" applyNumberFormat="1" applyFont="1" applyFill="1" applyBorder="1" applyAlignment="1" applyProtection="1">
      <alignment horizontal="center" vertical="center" shrinkToFit="1"/>
      <protection hidden="1"/>
    </xf>
    <xf numFmtId="3" fontId="11" fillId="0" borderId="116" xfId="0" applyNumberFormat="1" applyFont="1" applyFill="1" applyBorder="1" applyAlignment="1" applyProtection="1">
      <alignment horizontal="center" vertical="center" shrinkToFit="1"/>
      <protection hidden="1"/>
    </xf>
    <xf numFmtId="3" fontId="11" fillId="0" borderId="120" xfId="0" applyNumberFormat="1" applyFont="1" applyFill="1" applyBorder="1" applyAlignment="1" applyProtection="1">
      <alignment horizontal="center" vertical="center" shrinkToFit="1"/>
      <protection hidden="1"/>
    </xf>
    <xf numFmtId="3" fontId="11" fillId="0" borderId="124" xfId="0" applyNumberFormat="1" applyFont="1" applyFill="1" applyBorder="1" applyAlignment="1" applyProtection="1">
      <alignment horizontal="center" vertical="center" shrinkToFit="1"/>
      <protection hidden="1"/>
    </xf>
    <xf numFmtId="3" fontId="11" fillId="0" borderId="137" xfId="0" applyNumberFormat="1" applyFont="1" applyFill="1" applyBorder="1" applyAlignment="1" applyProtection="1">
      <alignment horizontal="center" vertical="center" shrinkToFit="1"/>
      <protection hidden="1"/>
    </xf>
    <xf numFmtId="3" fontId="11" fillId="0" borderId="134" xfId="0" applyNumberFormat="1" applyFont="1" applyFill="1" applyBorder="1" applyAlignment="1" applyProtection="1">
      <alignment horizontal="center" vertical="center" shrinkToFit="1"/>
      <protection hidden="1"/>
    </xf>
    <xf numFmtId="3" fontId="11" fillId="0" borderId="27" xfId="0" applyNumberFormat="1" applyFont="1" applyFill="1" applyBorder="1" applyAlignment="1" applyProtection="1">
      <alignment horizontal="center" vertical="center" shrinkToFit="1"/>
      <protection hidden="1"/>
    </xf>
    <xf numFmtId="3" fontId="11" fillId="0" borderId="121" xfId="0" applyNumberFormat="1" applyFont="1" applyFill="1" applyBorder="1" applyAlignment="1" applyProtection="1">
      <alignment horizontal="center" vertical="center" shrinkToFit="1"/>
      <protection hidden="1"/>
    </xf>
    <xf numFmtId="3" fontId="11" fillId="2" borderId="125" xfId="0" applyNumberFormat="1" applyFont="1" applyFill="1" applyBorder="1" applyAlignment="1" applyProtection="1">
      <alignment horizontal="center" vertical="center" shrinkToFit="1"/>
      <protection locked="0"/>
    </xf>
    <xf numFmtId="3" fontId="11" fillId="0" borderId="39" xfId="0" applyNumberFormat="1" applyFont="1" applyFill="1" applyBorder="1" applyAlignment="1" applyProtection="1">
      <alignment horizontal="center" vertical="center" shrinkToFit="1"/>
      <protection hidden="1"/>
    </xf>
    <xf numFmtId="3" fontId="11" fillId="0" borderId="40" xfId="0" applyNumberFormat="1" applyFont="1" applyFill="1" applyBorder="1" applyAlignment="1" applyProtection="1">
      <alignment horizontal="center" vertical="center" shrinkToFit="1"/>
      <protection hidden="1"/>
    </xf>
    <xf numFmtId="3" fontId="11" fillId="2" borderId="139" xfId="0" applyNumberFormat="1" applyFont="1" applyFill="1" applyBorder="1" applyAlignment="1" applyProtection="1">
      <alignment horizontal="center" vertical="center" shrinkToFit="1"/>
      <protection locked="0"/>
    </xf>
    <xf numFmtId="3" fontId="11" fillId="2" borderId="140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116" xfId="0" applyFont="1" applyFill="1" applyBorder="1" applyAlignment="1" applyProtection="1">
      <alignment horizontal="left" vertical="center" wrapText="1" indent="1"/>
      <protection hidden="1"/>
    </xf>
    <xf numFmtId="3" fontId="11" fillId="0" borderId="141" xfId="0" applyNumberFormat="1" applyFont="1" applyFill="1" applyBorder="1" applyAlignment="1" applyProtection="1">
      <alignment horizontal="center" vertical="center" shrinkToFit="1"/>
      <protection hidden="1"/>
    </xf>
    <xf numFmtId="3" fontId="11" fillId="2" borderId="136" xfId="0" applyNumberFormat="1" applyFont="1" applyFill="1" applyBorder="1" applyAlignment="1" applyProtection="1">
      <alignment horizontal="center" vertical="center" shrinkToFit="1"/>
      <protection locked="0"/>
    </xf>
    <xf numFmtId="3" fontId="11" fillId="2" borderId="32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24" xfId="0" applyFont="1" applyFill="1" applyBorder="1" applyAlignment="1" applyProtection="1">
      <alignment horizontal="left" vertical="center" wrapText="1" indent="1"/>
      <protection hidden="1"/>
    </xf>
    <xf numFmtId="3" fontId="11" fillId="0" borderId="142" xfId="0" applyNumberFormat="1" applyFont="1" applyFill="1" applyBorder="1" applyAlignment="1" applyProtection="1">
      <alignment horizontal="center" vertical="center" shrinkToFit="1"/>
      <protection hidden="1"/>
    </xf>
    <xf numFmtId="3" fontId="11" fillId="0" borderId="37" xfId="0" applyNumberFormat="1" applyFont="1" applyFill="1" applyBorder="1" applyAlignment="1" applyProtection="1">
      <alignment horizontal="center" vertical="center" shrinkToFit="1"/>
      <protection hidden="1"/>
    </xf>
    <xf numFmtId="3" fontId="11" fillId="2" borderId="6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Border="1" applyAlignment="1" applyProtection="1">
      <alignment vertical="center" wrapText="1"/>
      <protection hidden="1"/>
    </xf>
    <xf numFmtId="0" fontId="44" fillId="0" borderId="0" xfId="0" applyFont="1" applyBorder="1" applyAlignment="1" applyProtection="1">
      <alignment horizontal="center" vertical="center" wrapText="1"/>
      <protection hidden="1"/>
    </xf>
    <xf numFmtId="0" fontId="45" fillId="0" borderId="0" xfId="0" applyFont="1" applyAlignment="1" applyProtection="1">
      <alignment horizontal="center" vertical="center"/>
      <protection hidden="1"/>
    </xf>
    <xf numFmtId="0" fontId="46" fillId="0" borderId="0" xfId="0" applyFont="1" applyBorder="1" applyAlignment="1" applyProtection="1">
      <alignment vertical="center" wrapText="1"/>
      <protection hidden="1"/>
    </xf>
    <xf numFmtId="0" fontId="34" fillId="0" borderId="0" xfId="0" applyFont="1" applyFill="1" applyAlignment="1" applyProtection="1">
      <alignment vertical="center"/>
      <protection hidden="1"/>
    </xf>
    <xf numFmtId="0" fontId="19" fillId="0" borderId="94" xfId="0" applyFont="1" applyFill="1" applyBorder="1" applyAlignment="1" applyProtection="1">
      <alignment horizontal="center" vertical="center" wrapText="1"/>
      <protection hidden="1"/>
    </xf>
    <xf numFmtId="0" fontId="19" fillId="0" borderId="95" xfId="0" applyFont="1" applyFill="1" applyBorder="1" applyAlignment="1" applyProtection="1">
      <alignment horizontal="center" vertical="center" wrapText="1"/>
      <protection hidden="1"/>
    </xf>
    <xf numFmtId="0" fontId="19" fillId="0" borderId="96" xfId="0" applyFont="1" applyFill="1" applyBorder="1" applyAlignment="1" applyProtection="1">
      <alignment horizontal="center" vertical="center" wrapText="1"/>
      <protection hidden="1"/>
    </xf>
    <xf numFmtId="0" fontId="47" fillId="0" borderId="20" xfId="0" applyFont="1" applyFill="1" applyBorder="1" applyAlignment="1" applyProtection="1">
      <alignment horizontal="left" vertical="center" wrapText="1" indent="1"/>
      <protection hidden="1"/>
    </xf>
    <xf numFmtId="3" fontId="18" fillId="0" borderId="21" xfId="0" applyNumberFormat="1" applyFont="1" applyFill="1" applyBorder="1" applyAlignment="1" applyProtection="1">
      <alignment horizontal="center" vertical="center" wrapText="1"/>
      <protection hidden="1"/>
    </xf>
    <xf numFmtId="3" fontId="18" fillId="0" borderId="100" xfId="0" applyNumberFormat="1" applyFont="1" applyFill="1" applyBorder="1" applyAlignment="1" applyProtection="1">
      <alignment horizontal="center" vertical="center" wrapText="1"/>
      <protection hidden="1"/>
    </xf>
    <xf numFmtId="3" fontId="18" fillId="0" borderId="20" xfId="0" applyNumberFormat="1" applyFont="1" applyFill="1" applyBorder="1" applyAlignment="1" applyProtection="1">
      <alignment horizontal="center" vertical="center" wrapText="1"/>
      <protection hidden="1"/>
    </xf>
    <xf numFmtId="3" fontId="19" fillId="0" borderId="61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39" xfId="0" applyFont="1" applyFill="1" applyBorder="1" applyAlignment="1" applyProtection="1">
      <alignment horizontal="left" vertical="center" wrapText="1" indent="5"/>
      <protection hidden="1"/>
    </xf>
    <xf numFmtId="3" fontId="11" fillId="2" borderId="92" xfId="0" applyNumberFormat="1" applyFont="1" applyFill="1" applyBorder="1" applyAlignment="1" applyProtection="1">
      <alignment horizontal="center" vertical="center" shrinkToFit="1"/>
      <protection locked="0"/>
    </xf>
    <xf numFmtId="3" fontId="11" fillId="2" borderId="97" xfId="0" applyNumberFormat="1" applyFont="1" applyFill="1" applyBorder="1" applyAlignment="1" applyProtection="1">
      <alignment horizontal="center" vertical="center" shrinkToFit="1"/>
      <protection locked="0"/>
    </xf>
    <xf numFmtId="3" fontId="11" fillId="2" borderId="62" xfId="0" applyNumberFormat="1" applyFont="1" applyFill="1" applyBorder="1" applyAlignment="1" applyProtection="1">
      <alignment horizontal="center" vertical="center" shrinkToFit="1"/>
      <protection locked="0"/>
    </xf>
    <xf numFmtId="0" fontId="28" fillId="0" borderId="0" xfId="0" applyFont="1" applyAlignment="1" applyProtection="1">
      <alignment vertical="center"/>
      <protection hidden="1"/>
    </xf>
    <xf numFmtId="0" fontId="10" fillId="0" borderId="41" xfId="0" applyFont="1" applyFill="1" applyBorder="1" applyAlignment="1" applyProtection="1">
      <alignment horizontal="left" vertical="center" wrapText="1" indent="5"/>
      <protection hidden="1"/>
    </xf>
    <xf numFmtId="3" fontId="11" fillId="2" borderId="98" xfId="0" applyNumberFormat="1" applyFont="1" applyFill="1" applyBorder="1" applyAlignment="1" applyProtection="1">
      <alignment horizontal="center" vertical="center" shrinkToFit="1"/>
      <protection locked="0"/>
    </xf>
    <xf numFmtId="3" fontId="11" fillId="2" borderId="99" xfId="0" applyNumberFormat="1" applyFont="1" applyFill="1" applyBorder="1" applyAlignment="1" applyProtection="1">
      <alignment horizontal="center" vertical="center" shrinkToFit="1"/>
      <protection locked="0"/>
    </xf>
    <xf numFmtId="3" fontId="11" fillId="2" borderId="63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Fill="1" applyBorder="1" applyAlignment="1" applyProtection="1">
      <alignment horizontal="left" vertical="center" wrapText="1" indent="6"/>
      <protection hidden="1"/>
    </xf>
    <xf numFmtId="0" fontId="41" fillId="0" borderId="0" xfId="0" applyFont="1" applyAlignment="1" applyProtection="1">
      <alignment vertical="center"/>
      <protection hidden="1"/>
    </xf>
    <xf numFmtId="0" fontId="34" fillId="0" borderId="0" xfId="0" applyFont="1" applyFill="1" applyAlignment="1" applyProtection="1">
      <alignment horizontal="left" vertical="center"/>
      <protection hidden="1"/>
    </xf>
    <xf numFmtId="0" fontId="34" fillId="0" borderId="24" xfId="0" applyFont="1" applyFill="1" applyBorder="1" applyAlignment="1" applyProtection="1">
      <alignment horizontal="left" vertical="center"/>
      <protection hidden="1"/>
    </xf>
    <xf numFmtId="0" fontId="34" fillId="0" borderId="24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horizontal="left"/>
      <protection hidden="1"/>
    </xf>
    <xf numFmtId="0" fontId="22" fillId="0" borderId="8" xfId="0" applyFont="1" applyFill="1" applyBorder="1" applyAlignment="1" applyProtection="1">
      <alignment horizontal="left" vertical="center"/>
      <protection hidden="1"/>
    </xf>
    <xf numFmtId="0" fontId="22" fillId="0" borderId="0" xfId="0" applyFont="1" applyFill="1" applyBorder="1" applyAlignment="1" applyProtection="1">
      <alignment horizontal="left" vertical="center"/>
      <protection hidden="1"/>
    </xf>
    <xf numFmtId="0" fontId="22" fillId="0" borderId="24" xfId="0" applyFont="1" applyFill="1" applyBorder="1" applyAlignment="1" applyProtection="1">
      <alignment horizontal="left" vertical="center"/>
      <protection hidden="1"/>
    </xf>
    <xf numFmtId="0" fontId="36" fillId="0" borderId="39" xfId="0" applyFont="1" applyFill="1" applyBorder="1" applyAlignment="1" applyProtection="1">
      <alignment horizontal="left" vertical="center" wrapText="1" indent="2"/>
      <protection hidden="1"/>
    </xf>
    <xf numFmtId="0" fontId="36" fillId="0" borderId="0" xfId="0" applyFont="1" applyFill="1" applyBorder="1" applyAlignment="1" applyProtection="1">
      <alignment horizontal="left" vertical="center" wrapText="1" indent="2"/>
      <protection hidden="1"/>
    </xf>
    <xf numFmtId="0" fontId="36" fillId="0" borderId="33" xfId="0" applyFont="1" applyFill="1" applyBorder="1" applyAlignment="1" applyProtection="1">
      <alignment horizontal="left" vertical="center" wrapText="1" indent="2"/>
      <protection hidden="1"/>
    </xf>
    <xf numFmtId="0" fontId="19" fillId="0" borderId="0" xfId="0" applyFont="1" applyFill="1" applyAlignment="1" applyProtection="1">
      <alignment horizontal="left" vertical="center"/>
      <protection hidden="1"/>
    </xf>
    <xf numFmtId="0" fontId="23" fillId="0" borderId="7" xfId="0" applyFont="1" applyFill="1" applyBorder="1" applyAlignment="1" applyProtection="1">
      <alignment horizontal="center" vertical="center" wrapText="1"/>
      <protection hidden="1"/>
    </xf>
    <xf numFmtId="0" fontId="23" fillId="0" borderId="24" xfId="0" applyFont="1" applyFill="1" applyBorder="1" applyAlignment="1" applyProtection="1">
      <alignment horizontal="center" vertical="center" wrapText="1"/>
      <protection hidden="1"/>
    </xf>
    <xf numFmtId="0" fontId="23" fillId="0" borderId="7" xfId="0" applyFont="1" applyFill="1" applyBorder="1" applyAlignment="1" applyProtection="1">
      <alignment horizontal="center" vertical="center" wrapText="1"/>
      <protection hidden="1"/>
    </xf>
    <xf numFmtId="0" fontId="23" fillId="0" borderId="24" xfId="0" applyFont="1" applyFill="1" applyBorder="1" applyAlignment="1" applyProtection="1">
      <alignment horizontal="center" vertical="center" wrapText="1"/>
      <protection hidden="1"/>
    </xf>
    <xf numFmtId="0" fontId="34" fillId="0" borderId="0" xfId="0" applyFont="1" applyFill="1" applyAlignment="1" applyProtection="1">
      <alignment horizontal="left"/>
      <protection hidden="1"/>
    </xf>
    <xf numFmtId="0" fontId="34" fillId="0" borderId="0" xfId="0" applyFont="1" applyFill="1" applyAlignment="1" applyProtection="1">
      <alignment horizontal="center" vertical="center"/>
      <protection hidden="1"/>
    </xf>
    <xf numFmtId="0" fontId="34" fillId="0" borderId="0" xfId="0" applyFont="1" applyFill="1" applyBorder="1" applyAlignment="1" applyProtection="1">
      <alignment horizontal="center" vertical="center" wrapText="1"/>
      <protection hidden="1"/>
    </xf>
    <xf numFmtId="0" fontId="18" fillId="0" borderId="20" xfId="0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Fill="1" applyBorder="1" applyAlignment="1" applyProtection="1">
      <alignment horizontal="center" vertical="center" wrapText="1"/>
      <protection hidden="1"/>
    </xf>
    <xf numFmtId="0" fontId="19" fillId="0" borderId="69" xfId="0" applyFont="1" applyFill="1" applyBorder="1" applyAlignment="1" applyProtection="1">
      <alignment horizontal="center" vertical="center" wrapText="1"/>
      <protection hidden="1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 applyProtection="1">
      <alignment vertical="center" shrinkToFit="1"/>
      <protection hidden="1"/>
    </xf>
    <xf numFmtId="0" fontId="52" fillId="0" borderId="0" xfId="0" applyFont="1"/>
    <xf numFmtId="0" fontId="53" fillId="0" borderId="0" xfId="0" applyFont="1"/>
    <xf numFmtId="0" fontId="53" fillId="4" borderId="0" xfId="0" applyFont="1" applyFill="1"/>
    <xf numFmtId="0" fontId="54" fillId="0" borderId="0" xfId="0" applyFont="1"/>
    <xf numFmtId="0" fontId="48" fillId="0" borderId="31" xfId="0" applyFont="1" applyFill="1" applyBorder="1" applyAlignment="1">
      <alignment vertical="center"/>
    </xf>
    <xf numFmtId="1" fontId="55" fillId="0" borderId="0" xfId="0" applyNumberFormat="1" applyFont="1" applyAlignment="1">
      <alignment horizontal="center"/>
    </xf>
    <xf numFmtId="0" fontId="56" fillId="0" borderId="0" xfId="0" applyFont="1"/>
    <xf numFmtId="1" fontId="57" fillId="3" borderId="0" xfId="0" applyNumberFormat="1" applyFont="1" applyFill="1"/>
    <xf numFmtId="0" fontId="57" fillId="0" borderId="0" xfId="0" applyFont="1"/>
    <xf numFmtId="1" fontId="56" fillId="0" borderId="0" xfId="0" applyNumberFormat="1" applyFont="1"/>
    <xf numFmtId="1" fontId="58" fillId="0" borderId="0" xfId="0" applyNumberFormat="1" applyFont="1"/>
    <xf numFmtId="1" fontId="56" fillId="0" borderId="0" xfId="0" applyNumberFormat="1" applyFont="1" applyFill="1"/>
    <xf numFmtId="1" fontId="57" fillId="4" borderId="0" xfId="0" quotePrefix="1" applyNumberFormat="1" applyFont="1" applyFill="1"/>
    <xf numFmtId="0" fontId="16" fillId="2" borderId="56" xfId="0" applyFont="1" applyFill="1" applyBorder="1" applyAlignment="1" applyProtection="1">
      <alignment horizontal="center" vertical="center"/>
      <protection locked="0"/>
    </xf>
    <xf numFmtId="0" fontId="16" fillId="2" borderId="57" xfId="0" applyFont="1" applyFill="1" applyBorder="1" applyAlignment="1" applyProtection="1">
      <alignment horizontal="center" vertical="center"/>
      <protection locked="0"/>
    </xf>
    <xf numFmtId="0" fontId="16" fillId="2" borderId="58" xfId="0" applyFont="1" applyFill="1" applyBorder="1" applyAlignment="1" applyProtection="1">
      <alignment horizontal="center" vertical="center"/>
      <protection locked="0"/>
    </xf>
    <xf numFmtId="164" fontId="16" fillId="2" borderId="56" xfId="0" applyNumberFormat="1" applyFont="1" applyFill="1" applyBorder="1" applyAlignment="1" applyProtection="1">
      <alignment horizontal="center" vertical="center" shrinkToFit="1"/>
      <protection locked="0"/>
    </xf>
    <xf numFmtId="164" fontId="16" fillId="2" borderId="57" xfId="0" applyNumberFormat="1" applyFont="1" applyFill="1" applyBorder="1" applyAlignment="1" applyProtection="1">
      <alignment horizontal="center" vertical="center" shrinkToFit="1"/>
      <protection locked="0"/>
    </xf>
    <xf numFmtId="164" fontId="16" fillId="2" borderId="58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27" xfId="0" applyFont="1" applyBorder="1" applyAlignment="1" applyProtection="1">
      <alignment horizontal="justify" vertical="center" wrapText="1"/>
      <protection hidden="1"/>
    </xf>
    <xf numFmtId="0" fontId="8" fillId="0" borderId="28" xfId="0" applyFont="1" applyBorder="1" applyAlignment="1" applyProtection="1">
      <alignment horizontal="justify" vertical="center" wrapText="1"/>
      <protection hidden="1"/>
    </xf>
    <xf numFmtId="0" fontId="8" fillId="0" borderId="29" xfId="0" applyFont="1" applyBorder="1" applyAlignment="1" applyProtection="1">
      <alignment horizontal="justify" vertical="center" wrapText="1"/>
      <protection hidden="1"/>
    </xf>
    <xf numFmtId="0" fontId="8" fillId="0" borderId="30" xfId="0" applyFont="1" applyBorder="1" applyAlignment="1" applyProtection="1">
      <alignment horizontal="justify" vertical="center" wrapText="1"/>
      <protection hidden="1"/>
    </xf>
    <xf numFmtId="0" fontId="8" fillId="0" borderId="0" xfId="0" applyFont="1" applyBorder="1" applyAlignment="1" applyProtection="1">
      <alignment horizontal="justify" vertical="center" wrapText="1"/>
      <protection hidden="1"/>
    </xf>
    <xf numFmtId="0" fontId="8" fillId="0" borderId="31" xfId="0" applyFont="1" applyBorder="1" applyAlignment="1" applyProtection="1">
      <alignment horizontal="justify" vertical="center" wrapText="1"/>
      <protection hidden="1"/>
    </xf>
    <xf numFmtId="0" fontId="8" fillId="0" borderId="32" xfId="0" applyFont="1" applyBorder="1" applyAlignment="1" applyProtection="1">
      <alignment horizontal="justify" vertical="center" wrapText="1"/>
      <protection hidden="1"/>
    </xf>
    <xf numFmtId="0" fontId="8" fillId="0" borderId="33" xfId="0" applyFont="1" applyBorder="1" applyAlignment="1" applyProtection="1">
      <alignment horizontal="justify" vertical="center" wrapText="1"/>
      <protection hidden="1"/>
    </xf>
    <xf numFmtId="0" fontId="8" fillId="0" borderId="34" xfId="0" applyFont="1" applyBorder="1" applyAlignment="1" applyProtection="1">
      <alignment horizontal="justify" vertical="center" wrapText="1"/>
      <protection hidden="1"/>
    </xf>
    <xf numFmtId="0" fontId="6" fillId="0" borderId="89" xfId="0" applyFont="1" applyBorder="1" applyAlignment="1" applyProtection="1">
      <alignment horizontal="center"/>
      <protection hidden="1"/>
    </xf>
    <xf numFmtId="0" fontId="21" fillId="0" borderId="12" xfId="0" applyNumberFormat="1" applyFont="1" applyBorder="1" applyAlignment="1" applyProtection="1">
      <alignment horizontal="center"/>
    </xf>
    <xf numFmtId="0" fontId="16" fillId="2" borderId="56" xfId="0" applyFont="1" applyFill="1" applyBorder="1" applyAlignment="1" applyProtection="1">
      <alignment horizontal="center" vertical="center"/>
      <protection locked="0" hidden="1"/>
    </xf>
    <xf numFmtId="0" fontId="16" fillId="2" borderId="57" xfId="0" applyFont="1" applyFill="1" applyBorder="1" applyAlignment="1" applyProtection="1">
      <alignment horizontal="center" vertical="center"/>
      <protection locked="0" hidden="1"/>
    </xf>
    <xf numFmtId="0" fontId="16" fillId="2" borderId="58" xfId="0" applyFont="1" applyFill="1" applyBorder="1" applyAlignment="1" applyProtection="1">
      <alignment horizontal="center" vertical="center"/>
      <protection locked="0" hidden="1"/>
    </xf>
    <xf numFmtId="0" fontId="16" fillId="2" borderId="56" xfId="0" applyFont="1" applyFill="1" applyBorder="1" applyAlignment="1" applyProtection="1">
      <alignment horizontal="center" vertical="center" shrinkToFit="1"/>
      <protection locked="0" hidden="1"/>
    </xf>
    <xf numFmtId="0" fontId="16" fillId="2" borderId="57" xfId="0" applyFont="1" applyFill="1" applyBorder="1" applyAlignment="1" applyProtection="1">
      <alignment horizontal="center" vertical="center" shrinkToFit="1"/>
      <protection locked="0" hidden="1"/>
    </xf>
    <xf numFmtId="0" fontId="16" fillId="2" borderId="58" xfId="0" applyFont="1" applyFill="1" applyBorder="1" applyAlignment="1" applyProtection="1">
      <alignment horizontal="center" vertical="center" shrinkToFit="1"/>
      <protection locked="0" hidden="1"/>
    </xf>
    <xf numFmtId="0" fontId="21" fillId="2" borderId="56" xfId="0" applyFont="1" applyFill="1" applyBorder="1" applyAlignment="1" applyProtection="1">
      <alignment horizontal="center" vertical="center" shrinkToFit="1"/>
      <protection locked="0"/>
    </xf>
    <xf numFmtId="0" fontId="21" fillId="2" borderId="57" xfId="0" applyFont="1" applyFill="1" applyBorder="1" applyAlignment="1" applyProtection="1">
      <alignment horizontal="center" vertical="center" shrinkToFit="1"/>
      <protection locked="0"/>
    </xf>
    <xf numFmtId="0" fontId="21" fillId="2" borderId="58" xfId="0" applyFont="1" applyFill="1" applyBorder="1" applyAlignment="1" applyProtection="1">
      <alignment horizontal="center" vertical="center" shrinkToFit="1"/>
      <protection locked="0"/>
    </xf>
    <xf numFmtId="0" fontId="15" fillId="2" borderId="56" xfId="0" applyFont="1" applyFill="1" applyBorder="1" applyAlignment="1" applyProtection="1">
      <alignment horizontal="center" vertical="center" shrinkToFit="1"/>
      <protection locked="0" hidden="1"/>
    </xf>
    <xf numFmtId="0" fontId="15" fillId="2" borderId="57" xfId="0" applyFont="1" applyFill="1" applyBorder="1" applyAlignment="1" applyProtection="1">
      <alignment horizontal="center" vertical="center" shrinkToFit="1"/>
      <protection locked="0" hidden="1"/>
    </xf>
    <xf numFmtId="0" fontId="15" fillId="2" borderId="58" xfId="0" applyFont="1" applyFill="1" applyBorder="1" applyAlignment="1" applyProtection="1">
      <alignment horizontal="center" vertical="center" shrinkToFit="1"/>
      <protection locked="0" hidden="1"/>
    </xf>
    <xf numFmtId="164" fontId="16" fillId="2" borderId="56" xfId="0" applyNumberFormat="1" applyFont="1" applyFill="1" applyBorder="1" applyAlignment="1" applyProtection="1">
      <alignment horizontal="center" vertical="center"/>
      <protection locked="0" hidden="1"/>
    </xf>
    <xf numFmtId="164" fontId="16" fillId="2" borderId="58" xfId="0" applyNumberFormat="1" applyFont="1" applyFill="1" applyBorder="1" applyAlignment="1" applyProtection="1">
      <alignment horizontal="center" vertical="center"/>
      <protection locked="0" hidden="1"/>
    </xf>
    <xf numFmtId="0" fontId="10" fillId="2" borderId="56" xfId="1" applyFont="1" applyFill="1" applyBorder="1" applyAlignment="1" applyProtection="1">
      <alignment horizontal="left" vertical="center"/>
      <protection locked="0" hidden="1"/>
    </xf>
    <xf numFmtId="0" fontId="10" fillId="2" borderId="57" xfId="0" applyFont="1" applyFill="1" applyBorder="1" applyAlignment="1" applyProtection="1">
      <alignment horizontal="left" vertical="center"/>
      <protection locked="0" hidden="1"/>
    </xf>
    <xf numFmtId="0" fontId="10" fillId="2" borderId="58" xfId="0" applyFont="1" applyFill="1" applyBorder="1" applyAlignment="1" applyProtection="1">
      <alignment horizontal="left" vertical="center"/>
      <protection locked="0" hidden="1"/>
    </xf>
    <xf numFmtId="0" fontId="16" fillId="2" borderId="56" xfId="0" applyFont="1" applyFill="1" applyBorder="1" applyAlignment="1" applyProtection="1">
      <alignment horizontal="left" vertical="center" shrinkToFit="1"/>
      <protection locked="0"/>
    </xf>
    <xf numFmtId="0" fontId="16" fillId="2" borderId="57" xfId="0" applyFont="1" applyFill="1" applyBorder="1" applyAlignment="1" applyProtection="1">
      <alignment horizontal="left" vertical="center" shrinkToFit="1"/>
      <protection locked="0"/>
    </xf>
    <xf numFmtId="0" fontId="16" fillId="2" borderId="58" xfId="0" applyFont="1" applyFill="1" applyBorder="1" applyAlignment="1" applyProtection="1">
      <alignment horizontal="left" vertical="center" shrinkToFit="1"/>
      <protection locked="0"/>
    </xf>
    <xf numFmtId="0" fontId="16" fillId="2" borderId="56" xfId="0" applyFont="1" applyFill="1" applyBorder="1" applyAlignment="1" applyProtection="1">
      <alignment horizontal="left" vertical="center" shrinkToFit="1"/>
      <protection locked="0" hidden="1"/>
    </xf>
    <xf numFmtId="0" fontId="16" fillId="2" borderId="58" xfId="0" applyFont="1" applyFill="1" applyBorder="1" applyAlignment="1" applyProtection="1">
      <alignment horizontal="left" vertical="center" shrinkToFit="1"/>
      <protection locked="0" hidden="1"/>
    </xf>
    <xf numFmtId="0" fontId="10" fillId="0" borderId="0" xfId="0" applyFont="1" applyFill="1" applyBorder="1" applyAlignment="1" applyProtection="1">
      <alignment horizontal="right" vertical="center" wrapText="1"/>
      <protection hidden="1"/>
    </xf>
    <xf numFmtId="0" fontId="16" fillId="2" borderId="27" xfId="0" applyFont="1" applyFill="1" applyBorder="1" applyAlignment="1" applyProtection="1">
      <alignment horizontal="left" vertical="center" shrinkToFit="1"/>
      <protection locked="0" hidden="1"/>
    </xf>
    <xf numFmtId="0" fontId="16" fillId="2" borderId="28" xfId="0" applyFont="1" applyFill="1" applyBorder="1" applyAlignment="1" applyProtection="1">
      <alignment horizontal="left" vertical="center" shrinkToFit="1"/>
      <protection locked="0" hidden="1"/>
    </xf>
    <xf numFmtId="0" fontId="16" fillId="2" borderId="29" xfId="0" applyFont="1" applyFill="1" applyBorder="1" applyAlignment="1" applyProtection="1">
      <alignment horizontal="left" vertical="center" shrinkToFit="1"/>
      <protection locked="0" hidden="1"/>
    </xf>
    <xf numFmtId="0" fontId="16" fillId="2" borderId="32" xfId="0" applyFont="1" applyFill="1" applyBorder="1" applyAlignment="1" applyProtection="1">
      <alignment horizontal="left" vertical="center" shrinkToFit="1"/>
      <protection locked="0" hidden="1"/>
    </xf>
    <xf numFmtId="0" fontId="16" fillId="2" borderId="33" xfId="0" applyFont="1" applyFill="1" applyBorder="1" applyAlignment="1" applyProtection="1">
      <alignment horizontal="left" vertical="center" shrinkToFit="1"/>
      <protection locked="0" hidden="1"/>
    </xf>
    <xf numFmtId="0" fontId="16" fillId="2" borderId="34" xfId="0" applyFont="1" applyFill="1" applyBorder="1" applyAlignment="1" applyProtection="1">
      <alignment horizontal="left" vertical="center" shrinkToFit="1"/>
      <protection locked="0"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7" fillId="0" borderId="27" xfId="0" applyFont="1" applyBorder="1" applyAlignment="1" applyProtection="1">
      <alignment horizontal="center" vertical="center" wrapText="1" shrinkToFit="1"/>
      <protection hidden="1"/>
    </xf>
    <xf numFmtId="0" fontId="7" fillId="0" borderId="28" xfId="0" applyFont="1" applyBorder="1" applyAlignment="1" applyProtection="1">
      <alignment horizontal="center" vertical="center" wrapText="1" shrinkToFit="1"/>
      <protection hidden="1"/>
    </xf>
    <xf numFmtId="0" fontId="7" fillId="0" borderId="29" xfId="0" applyFont="1" applyBorder="1" applyAlignment="1" applyProtection="1">
      <alignment horizontal="center" vertical="center" wrapText="1" shrinkToFit="1"/>
      <protection hidden="1"/>
    </xf>
    <xf numFmtId="0" fontId="7" fillId="0" borderId="32" xfId="0" applyFont="1" applyBorder="1" applyAlignment="1" applyProtection="1">
      <alignment horizontal="center" vertical="center" wrapText="1" shrinkToFit="1"/>
      <protection hidden="1"/>
    </xf>
    <xf numFmtId="0" fontId="7" fillId="0" borderId="33" xfId="0" applyFont="1" applyBorder="1" applyAlignment="1" applyProtection="1">
      <alignment horizontal="center" vertical="center" wrapText="1" shrinkToFit="1"/>
      <protection hidden="1"/>
    </xf>
    <xf numFmtId="0" fontId="7" fillId="0" borderId="34" xfId="0" applyFont="1" applyBorder="1" applyAlignment="1" applyProtection="1">
      <alignment horizontal="center" vertical="center" wrapText="1" shrinkToFit="1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51" fillId="0" borderId="0" xfId="0" applyFont="1" applyAlignment="1" applyProtection="1">
      <alignment horizontal="center" vertical="center"/>
      <protection hidden="1"/>
    </xf>
    <xf numFmtId="0" fontId="50" fillId="0" borderId="0" xfId="0" applyFont="1" applyAlignment="1" applyProtection="1">
      <alignment horizontal="center" vertical="center" wrapText="1"/>
      <protection hidden="1"/>
    </xf>
    <xf numFmtId="0" fontId="50" fillId="0" borderId="0" xfId="0" applyFont="1" applyAlignment="1" applyProtection="1">
      <alignment horizontal="center" vertical="center"/>
      <protection hidden="1"/>
    </xf>
    <xf numFmtId="0" fontId="22" fillId="0" borderId="56" xfId="0" applyFont="1" applyBorder="1" applyAlignment="1" applyProtection="1">
      <alignment horizontal="center" vertical="center" shrinkToFit="1"/>
      <protection hidden="1"/>
    </xf>
    <xf numFmtId="0" fontId="22" fillId="0" borderId="58" xfId="0" applyFont="1" applyBorder="1" applyAlignment="1" applyProtection="1">
      <alignment horizontal="center" vertical="center" shrinkToFit="1"/>
      <protection hidden="1"/>
    </xf>
    <xf numFmtId="0" fontId="10" fillId="2" borderId="27" xfId="0" applyFont="1" applyFill="1" applyBorder="1" applyAlignment="1" applyProtection="1">
      <alignment horizontal="left" vertical="top" wrapText="1"/>
      <protection locked="0"/>
    </xf>
    <xf numFmtId="0" fontId="10" fillId="2" borderId="28" xfId="0" applyFont="1" applyFill="1" applyBorder="1" applyAlignment="1" applyProtection="1">
      <alignment horizontal="left" vertical="top" wrapText="1"/>
      <protection locked="0"/>
    </xf>
    <xf numFmtId="0" fontId="10" fillId="2" borderId="29" xfId="0" applyFont="1" applyFill="1" applyBorder="1" applyAlignment="1" applyProtection="1">
      <alignment horizontal="left" vertical="top" wrapText="1"/>
      <protection locked="0"/>
    </xf>
    <xf numFmtId="0" fontId="10" fillId="2" borderId="30" xfId="0" applyFont="1" applyFill="1" applyBorder="1" applyAlignment="1" applyProtection="1">
      <alignment horizontal="left" vertical="top" wrapText="1"/>
      <protection locked="0"/>
    </xf>
    <xf numFmtId="0" fontId="10" fillId="2" borderId="0" xfId="0" applyFont="1" applyFill="1" applyBorder="1" applyAlignment="1" applyProtection="1">
      <alignment horizontal="left" vertical="top" wrapText="1"/>
      <protection locked="0"/>
    </xf>
    <xf numFmtId="0" fontId="10" fillId="2" borderId="31" xfId="0" applyFont="1" applyFill="1" applyBorder="1" applyAlignment="1" applyProtection="1">
      <alignment horizontal="left" vertical="top" wrapText="1"/>
      <protection locked="0"/>
    </xf>
    <xf numFmtId="0" fontId="10" fillId="2" borderId="32" xfId="0" applyFont="1" applyFill="1" applyBorder="1" applyAlignment="1" applyProtection="1">
      <alignment horizontal="left" vertical="top" wrapText="1"/>
      <protection locked="0"/>
    </xf>
    <xf numFmtId="0" fontId="10" fillId="2" borderId="33" xfId="0" applyFont="1" applyFill="1" applyBorder="1" applyAlignment="1" applyProtection="1">
      <alignment horizontal="left" vertical="top" wrapText="1"/>
      <protection locked="0"/>
    </xf>
    <xf numFmtId="0" fontId="10" fillId="2" borderId="34" xfId="0" applyFont="1" applyFill="1" applyBorder="1" applyAlignment="1" applyProtection="1">
      <alignment horizontal="left" vertical="top" wrapText="1"/>
      <protection locked="0"/>
    </xf>
    <xf numFmtId="0" fontId="34" fillId="0" borderId="24" xfId="0" applyFont="1" applyFill="1" applyBorder="1" applyAlignment="1" applyProtection="1">
      <alignment horizontal="left" vertical="center" wrapText="1"/>
      <protection hidden="1"/>
    </xf>
    <xf numFmtId="0" fontId="23" fillId="0" borderId="7" xfId="0" applyFont="1" applyFill="1" applyBorder="1" applyAlignment="1" applyProtection="1">
      <alignment horizontal="center" vertical="center" wrapText="1"/>
      <protection hidden="1"/>
    </xf>
    <xf numFmtId="0" fontId="23" fillId="0" borderId="24" xfId="0" applyFont="1" applyFill="1" applyBorder="1" applyAlignment="1" applyProtection="1">
      <alignment horizontal="center" vertical="center" wrapText="1"/>
      <protection hidden="1"/>
    </xf>
    <xf numFmtId="0" fontId="23" fillId="0" borderId="13" xfId="0" applyFont="1" applyFill="1" applyBorder="1" applyAlignment="1" applyProtection="1">
      <alignment horizontal="center" vertical="center"/>
      <protection hidden="1"/>
    </xf>
    <xf numFmtId="0" fontId="23" fillId="0" borderId="14" xfId="0" applyFont="1" applyFill="1" applyBorder="1" applyAlignment="1" applyProtection="1">
      <alignment horizontal="center" vertical="center"/>
      <protection hidden="1"/>
    </xf>
    <xf numFmtId="0" fontId="23" fillId="0" borderId="93" xfId="0" applyFont="1" applyFill="1" applyBorder="1" applyAlignment="1" applyProtection="1">
      <alignment horizontal="center" vertical="center"/>
      <protection hidden="1"/>
    </xf>
    <xf numFmtId="0" fontId="23" fillId="0" borderId="59" xfId="0" applyFont="1" applyFill="1" applyBorder="1" applyAlignment="1" applyProtection="1">
      <alignment horizontal="center" vertical="center" wrapText="1"/>
      <protection hidden="1"/>
    </xf>
    <xf numFmtId="0" fontId="23" fillId="0" borderId="60" xfId="0" applyFont="1" applyFill="1" applyBorder="1" applyAlignment="1" applyProtection="1">
      <alignment horizontal="center" vertical="center" wrapText="1"/>
      <protection hidden="1"/>
    </xf>
    <xf numFmtId="0" fontId="23" fillId="0" borderId="126" xfId="0" applyFont="1" applyBorder="1" applyAlignment="1" applyProtection="1">
      <alignment horizontal="center" vertical="center" wrapText="1"/>
      <protection hidden="1"/>
    </xf>
    <xf numFmtId="0" fontId="23" fillId="0" borderId="10" xfId="0" applyFont="1" applyBorder="1" applyAlignment="1" applyProtection="1">
      <alignment horizontal="center" vertical="center" wrapText="1"/>
      <protection hidden="1"/>
    </xf>
    <xf numFmtId="0" fontId="23" fillId="0" borderId="127" xfId="0" applyFont="1" applyBorder="1" applyAlignment="1" applyProtection="1">
      <alignment horizontal="center" vertical="center" wrapText="1"/>
      <protection hidden="1"/>
    </xf>
    <xf numFmtId="0" fontId="23" fillId="0" borderId="128" xfId="0" applyFont="1" applyBorder="1" applyAlignment="1" applyProtection="1">
      <alignment horizontal="center" vertical="center" wrapText="1"/>
      <protection hidden="1"/>
    </xf>
    <xf numFmtId="0" fontId="18" fillId="0" borderId="130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horizontal="center" vertical="center" wrapText="1"/>
      <protection hidden="1"/>
    </xf>
    <xf numFmtId="0" fontId="18" fillId="0" borderId="129" xfId="0" applyFont="1" applyFill="1" applyBorder="1" applyAlignment="1" applyProtection="1">
      <alignment horizontal="center" vertical="center"/>
      <protection hidden="1"/>
    </xf>
    <xf numFmtId="0" fontId="18" fillId="0" borderId="130" xfId="0" applyFont="1" applyFill="1" applyBorder="1" applyAlignment="1" applyProtection="1">
      <alignment horizontal="center" vertical="center"/>
      <protection hidden="1"/>
    </xf>
    <xf numFmtId="0" fontId="18" fillId="0" borderId="131" xfId="0" applyFont="1" applyFill="1" applyBorder="1" applyAlignment="1" applyProtection="1">
      <alignment horizontal="center" vertical="center"/>
      <protection hidden="1"/>
    </xf>
    <xf numFmtId="0" fontId="46" fillId="0" borderId="0" xfId="0" applyFont="1" applyBorder="1" applyAlignment="1" applyProtection="1">
      <alignment horizontal="center" vertical="center" wrapText="1"/>
      <protection hidden="1"/>
    </xf>
    <xf numFmtId="0" fontId="23" fillId="0" borderId="132" xfId="0" applyFont="1" applyBorder="1" applyAlignment="1" applyProtection="1">
      <alignment horizontal="center" vertical="center" wrapText="1"/>
      <protection hidden="1"/>
    </xf>
    <xf numFmtId="0" fontId="23" fillId="0" borderId="133" xfId="0" applyFont="1" applyBorder="1" applyAlignment="1" applyProtection="1">
      <alignment horizontal="center" vertical="center" wrapText="1"/>
      <protection hidden="1"/>
    </xf>
    <xf numFmtId="0" fontId="26" fillId="0" borderId="0" xfId="0" applyFont="1" applyBorder="1" applyAlignment="1" applyProtection="1">
      <alignment horizontal="center" vertical="center" wrapText="1"/>
      <protection hidden="1"/>
    </xf>
    <xf numFmtId="0" fontId="26" fillId="0" borderId="0" xfId="0" applyFont="1" applyAlignment="1" applyProtection="1">
      <alignment horizontal="left" vertical="center" wrapText="1" indent="1"/>
      <protection locked="0" hidden="1"/>
    </xf>
    <xf numFmtId="0" fontId="35" fillId="0" borderId="14" xfId="0" applyFont="1" applyFill="1" applyBorder="1" applyAlignment="1" applyProtection="1">
      <alignment horizontal="right" vertical="center" wrapText="1"/>
      <protection locked="0"/>
    </xf>
    <xf numFmtId="0" fontId="35" fillId="0" borderId="26" xfId="0" applyFont="1" applyFill="1" applyBorder="1" applyAlignment="1" applyProtection="1">
      <alignment horizontal="right" vertical="center" wrapText="1"/>
      <protection locked="0"/>
    </xf>
    <xf numFmtId="0" fontId="18" fillId="0" borderId="36" xfId="0" applyFont="1" applyFill="1" applyBorder="1" applyAlignment="1" applyProtection="1">
      <alignment horizontal="center" vertical="center" wrapText="1"/>
      <protection hidden="1"/>
    </xf>
    <xf numFmtId="0" fontId="18" fillId="0" borderId="37" xfId="0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Fill="1" applyBorder="1" applyAlignment="1" applyProtection="1">
      <alignment horizontal="center" vertical="center" wrapText="1"/>
      <protection locked="0" hidden="1"/>
    </xf>
    <xf numFmtId="0" fontId="26" fillId="0" borderId="0" xfId="0" applyFont="1" applyAlignment="1" applyProtection="1">
      <alignment horizontal="center" vertical="center" wrapText="1"/>
      <protection hidden="1"/>
    </xf>
    <xf numFmtId="0" fontId="38" fillId="0" borderId="20" xfId="0" applyFont="1" applyFill="1" applyBorder="1" applyAlignment="1" applyProtection="1">
      <alignment horizontal="left" vertical="center" wrapText="1"/>
      <protection hidden="1"/>
    </xf>
    <xf numFmtId="0" fontId="23" fillId="0" borderId="13" xfId="0" applyFont="1" applyFill="1" applyBorder="1" applyAlignment="1" applyProtection="1">
      <alignment horizontal="center" vertical="center" wrapText="1"/>
      <protection hidden="1"/>
    </xf>
    <xf numFmtId="0" fontId="23" fillId="0" borderId="14" xfId="0" applyFont="1" applyFill="1" applyBorder="1" applyAlignment="1" applyProtection="1">
      <alignment horizontal="center" vertical="center" wrapText="1"/>
      <protection hidden="1"/>
    </xf>
    <xf numFmtId="0" fontId="23" fillId="0" borderId="101" xfId="0" applyFont="1" applyFill="1" applyBorder="1" applyAlignment="1" applyProtection="1">
      <alignment horizontal="center" vertical="center" wrapText="1"/>
      <protection hidden="1"/>
    </xf>
    <xf numFmtId="0" fontId="23" fillId="0" borderId="102" xfId="0" applyFont="1" applyFill="1" applyBorder="1" applyAlignment="1" applyProtection="1">
      <alignment horizontal="center" vertical="center" wrapText="1"/>
      <protection hidden="1"/>
    </xf>
    <xf numFmtId="0" fontId="40" fillId="0" borderId="0" xfId="0" applyFont="1" applyFill="1" applyBorder="1" applyAlignment="1" applyProtection="1">
      <alignment horizontal="center" vertical="center" wrapText="1"/>
      <protection hidden="1"/>
    </xf>
    <xf numFmtId="0" fontId="33" fillId="0" borderId="0" xfId="0" applyFont="1" applyBorder="1" applyAlignment="1" applyProtection="1">
      <alignment horizontal="center" vertical="center" wrapText="1"/>
      <protection hidden="1"/>
    </xf>
    <xf numFmtId="0" fontId="26" fillId="0" borderId="0" xfId="0" applyFont="1" applyAlignment="1" applyProtection="1">
      <alignment horizontal="left" vertical="top" wrapText="1"/>
      <protection hidden="1"/>
    </xf>
    <xf numFmtId="0" fontId="6" fillId="2" borderId="27" xfId="0" applyFont="1" applyFill="1" applyBorder="1" applyAlignment="1" applyProtection="1">
      <alignment horizontal="left" vertical="top" wrapText="1"/>
      <protection locked="0"/>
    </xf>
    <xf numFmtId="0" fontId="6" fillId="2" borderId="28" xfId="0" applyFont="1" applyFill="1" applyBorder="1" applyAlignment="1" applyProtection="1">
      <alignment horizontal="left" vertical="top" wrapText="1"/>
      <protection locked="0"/>
    </xf>
    <xf numFmtId="0" fontId="6" fillId="2" borderId="29" xfId="0" applyFont="1" applyFill="1" applyBorder="1" applyAlignment="1" applyProtection="1">
      <alignment horizontal="left" vertical="top" wrapText="1"/>
      <protection locked="0"/>
    </xf>
    <xf numFmtId="0" fontId="6" fillId="2" borderId="30" xfId="0" applyFont="1" applyFill="1" applyBorder="1" applyAlignment="1" applyProtection="1">
      <alignment horizontal="left" vertical="top" wrapText="1"/>
      <protection locked="0"/>
    </xf>
    <xf numFmtId="0" fontId="6" fillId="2" borderId="0" xfId="0" applyFont="1" applyFill="1" applyBorder="1" applyAlignment="1" applyProtection="1">
      <alignment horizontal="left" vertical="top" wrapText="1"/>
      <protection locked="0"/>
    </xf>
    <xf numFmtId="0" fontId="6" fillId="2" borderId="31" xfId="0" applyFont="1" applyFill="1" applyBorder="1" applyAlignment="1" applyProtection="1">
      <alignment horizontal="left" vertical="top" wrapText="1"/>
      <protection locked="0"/>
    </xf>
    <xf numFmtId="0" fontId="6" fillId="2" borderId="32" xfId="0" applyFont="1" applyFill="1" applyBorder="1" applyAlignment="1" applyProtection="1">
      <alignment horizontal="left" vertical="top" wrapText="1"/>
      <protection locked="0"/>
    </xf>
    <xf numFmtId="0" fontId="6" fillId="2" borderId="33" xfId="0" applyFont="1" applyFill="1" applyBorder="1" applyAlignment="1" applyProtection="1">
      <alignment horizontal="left" vertical="top" wrapText="1"/>
      <protection locked="0"/>
    </xf>
    <xf numFmtId="0" fontId="6" fillId="2" borderId="34" xfId="0" applyFont="1" applyFill="1" applyBorder="1" applyAlignment="1" applyProtection="1">
      <alignment horizontal="left" vertical="top" wrapText="1"/>
      <protection locked="0"/>
    </xf>
    <xf numFmtId="0" fontId="17" fillId="0" borderId="7" xfId="0" applyFont="1" applyFill="1" applyBorder="1" applyAlignment="1" applyProtection="1">
      <alignment horizontal="center" vertical="center" wrapText="1"/>
      <protection hidden="1"/>
    </xf>
    <xf numFmtId="0" fontId="17" fillId="0" borderId="24" xfId="0" applyFont="1" applyFill="1" applyBorder="1" applyAlignment="1" applyProtection="1">
      <alignment horizontal="center" vertical="center" wrapText="1"/>
      <protection hidden="1"/>
    </xf>
    <xf numFmtId="0" fontId="5" fillId="0" borderId="9" xfId="0" applyFont="1" applyFill="1" applyBorder="1" applyAlignment="1" applyProtection="1">
      <alignment horizontal="center" vertical="center" wrapText="1"/>
      <protection hidden="1"/>
    </xf>
    <xf numFmtId="0" fontId="5" fillId="0" borderId="11" xfId="0" applyFont="1" applyFill="1" applyBorder="1" applyAlignment="1" applyProtection="1">
      <alignment horizontal="center" vertical="center" wrapText="1"/>
      <protection hidden="1"/>
    </xf>
    <xf numFmtId="0" fontId="24" fillId="0" borderId="90" xfId="0" applyFont="1" applyFill="1" applyBorder="1" applyAlignment="1" applyProtection="1">
      <alignment horizontal="center" vertical="center" wrapText="1"/>
      <protection hidden="1"/>
    </xf>
    <xf numFmtId="0" fontId="24" fillId="0" borderId="74" xfId="0" applyFont="1" applyFill="1" applyBorder="1" applyAlignment="1" applyProtection="1">
      <alignment horizontal="center" vertical="center" wrapText="1"/>
      <protection hidden="1"/>
    </xf>
    <xf numFmtId="0" fontId="18" fillId="0" borderId="90" xfId="0" applyFont="1" applyBorder="1" applyAlignment="1" applyProtection="1">
      <alignment horizontal="center" vertical="center" wrapText="1"/>
      <protection hidden="1"/>
    </xf>
    <xf numFmtId="0" fontId="18" fillId="0" borderId="74" xfId="0" applyFont="1" applyBorder="1" applyAlignment="1" applyProtection="1">
      <alignment horizontal="center" vertical="center" wrapText="1"/>
      <protection hidden="1"/>
    </xf>
    <xf numFmtId="0" fontId="26" fillId="0" borderId="7" xfId="0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Fill="1" applyAlignment="1" applyProtection="1">
      <alignment horizontal="center" vertical="center" wrapText="1"/>
      <protection hidden="1"/>
    </xf>
    <xf numFmtId="0" fontId="26" fillId="0" borderId="33" xfId="0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3" xfId="0" applyFont="1" applyFill="1" applyBorder="1" applyAlignment="1" applyProtection="1">
      <alignment horizontal="center" vertical="center" wrapText="1"/>
      <protection hidden="1"/>
    </xf>
    <xf numFmtId="0" fontId="5" fillId="0" borderId="24" xfId="0" applyFont="1" applyFill="1" applyBorder="1" applyAlignment="1" applyProtection="1">
      <alignment horizontal="center" vertical="center" wrapText="1"/>
      <protection hidden="1"/>
    </xf>
    <xf numFmtId="0" fontId="5" fillId="0" borderId="4" xfId="0" applyFont="1" applyFill="1" applyBorder="1" applyAlignment="1" applyProtection="1">
      <alignment horizontal="center" vertical="center" wrapText="1"/>
      <protection hidden="1"/>
    </xf>
  </cellXfs>
  <cellStyles count="3">
    <cellStyle name="Hipervínculo" xfId="1" builtinId="8"/>
    <cellStyle name="Normal" xfId="0" builtinId="0"/>
    <cellStyle name="Texto explicativo" xfId="2" builtinId="53" customBuiltin="1"/>
  </cellStyles>
  <dxfs count="12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  <vertical/>
        <horizontal/>
      </border>
    </dxf>
    <dxf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  <vertical/>
        <horizontal/>
      </border>
    </dxf>
    <dxf>
      <font>
        <b/>
        <i val="0"/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border>
        <left style="dotted">
          <color rgb="FF7030A0"/>
        </left>
        <right style="dotted">
          <color rgb="FF7030A0"/>
        </right>
        <top style="dotted">
          <color rgb="FF7030A0"/>
        </top>
        <bottom style="dotted">
          <color rgb="FF7030A0"/>
        </bottom>
        <vertical/>
        <horizontal/>
      </border>
    </dxf>
    <dxf>
      <font>
        <color theme="0"/>
      </font>
    </dxf>
    <dxf>
      <border>
        <left style="dotted">
          <color rgb="FF7030A0"/>
        </left>
        <right style="dotted">
          <color rgb="FF7030A0"/>
        </right>
        <top style="dotted">
          <color rgb="FF7030A0"/>
        </top>
        <bottom style="dotted">
          <color rgb="FF7030A0"/>
        </bottom>
        <vertical/>
        <horizontal/>
      </border>
    </dxf>
    <dxf>
      <border>
        <left style="dotted">
          <color rgb="FF008000"/>
        </left>
        <right style="dotted">
          <color rgb="FF008000"/>
        </right>
        <top style="dotted">
          <color rgb="FF008000"/>
        </top>
        <bottom style="dotted">
          <color rgb="FF008000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</dxfs>
  <tableStyles count="0" defaultTableStyle="TableStyleMedium9" defaultPivotStyle="PivotStyleLight16"/>
  <colors>
    <mruColors>
      <color rgb="FFFFFFCC"/>
      <color rgb="FF3366FF"/>
      <color rgb="FFFFFF99"/>
      <color rgb="FF0060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tp.desantabarbara@mep.go.cr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C000"/>
  </sheetPr>
  <dimension ref="A1:H489"/>
  <sheetViews>
    <sheetView topLeftCell="A2" workbookViewId="0">
      <selection activeCell="D1" sqref="D1:E1048576"/>
    </sheetView>
  </sheetViews>
  <sheetFormatPr baseColWidth="10" defaultRowHeight="12"/>
  <cols>
    <col min="1" max="1" width="7.7109375" style="348" customWidth="1"/>
    <col min="2" max="2" width="38.7109375" style="348" customWidth="1"/>
    <col min="3" max="3" width="3.5703125" style="2" bestFit="1" customWidth="1"/>
    <col min="4" max="4" width="50" style="348" bestFit="1" customWidth="1"/>
    <col min="5" max="5" width="11.42578125" style="348"/>
    <col min="6" max="16384" width="11.42578125" style="1"/>
  </cols>
  <sheetData>
    <row r="1" spans="1:8">
      <c r="A1" s="345" t="s">
        <v>187</v>
      </c>
      <c r="B1" s="345" t="s">
        <v>2248</v>
      </c>
      <c r="D1" s="345" t="s">
        <v>2248</v>
      </c>
      <c r="E1" s="345" t="s">
        <v>187</v>
      </c>
      <c r="H1" s="1" t="s">
        <v>180</v>
      </c>
    </row>
    <row r="2" spans="1:8">
      <c r="A2" s="346" t="s">
        <v>188</v>
      </c>
      <c r="B2" s="346" t="s">
        <v>1699</v>
      </c>
      <c r="C2" s="1"/>
      <c r="D2" s="346" t="s">
        <v>1699</v>
      </c>
      <c r="E2" s="346" t="s">
        <v>188</v>
      </c>
      <c r="H2" s="1" t="s">
        <v>181</v>
      </c>
    </row>
    <row r="3" spans="1:8">
      <c r="A3" s="346" t="s">
        <v>189</v>
      </c>
      <c r="B3" s="346" t="s">
        <v>1700</v>
      </c>
      <c r="C3" s="1"/>
      <c r="D3" s="346" t="s">
        <v>1769</v>
      </c>
      <c r="E3" s="346" t="s">
        <v>258</v>
      </c>
    </row>
    <row r="4" spans="1:8">
      <c r="A4" s="346" t="s">
        <v>190</v>
      </c>
      <c r="B4" s="346" t="s">
        <v>1701</v>
      </c>
      <c r="C4" s="1"/>
      <c r="D4" s="346" t="s">
        <v>1838</v>
      </c>
      <c r="E4" s="346" t="s">
        <v>327</v>
      </c>
    </row>
    <row r="5" spans="1:8">
      <c r="A5" s="346" t="s">
        <v>191</v>
      </c>
      <c r="B5" s="346" t="s">
        <v>1702</v>
      </c>
      <c r="C5" s="1"/>
      <c r="D5" s="346" t="s">
        <v>1905</v>
      </c>
      <c r="E5" s="346" t="s">
        <v>394</v>
      </c>
    </row>
    <row r="6" spans="1:8">
      <c r="A6" s="346" t="s">
        <v>192</v>
      </c>
      <c r="B6" s="346" t="s">
        <v>1703</v>
      </c>
      <c r="C6" s="1"/>
      <c r="D6" s="346" t="s">
        <v>1963</v>
      </c>
      <c r="E6" s="346" t="s">
        <v>452</v>
      </c>
      <c r="H6" s="1" t="s">
        <v>675</v>
      </c>
    </row>
    <row r="7" spans="1:8">
      <c r="A7" s="346" t="s">
        <v>193</v>
      </c>
      <c r="B7" s="346" t="s">
        <v>1704</v>
      </c>
      <c r="C7" s="1"/>
      <c r="D7" s="346" t="s">
        <v>2010</v>
      </c>
      <c r="E7" s="346" t="s">
        <v>498</v>
      </c>
      <c r="H7" s="1" t="s">
        <v>1230</v>
      </c>
    </row>
    <row r="8" spans="1:8">
      <c r="A8" s="346" t="s">
        <v>194</v>
      </c>
      <c r="B8" s="346" t="s">
        <v>1705</v>
      </c>
      <c r="C8" s="1"/>
      <c r="D8" s="346" t="s">
        <v>2041</v>
      </c>
      <c r="E8" s="346" t="s">
        <v>527</v>
      </c>
      <c r="H8" s="1" t="s">
        <v>1231</v>
      </c>
    </row>
    <row r="9" spans="1:8">
      <c r="A9" s="346" t="s">
        <v>195</v>
      </c>
      <c r="B9" s="346" t="s">
        <v>1706</v>
      </c>
      <c r="C9" s="1"/>
      <c r="D9" s="346" t="s">
        <v>2066</v>
      </c>
      <c r="E9" s="346" t="s">
        <v>550</v>
      </c>
    </row>
    <row r="10" spans="1:8">
      <c r="A10" s="346" t="s">
        <v>196</v>
      </c>
      <c r="B10" s="346" t="s">
        <v>1707</v>
      </c>
      <c r="C10" s="1"/>
      <c r="D10" s="346" t="s">
        <v>2084</v>
      </c>
      <c r="E10" s="346" t="s">
        <v>566</v>
      </c>
    </row>
    <row r="11" spans="1:8">
      <c r="A11" s="346" t="s">
        <v>197</v>
      </c>
      <c r="B11" s="346" t="s">
        <v>1708</v>
      </c>
      <c r="C11" s="1"/>
      <c r="D11" s="346" t="s">
        <v>2095</v>
      </c>
      <c r="E11" s="346" t="s">
        <v>577</v>
      </c>
    </row>
    <row r="12" spans="1:8">
      <c r="A12" s="346" t="s">
        <v>198</v>
      </c>
      <c r="B12" s="346" t="s">
        <v>1709</v>
      </c>
      <c r="C12" s="1"/>
      <c r="D12" s="346" t="s">
        <v>2103</v>
      </c>
      <c r="E12" s="346" t="s">
        <v>584</v>
      </c>
    </row>
    <row r="13" spans="1:8">
      <c r="A13" s="346" t="s">
        <v>199</v>
      </c>
      <c r="B13" s="346" t="s">
        <v>1710</v>
      </c>
      <c r="C13" s="1"/>
      <c r="D13" s="346" t="s">
        <v>1706</v>
      </c>
      <c r="E13" s="346" t="s">
        <v>195</v>
      </c>
    </row>
    <row r="14" spans="1:8">
      <c r="A14" s="346" t="s">
        <v>200</v>
      </c>
      <c r="B14" s="346" t="s">
        <v>1711</v>
      </c>
      <c r="C14" s="1"/>
      <c r="D14" s="346" t="s">
        <v>1776</v>
      </c>
      <c r="E14" s="346" t="s">
        <v>265</v>
      </c>
    </row>
    <row r="15" spans="1:8">
      <c r="A15" s="346" t="s">
        <v>201</v>
      </c>
      <c r="B15" s="346" t="s">
        <v>1712</v>
      </c>
      <c r="C15" s="1"/>
      <c r="D15" s="346" t="s">
        <v>1845</v>
      </c>
      <c r="E15" s="346" t="s">
        <v>334</v>
      </c>
    </row>
    <row r="16" spans="1:8">
      <c r="A16" s="346" t="s">
        <v>202</v>
      </c>
      <c r="B16" s="346" t="s">
        <v>1713</v>
      </c>
      <c r="C16" s="1"/>
      <c r="D16" s="346" t="s">
        <v>1713</v>
      </c>
      <c r="E16" s="346" t="s">
        <v>202</v>
      </c>
    </row>
    <row r="17" spans="1:5">
      <c r="A17" s="346" t="s">
        <v>203</v>
      </c>
      <c r="B17" s="346" t="s">
        <v>1714</v>
      </c>
      <c r="C17" s="1"/>
      <c r="D17" s="346" t="s">
        <v>1783</v>
      </c>
      <c r="E17" s="346" t="s">
        <v>272</v>
      </c>
    </row>
    <row r="18" spans="1:5">
      <c r="A18" s="346" t="s">
        <v>204</v>
      </c>
      <c r="B18" s="346" t="s">
        <v>1715</v>
      </c>
      <c r="C18" s="1"/>
      <c r="D18" s="346" t="s">
        <v>1852</v>
      </c>
      <c r="E18" s="346" t="s">
        <v>341</v>
      </c>
    </row>
    <row r="19" spans="1:5">
      <c r="A19" s="346" t="s">
        <v>205</v>
      </c>
      <c r="B19" s="346" t="s">
        <v>1716</v>
      </c>
      <c r="C19" s="1"/>
      <c r="D19" s="346" t="s">
        <v>1918</v>
      </c>
      <c r="E19" s="346" t="s">
        <v>407</v>
      </c>
    </row>
    <row r="20" spans="1:5">
      <c r="A20" s="346" t="s">
        <v>206</v>
      </c>
      <c r="B20" s="346" t="s">
        <v>1717</v>
      </c>
      <c r="C20" s="1"/>
      <c r="D20" s="346" t="s">
        <v>1975</v>
      </c>
      <c r="E20" s="346" t="s">
        <v>464</v>
      </c>
    </row>
    <row r="21" spans="1:5">
      <c r="A21" s="346" t="s">
        <v>207</v>
      </c>
      <c r="B21" s="346" t="s">
        <v>1718</v>
      </c>
      <c r="C21" s="1"/>
      <c r="D21" s="346" t="s">
        <v>2019</v>
      </c>
      <c r="E21" s="346" t="s">
        <v>506</v>
      </c>
    </row>
    <row r="22" spans="1:5">
      <c r="A22" s="346" t="s">
        <v>208</v>
      </c>
      <c r="B22" s="346" t="s">
        <v>1719</v>
      </c>
      <c r="C22" s="1"/>
      <c r="D22" s="346" t="s">
        <v>2048</v>
      </c>
      <c r="E22" s="346" t="s">
        <v>534</v>
      </c>
    </row>
    <row r="23" spans="1:5">
      <c r="A23" s="346" t="s">
        <v>209</v>
      </c>
      <c r="B23" s="346" t="s">
        <v>1720</v>
      </c>
      <c r="C23" s="1"/>
      <c r="D23" s="346" t="s">
        <v>2071</v>
      </c>
      <c r="E23" s="346" t="s">
        <v>555</v>
      </c>
    </row>
    <row r="24" spans="1:5">
      <c r="A24" s="346" t="s">
        <v>210</v>
      </c>
      <c r="B24" s="346" t="s">
        <v>1721</v>
      </c>
      <c r="C24" s="1"/>
      <c r="D24" s="346" t="s">
        <v>2089</v>
      </c>
      <c r="E24" s="346" t="s">
        <v>571</v>
      </c>
    </row>
    <row r="25" spans="1:5">
      <c r="A25" s="346" t="s">
        <v>211</v>
      </c>
      <c r="B25" s="346" t="s">
        <v>1722</v>
      </c>
      <c r="C25" s="1"/>
      <c r="D25" s="346" t="s">
        <v>2100</v>
      </c>
      <c r="E25" s="346" t="s">
        <v>581</v>
      </c>
    </row>
    <row r="26" spans="1:5">
      <c r="A26" s="346" t="s">
        <v>212</v>
      </c>
      <c r="B26" s="346" t="s">
        <v>1723</v>
      </c>
      <c r="C26" s="1"/>
      <c r="D26" s="346" t="s">
        <v>2108</v>
      </c>
      <c r="E26" s="346" t="s">
        <v>589</v>
      </c>
    </row>
    <row r="27" spans="1:5">
      <c r="A27" s="346" t="s">
        <v>213</v>
      </c>
      <c r="B27" s="346" t="s">
        <v>1724</v>
      </c>
      <c r="C27" s="1"/>
      <c r="D27" s="346" t="s">
        <v>2114</v>
      </c>
      <c r="E27" s="346" t="s">
        <v>595</v>
      </c>
    </row>
    <row r="28" spans="1:5">
      <c r="A28" s="346" t="s">
        <v>214</v>
      </c>
      <c r="B28" s="346" t="s">
        <v>1725</v>
      </c>
      <c r="C28" s="1"/>
      <c r="D28" s="346" t="s">
        <v>2120</v>
      </c>
      <c r="E28" s="346" t="s">
        <v>601</v>
      </c>
    </row>
    <row r="29" spans="1:5">
      <c r="A29" s="346" t="s">
        <v>215</v>
      </c>
      <c r="B29" s="346" t="s">
        <v>1726</v>
      </c>
      <c r="C29" s="1"/>
      <c r="D29" s="346" t="s">
        <v>1720</v>
      </c>
      <c r="E29" s="346" t="s">
        <v>209</v>
      </c>
    </row>
    <row r="30" spans="1:5">
      <c r="A30" s="346" t="s">
        <v>216</v>
      </c>
      <c r="B30" s="346" t="s">
        <v>1727</v>
      </c>
      <c r="C30" s="1"/>
      <c r="D30" s="346" t="s">
        <v>1790</v>
      </c>
      <c r="E30" s="346" t="s">
        <v>279</v>
      </c>
    </row>
    <row r="31" spans="1:5">
      <c r="A31" s="346" t="s">
        <v>217</v>
      </c>
      <c r="B31" s="346" t="s">
        <v>1728</v>
      </c>
      <c r="C31" s="1"/>
      <c r="D31" s="346" t="s">
        <v>1859</v>
      </c>
      <c r="E31" s="346" t="s">
        <v>348</v>
      </c>
    </row>
    <row r="32" spans="1:5">
      <c r="A32" s="346" t="s">
        <v>218</v>
      </c>
      <c r="B32" s="346" t="s">
        <v>1729</v>
      </c>
      <c r="C32" s="1"/>
      <c r="D32" s="346" t="s">
        <v>1925</v>
      </c>
      <c r="E32" s="346" t="s">
        <v>414</v>
      </c>
    </row>
    <row r="33" spans="1:5">
      <c r="A33" s="346" t="s">
        <v>219</v>
      </c>
      <c r="B33" s="346" t="s">
        <v>1730</v>
      </c>
      <c r="C33" s="1"/>
      <c r="D33" s="346" t="s">
        <v>1982</v>
      </c>
      <c r="E33" s="346" t="s">
        <v>471</v>
      </c>
    </row>
    <row r="34" spans="1:5">
      <c r="A34" s="346" t="s">
        <v>220</v>
      </c>
      <c r="B34" s="346" t="s">
        <v>1731</v>
      </c>
      <c r="C34" s="1"/>
      <c r="D34" s="346" t="s">
        <v>2025</v>
      </c>
      <c r="E34" s="346" t="s">
        <v>512</v>
      </c>
    </row>
    <row r="35" spans="1:5">
      <c r="A35" s="346" t="s">
        <v>221</v>
      </c>
      <c r="B35" s="346" t="s">
        <v>1732</v>
      </c>
      <c r="C35" s="1"/>
      <c r="D35" s="346" t="s">
        <v>2055</v>
      </c>
      <c r="E35" s="346" t="s">
        <v>540</v>
      </c>
    </row>
    <row r="36" spans="1:5">
      <c r="A36" s="346" t="s">
        <v>222</v>
      </c>
      <c r="B36" s="346" t="s">
        <v>1733</v>
      </c>
      <c r="C36" s="1"/>
      <c r="D36" s="346" t="s">
        <v>2077</v>
      </c>
      <c r="E36" s="346" t="s">
        <v>561</v>
      </c>
    </row>
    <row r="37" spans="1:5">
      <c r="A37" s="346" t="s">
        <v>223</v>
      </c>
      <c r="B37" s="346" t="s">
        <v>1734</v>
      </c>
      <c r="C37" s="1"/>
      <c r="D37" s="346" t="s">
        <v>2092</v>
      </c>
      <c r="E37" s="346" t="s">
        <v>574</v>
      </c>
    </row>
    <row r="38" spans="1:5">
      <c r="A38" s="346" t="s">
        <v>224</v>
      </c>
      <c r="B38" s="346" t="s">
        <v>1735</v>
      </c>
      <c r="C38" s="1"/>
      <c r="D38" s="346" t="s">
        <v>1727</v>
      </c>
      <c r="E38" s="346" t="s">
        <v>216</v>
      </c>
    </row>
    <row r="39" spans="1:5">
      <c r="A39" s="346" t="s">
        <v>225</v>
      </c>
      <c r="B39" s="346" t="s">
        <v>1736</v>
      </c>
      <c r="C39" s="1"/>
      <c r="D39" s="346" t="s">
        <v>1797</v>
      </c>
      <c r="E39" s="346" t="s">
        <v>286</v>
      </c>
    </row>
    <row r="40" spans="1:5">
      <c r="A40" s="346" t="s">
        <v>226</v>
      </c>
      <c r="B40" s="346" t="s">
        <v>1737</v>
      </c>
      <c r="C40" s="1"/>
      <c r="D40" s="346" t="s">
        <v>1866</v>
      </c>
      <c r="E40" s="346" t="s">
        <v>355</v>
      </c>
    </row>
    <row r="41" spans="1:5">
      <c r="A41" s="346" t="s">
        <v>227</v>
      </c>
      <c r="B41" s="346" t="s">
        <v>1738</v>
      </c>
      <c r="C41" s="1"/>
      <c r="D41" s="346" t="s">
        <v>1734</v>
      </c>
      <c r="E41" s="346" t="s">
        <v>223</v>
      </c>
    </row>
    <row r="42" spans="1:5">
      <c r="A42" s="346" t="s">
        <v>228</v>
      </c>
      <c r="B42" s="346" t="s">
        <v>1739</v>
      </c>
      <c r="C42" s="1"/>
      <c r="D42" s="346" t="s">
        <v>1804</v>
      </c>
      <c r="E42" s="346" t="s">
        <v>293</v>
      </c>
    </row>
    <row r="43" spans="1:5">
      <c r="A43" s="346" t="s">
        <v>229</v>
      </c>
      <c r="B43" s="346" t="s">
        <v>1740</v>
      </c>
      <c r="C43" s="1"/>
      <c r="D43" s="346" t="s">
        <v>1873</v>
      </c>
      <c r="E43" s="346" t="s">
        <v>362</v>
      </c>
    </row>
    <row r="44" spans="1:5">
      <c r="A44" s="346" t="s">
        <v>230</v>
      </c>
      <c r="B44" s="346" t="s">
        <v>1741</v>
      </c>
      <c r="C44" s="1"/>
      <c r="D44" s="346" t="s">
        <v>1935</v>
      </c>
      <c r="E44" s="346" t="s">
        <v>424</v>
      </c>
    </row>
    <row r="45" spans="1:5">
      <c r="A45" s="346" t="s">
        <v>231</v>
      </c>
      <c r="B45" s="346" t="s">
        <v>1742</v>
      </c>
      <c r="C45" s="1"/>
      <c r="D45" s="346" t="s">
        <v>1988</v>
      </c>
      <c r="E45" s="346" t="s">
        <v>477</v>
      </c>
    </row>
    <row r="46" spans="1:5">
      <c r="A46" s="346" t="s">
        <v>232</v>
      </c>
      <c r="B46" s="346" t="s">
        <v>1743</v>
      </c>
      <c r="C46" s="1"/>
      <c r="D46" s="346" t="s">
        <v>2030</v>
      </c>
      <c r="E46" s="346" t="s">
        <v>517</v>
      </c>
    </row>
    <row r="47" spans="1:5">
      <c r="A47" s="346" t="s">
        <v>233</v>
      </c>
      <c r="B47" s="346" t="s">
        <v>1744</v>
      </c>
      <c r="C47" s="1"/>
      <c r="D47" s="346" t="s">
        <v>2058</v>
      </c>
      <c r="E47" s="346" t="s">
        <v>543</v>
      </c>
    </row>
    <row r="48" spans="1:5">
      <c r="A48" s="346" t="s">
        <v>234</v>
      </c>
      <c r="B48" s="346" t="s">
        <v>1745</v>
      </c>
      <c r="C48" s="1"/>
      <c r="D48" s="346" t="s">
        <v>1741</v>
      </c>
      <c r="E48" s="346" t="s">
        <v>230</v>
      </c>
    </row>
    <row r="49" spans="1:5">
      <c r="A49" s="346" t="s">
        <v>235</v>
      </c>
      <c r="B49" s="346" t="s">
        <v>1746</v>
      </c>
      <c r="C49" s="1"/>
      <c r="D49" s="346" t="s">
        <v>1811</v>
      </c>
      <c r="E49" s="346" t="s">
        <v>300</v>
      </c>
    </row>
    <row r="50" spans="1:5">
      <c r="A50" s="346" t="s">
        <v>236</v>
      </c>
      <c r="B50" s="346" t="s">
        <v>1747</v>
      </c>
      <c r="C50" s="1"/>
      <c r="D50" s="346" t="s">
        <v>1880</v>
      </c>
      <c r="E50" s="346" t="s">
        <v>369</v>
      </c>
    </row>
    <row r="51" spans="1:5">
      <c r="A51" s="346" t="s">
        <v>237</v>
      </c>
      <c r="B51" s="346" t="s">
        <v>1748</v>
      </c>
      <c r="C51" s="1"/>
      <c r="D51" s="346" t="s">
        <v>1940</v>
      </c>
      <c r="E51" s="346" t="s">
        <v>429</v>
      </c>
    </row>
    <row r="52" spans="1:5">
      <c r="A52" s="346" t="s">
        <v>238</v>
      </c>
      <c r="B52" s="346" t="s">
        <v>1749</v>
      </c>
      <c r="C52" s="1"/>
      <c r="D52" s="346" t="s">
        <v>1992</v>
      </c>
      <c r="E52" s="346" t="s">
        <v>481</v>
      </c>
    </row>
    <row r="53" spans="1:5">
      <c r="A53" s="346" t="s">
        <v>239</v>
      </c>
      <c r="B53" s="346" t="s">
        <v>1750</v>
      </c>
      <c r="C53" s="1"/>
      <c r="D53" s="346" t="s">
        <v>2032</v>
      </c>
      <c r="E53" s="346" t="s">
        <v>519</v>
      </c>
    </row>
    <row r="54" spans="1:5">
      <c r="A54" s="346" t="s">
        <v>240</v>
      </c>
      <c r="B54" s="346" t="s">
        <v>1751</v>
      </c>
      <c r="C54" s="1"/>
      <c r="D54" s="346" t="s">
        <v>2060</v>
      </c>
      <c r="E54" s="346" t="s">
        <v>1301</v>
      </c>
    </row>
    <row r="55" spans="1:5">
      <c r="A55" s="346" t="s">
        <v>241</v>
      </c>
      <c r="B55" s="346" t="s">
        <v>1752</v>
      </c>
      <c r="C55" s="1"/>
      <c r="D55" s="346" t="s">
        <v>1747</v>
      </c>
      <c r="E55" s="346" t="s">
        <v>236</v>
      </c>
    </row>
    <row r="56" spans="1:5">
      <c r="A56" s="346" t="s">
        <v>242</v>
      </c>
      <c r="B56" s="346" t="s">
        <v>1753</v>
      </c>
      <c r="C56" s="1"/>
      <c r="D56" s="346" t="s">
        <v>1817</v>
      </c>
      <c r="E56" s="346" t="s">
        <v>306</v>
      </c>
    </row>
    <row r="57" spans="1:5">
      <c r="A57" s="346" t="s">
        <v>243</v>
      </c>
      <c r="B57" s="346" t="s">
        <v>1754</v>
      </c>
      <c r="C57" s="1"/>
      <c r="D57" s="346" t="s">
        <v>1886</v>
      </c>
      <c r="E57" s="346" t="s">
        <v>375</v>
      </c>
    </row>
    <row r="58" spans="1:5">
      <c r="A58" s="346" t="s">
        <v>244</v>
      </c>
      <c r="B58" s="346" t="s">
        <v>1755</v>
      </c>
      <c r="C58" s="1"/>
      <c r="D58" s="346" t="s">
        <v>1945</v>
      </c>
      <c r="E58" s="346" t="s">
        <v>434</v>
      </c>
    </row>
    <row r="59" spans="1:5">
      <c r="A59" s="346" t="s">
        <v>245</v>
      </c>
      <c r="B59" s="346" t="s">
        <v>1756</v>
      </c>
      <c r="C59" s="1"/>
      <c r="D59" s="346" t="s">
        <v>1995</v>
      </c>
      <c r="E59" s="346" t="s">
        <v>484</v>
      </c>
    </row>
    <row r="60" spans="1:5">
      <c r="A60" s="346" t="s">
        <v>246</v>
      </c>
      <c r="B60" s="346" t="s">
        <v>1757</v>
      </c>
      <c r="C60" s="1"/>
      <c r="D60" s="346" t="s">
        <v>2034</v>
      </c>
      <c r="E60" s="346" t="s">
        <v>521</v>
      </c>
    </row>
    <row r="61" spans="1:5">
      <c r="A61" s="346" t="s">
        <v>247</v>
      </c>
      <c r="B61" s="346" t="s">
        <v>1758</v>
      </c>
      <c r="C61" s="1"/>
      <c r="D61" s="346" t="s">
        <v>2062</v>
      </c>
      <c r="E61" s="346" t="s">
        <v>546</v>
      </c>
    </row>
    <row r="62" spans="1:5">
      <c r="A62" s="346" t="s">
        <v>248</v>
      </c>
      <c r="B62" s="346" t="s">
        <v>1759</v>
      </c>
      <c r="C62" s="1"/>
      <c r="D62" s="346" t="s">
        <v>1753</v>
      </c>
      <c r="E62" s="346" t="s">
        <v>242</v>
      </c>
    </row>
    <row r="63" spans="1:5">
      <c r="A63" s="346" t="s">
        <v>249</v>
      </c>
      <c r="B63" s="346" t="s">
        <v>1760</v>
      </c>
      <c r="C63" s="1"/>
      <c r="D63" s="346" t="s">
        <v>1823</v>
      </c>
      <c r="E63" s="346" t="s">
        <v>312</v>
      </c>
    </row>
    <row r="64" spans="1:5">
      <c r="A64" s="346" t="s">
        <v>250</v>
      </c>
      <c r="B64" s="346" t="s">
        <v>1761</v>
      </c>
      <c r="C64" s="1"/>
      <c r="D64" s="346" t="s">
        <v>1892</v>
      </c>
      <c r="E64" s="346" t="s">
        <v>381</v>
      </c>
    </row>
    <row r="65" spans="1:5">
      <c r="A65" s="346" t="s">
        <v>251</v>
      </c>
      <c r="B65" s="346" t="s">
        <v>1762</v>
      </c>
      <c r="C65" s="1"/>
      <c r="D65" s="346" t="s">
        <v>1950</v>
      </c>
      <c r="E65" s="346" t="s">
        <v>439</v>
      </c>
    </row>
    <row r="66" spans="1:5">
      <c r="A66" s="346" t="s">
        <v>252</v>
      </c>
      <c r="B66" s="346" t="s">
        <v>1763</v>
      </c>
      <c r="C66" s="1"/>
      <c r="D66" s="346" t="s">
        <v>1999</v>
      </c>
      <c r="E66" s="346" t="s">
        <v>488</v>
      </c>
    </row>
    <row r="67" spans="1:5">
      <c r="A67" s="346" t="s">
        <v>253</v>
      </c>
      <c r="B67" s="346" t="s">
        <v>1764</v>
      </c>
      <c r="C67" s="1"/>
      <c r="D67" s="346" t="s">
        <v>2037</v>
      </c>
      <c r="E67" s="346" t="s">
        <v>523</v>
      </c>
    </row>
    <row r="68" spans="1:5">
      <c r="A68" s="346" t="s">
        <v>254</v>
      </c>
      <c r="B68" s="346" t="s">
        <v>1765</v>
      </c>
      <c r="C68" s="1"/>
      <c r="D68" s="346" t="s">
        <v>1758</v>
      </c>
      <c r="E68" s="346" t="s">
        <v>247</v>
      </c>
    </row>
    <row r="69" spans="1:5">
      <c r="A69" s="346" t="s">
        <v>255</v>
      </c>
      <c r="B69" s="346" t="s">
        <v>1766</v>
      </c>
      <c r="C69" s="1"/>
      <c r="D69" s="346" t="s">
        <v>1827</v>
      </c>
      <c r="E69" s="346" t="s">
        <v>316</v>
      </c>
    </row>
    <row r="70" spans="1:5">
      <c r="A70" s="346" t="s">
        <v>256</v>
      </c>
      <c r="B70" s="346" t="s">
        <v>1767</v>
      </c>
      <c r="C70" s="1"/>
      <c r="D70" s="346" t="s">
        <v>1895</v>
      </c>
      <c r="E70" s="346" t="s">
        <v>384</v>
      </c>
    </row>
    <row r="71" spans="1:5">
      <c r="A71" s="346" t="s">
        <v>257</v>
      </c>
      <c r="B71" s="346" t="s">
        <v>1768</v>
      </c>
      <c r="C71" s="1"/>
      <c r="D71" s="346" t="s">
        <v>1953</v>
      </c>
      <c r="E71" s="346" t="s">
        <v>442</v>
      </c>
    </row>
    <row r="72" spans="1:5">
      <c r="A72" s="346" t="s">
        <v>258</v>
      </c>
      <c r="B72" s="346" t="s">
        <v>1769</v>
      </c>
      <c r="C72" s="1"/>
      <c r="D72" s="346" t="s">
        <v>2002</v>
      </c>
      <c r="E72" s="346" t="s">
        <v>491</v>
      </c>
    </row>
    <row r="73" spans="1:5">
      <c r="A73" s="346" t="s">
        <v>259</v>
      </c>
      <c r="B73" s="346" t="s">
        <v>1770</v>
      </c>
      <c r="C73" s="1"/>
      <c r="D73" s="346" t="s">
        <v>1763</v>
      </c>
      <c r="E73" s="346" t="s">
        <v>252</v>
      </c>
    </row>
    <row r="74" spans="1:5">
      <c r="A74" s="346" t="s">
        <v>260</v>
      </c>
      <c r="B74" s="346" t="s">
        <v>1771</v>
      </c>
      <c r="C74" s="1"/>
      <c r="D74" s="346" t="s">
        <v>1832</v>
      </c>
      <c r="E74" s="346" t="s">
        <v>321</v>
      </c>
    </row>
    <row r="75" spans="1:5">
      <c r="A75" s="346" t="s">
        <v>261</v>
      </c>
      <c r="B75" s="346" t="s">
        <v>1772</v>
      </c>
      <c r="C75" s="1"/>
      <c r="D75" s="346" t="s">
        <v>1900</v>
      </c>
      <c r="E75" s="346" t="s">
        <v>389</v>
      </c>
    </row>
    <row r="76" spans="1:5">
      <c r="A76" s="346" t="s">
        <v>262</v>
      </c>
      <c r="B76" s="346" t="s">
        <v>1773</v>
      </c>
      <c r="C76" s="1"/>
      <c r="D76" s="346" t="s">
        <v>1958</v>
      </c>
      <c r="E76" s="346" t="s">
        <v>447</v>
      </c>
    </row>
    <row r="77" spans="1:5">
      <c r="A77" s="346" t="s">
        <v>263</v>
      </c>
      <c r="B77" s="346" t="s">
        <v>1774</v>
      </c>
      <c r="C77" s="1"/>
      <c r="D77" s="346" t="s">
        <v>2005</v>
      </c>
      <c r="E77" s="346" t="s">
        <v>494</v>
      </c>
    </row>
    <row r="78" spans="1:5">
      <c r="A78" s="346" t="s">
        <v>264</v>
      </c>
      <c r="B78" s="346" t="s">
        <v>1775</v>
      </c>
      <c r="C78" s="1"/>
      <c r="D78" s="346" t="s">
        <v>1767</v>
      </c>
      <c r="E78" s="346" t="s">
        <v>256</v>
      </c>
    </row>
    <row r="79" spans="1:5">
      <c r="A79" s="346" t="s">
        <v>265</v>
      </c>
      <c r="B79" s="346" t="s">
        <v>1776</v>
      </c>
      <c r="C79" s="1"/>
      <c r="D79" s="346" t="s">
        <v>1836</v>
      </c>
      <c r="E79" s="346" t="s">
        <v>325</v>
      </c>
    </row>
    <row r="80" spans="1:5">
      <c r="A80" s="346" t="s">
        <v>266</v>
      </c>
      <c r="B80" s="346" t="s">
        <v>1777</v>
      </c>
      <c r="C80" s="1"/>
      <c r="D80" s="346" t="s">
        <v>1903</v>
      </c>
      <c r="E80" s="346" t="s">
        <v>392</v>
      </c>
    </row>
    <row r="81" spans="1:5">
      <c r="A81" s="346" t="s">
        <v>267</v>
      </c>
      <c r="B81" s="346" t="s">
        <v>1778</v>
      </c>
      <c r="C81" s="1"/>
      <c r="D81" s="346" t="s">
        <v>1961</v>
      </c>
      <c r="E81" s="346" t="s">
        <v>450</v>
      </c>
    </row>
    <row r="82" spans="1:5">
      <c r="A82" s="346" t="s">
        <v>268</v>
      </c>
      <c r="B82" s="346" t="s">
        <v>1779</v>
      </c>
      <c r="C82" s="1"/>
      <c r="D82" s="346" t="s">
        <v>2008</v>
      </c>
      <c r="E82" s="346" t="s">
        <v>496</v>
      </c>
    </row>
    <row r="83" spans="1:5">
      <c r="A83" s="346" t="s">
        <v>269</v>
      </c>
      <c r="B83" s="346" t="s">
        <v>1780</v>
      </c>
      <c r="C83" s="1"/>
      <c r="D83" s="346" t="s">
        <v>2127</v>
      </c>
      <c r="E83" s="346" t="s">
        <v>607</v>
      </c>
    </row>
    <row r="84" spans="1:5">
      <c r="A84" s="346" t="s">
        <v>270</v>
      </c>
      <c r="B84" s="346" t="s">
        <v>1781</v>
      </c>
      <c r="C84" s="1"/>
      <c r="D84" s="346" t="s">
        <v>2128</v>
      </c>
      <c r="E84" s="346" t="s">
        <v>608</v>
      </c>
    </row>
    <row r="85" spans="1:5">
      <c r="A85" s="346" t="s">
        <v>271</v>
      </c>
      <c r="B85" s="346" t="s">
        <v>1782</v>
      </c>
      <c r="C85" s="1"/>
      <c r="D85" s="346" t="s">
        <v>2129</v>
      </c>
      <c r="E85" s="346" t="s">
        <v>609</v>
      </c>
    </row>
    <row r="86" spans="1:5">
      <c r="A86" s="346" t="s">
        <v>272</v>
      </c>
      <c r="B86" s="346" t="s">
        <v>1783</v>
      </c>
      <c r="C86" s="1"/>
      <c r="D86" s="346" t="s">
        <v>2130</v>
      </c>
      <c r="E86" s="346" t="s">
        <v>610</v>
      </c>
    </row>
    <row r="87" spans="1:5">
      <c r="A87" s="346" t="s">
        <v>273</v>
      </c>
      <c r="B87" s="346" t="s">
        <v>1784</v>
      </c>
      <c r="C87" s="1"/>
      <c r="D87" s="346" t="s">
        <v>2131</v>
      </c>
      <c r="E87" s="346" t="s">
        <v>611</v>
      </c>
    </row>
    <row r="88" spans="1:5">
      <c r="A88" s="346" t="s">
        <v>274</v>
      </c>
      <c r="B88" s="346" t="s">
        <v>1785</v>
      </c>
      <c r="C88" s="1"/>
      <c r="D88" s="346" t="s">
        <v>2132</v>
      </c>
      <c r="E88" s="346" t="s">
        <v>612</v>
      </c>
    </row>
    <row r="89" spans="1:5">
      <c r="A89" s="346" t="s">
        <v>275</v>
      </c>
      <c r="B89" s="346" t="s">
        <v>1786</v>
      </c>
      <c r="C89" s="1"/>
      <c r="D89" s="346" t="s">
        <v>2133</v>
      </c>
      <c r="E89" s="346" t="s">
        <v>613</v>
      </c>
    </row>
    <row r="90" spans="1:5">
      <c r="A90" s="346" t="s">
        <v>276</v>
      </c>
      <c r="B90" s="346" t="s">
        <v>1787</v>
      </c>
      <c r="C90" s="1"/>
      <c r="D90" s="346" t="s">
        <v>2134</v>
      </c>
      <c r="E90" s="346" t="s">
        <v>614</v>
      </c>
    </row>
    <row r="91" spans="1:5">
      <c r="A91" s="346" t="s">
        <v>277</v>
      </c>
      <c r="B91" s="346" t="s">
        <v>1788</v>
      </c>
      <c r="C91" s="1"/>
      <c r="D91" s="346" t="s">
        <v>2135</v>
      </c>
      <c r="E91" s="346" t="s">
        <v>615</v>
      </c>
    </row>
    <row r="92" spans="1:5">
      <c r="A92" s="346" t="s">
        <v>278</v>
      </c>
      <c r="B92" s="346" t="s">
        <v>1789</v>
      </c>
      <c r="C92" s="1"/>
      <c r="D92" s="346" t="s">
        <v>2136</v>
      </c>
      <c r="E92" s="346" t="s">
        <v>616</v>
      </c>
    </row>
    <row r="93" spans="1:5">
      <c r="A93" s="346" t="s">
        <v>279</v>
      </c>
      <c r="B93" s="346" t="s">
        <v>1790</v>
      </c>
      <c r="C93" s="1"/>
      <c r="D93" s="346" t="s">
        <v>2137</v>
      </c>
      <c r="E93" s="346" t="s">
        <v>617</v>
      </c>
    </row>
    <row r="94" spans="1:5">
      <c r="A94" s="346" t="s">
        <v>280</v>
      </c>
      <c r="B94" s="346" t="s">
        <v>1791</v>
      </c>
      <c r="C94" s="1"/>
      <c r="D94" s="346" t="s">
        <v>2138</v>
      </c>
      <c r="E94" s="346" t="s">
        <v>618</v>
      </c>
    </row>
    <row r="95" spans="1:5">
      <c r="A95" s="346" t="s">
        <v>281</v>
      </c>
      <c r="B95" s="346" t="s">
        <v>1792</v>
      </c>
      <c r="C95" s="1"/>
      <c r="D95" s="346" t="s">
        <v>2139</v>
      </c>
      <c r="E95" s="346" t="s">
        <v>619</v>
      </c>
    </row>
    <row r="96" spans="1:5">
      <c r="A96" s="346" t="s">
        <v>282</v>
      </c>
      <c r="B96" s="346" t="s">
        <v>1793</v>
      </c>
      <c r="C96" s="1"/>
      <c r="D96" s="346" t="s">
        <v>2140</v>
      </c>
      <c r="E96" s="346" t="s">
        <v>620</v>
      </c>
    </row>
    <row r="97" spans="1:5">
      <c r="A97" s="346" t="s">
        <v>283</v>
      </c>
      <c r="B97" s="346" t="s">
        <v>1794</v>
      </c>
      <c r="C97" s="1"/>
      <c r="D97" s="346" t="s">
        <v>2141</v>
      </c>
      <c r="E97" s="346" t="s">
        <v>621</v>
      </c>
    </row>
    <row r="98" spans="1:5">
      <c r="A98" s="346" t="s">
        <v>284</v>
      </c>
      <c r="B98" s="346" t="s">
        <v>1795</v>
      </c>
      <c r="C98" s="1"/>
      <c r="D98" s="346" t="s">
        <v>2142</v>
      </c>
      <c r="E98" s="346" t="s">
        <v>622</v>
      </c>
    </row>
    <row r="99" spans="1:5">
      <c r="A99" s="346" t="s">
        <v>285</v>
      </c>
      <c r="B99" s="346" t="s">
        <v>1796</v>
      </c>
      <c r="C99" s="1"/>
      <c r="D99" s="346" t="s">
        <v>2143</v>
      </c>
      <c r="E99" s="346" t="s">
        <v>623</v>
      </c>
    </row>
    <row r="100" spans="1:5">
      <c r="A100" s="346" t="s">
        <v>286</v>
      </c>
      <c r="B100" s="346" t="s">
        <v>1797</v>
      </c>
      <c r="C100" s="1"/>
      <c r="D100" s="346" t="s">
        <v>2144</v>
      </c>
      <c r="E100" s="346" t="s">
        <v>624</v>
      </c>
    </row>
    <row r="101" spans="1:5">
      <c r="A101" s="346" t="s">
        <v>287</v>
      </c>
      <c r="B101" s="346" t="s">
        <v>1798</v>
      </c>
      <c r="C101" s="1"/>
      <c r="D101" s="346" t="s">
        <v>2145</v>
      </c>
      <c r="E101" s="346" t="s">
        <v>625</v>
      </c>
    </row>
    <row r="102" spans="1:5">
      <c r="A102" s="346" t="s">
        <v>288</v>
      </c>
      <c r="B102" s="346" t="s">
        <v>1799</v>
      </c>
      <c r="C102" s="1"/>
      <c r="D102" s="346" t="s">
        <v>2146</v>
      </c>
      <c r="E102" s="346" t="s">
        <v>626</v>
      </c>
    </row>
    <row r="103" spans="1:5">
      <c r="A103" s="346" t="s">
        <v>289</v>
      </c>
      <c r="B103" s="346" t="s">
        <v>1800</v>
      </c>
      <c r="C103" s="1"/>
      <c r="D103" s="346" t="s">
        <v>2147</v>
      </c>
      <c r="E103" s="346" t="s">
        <v>627</v>
      </c>
    </row>
    <row r="104" spans="1:5">
      <c r="A104" s="346" t="s">
        <v>290</v>
      </c>
      <c r="B104" s="346" t="s">
        <v>1801</v>
      </c>
      <c r="C104" s="1"/>
      <c r="D104" s="346" t="s">
        <v>2148</v>
      </c>
      <c r="E104" s="346" t="s">
        <v>628</v>
      </c>
    </row>
    <row r="105" spans="1:5">
      <c r="A105" s="346" t="s">
        <v>291</v>
      </c>
      <c r="B105" s="346" t="s">
        <v>1802</v>
      </c>
      <c r="C105" s="1"/>
      <c r="D105" s="346" t="s">
        <v>2149</v>
      </c>
      <c r="E105" s="346" t="s">
        <v>629</v>
      </c>
    </row>
    <row r="106" spans="1:5">
      <c r="A106" s="346" t="s">
        <v>292</v>
      </c>
      <c r="B106" s="346" t="s">
        <v>1803</v>
      </c>
      <c r="C106" s="1"/>
      <c r="D106" s="346" t="s">
        <v>2150</v>
      </c>
      <c r="E106" s="346" t="s">
        <v>630</v>
      </c>
    </row>
    <row r="107" spans="1:5">
      <c r="A107" s="346" t="s">
        <v>293</v>
      </c>
      <c r="B107" s="346" t="s">
        <v>1804</v>
      </c>
      <c r="C107" s="1"/>
      <c r="D107" s="346" t="s">
        <v>2151</v>
      </c>
      <c r="E107" s="346" t="s">
        <v>631</v>
      </c>
    </row>
    <row r="108" spans="1:5">
      <c r="A108" s="346" t="s">
        <v>294</v>
      </c>
      <c r="B108" s="346" t="s">
        <v>1805</v>
      </c>
      <c r="C108" s="1"/>
      <c r="D108" s="346" t="s">
        <v>2152</v>
      </c>
      <c r="E108" s="346" t="s">
        <v>632</v>
      </c>
    </row>
    <row r="109" spans="1:5">
      <c r="A109" s="346" t="s">
        <v>295</v>
      </c>
      <c r="B109" s="346" t="s">
        <v>1806</v>
      </c>
      <c r="C109" s="1"/>
      <c r="D109" s="346" t="s">
        <v>2153</v>
      </c>
      <c r="E109" s="346" t="s">
        <v>633</v>
      </c>
    </row>
    <row r="110" spans="1:5">
      <c r="A110" s="346" t="s">
        <v>296</v>
      </c>
      <c r="B110" s="346" t="s">
        <v>1807</v>
      </c>
      <c r="C110" s="1"/>
      <c r="D110" s="346" t="s">
        <v>2154</v>
      </c>
      <c r="E110" s="346" t="s">
        <v>634</v>
      </c>
    </row>
    <row r="111" spans="1:5">
      <c r="A111" s="346" t="s">
        <v>297</v>
      </c>
      <c r="B111" s="346" t="s">
        <v>1808</v>
      </c>
      <c r="C111" s="1"/>
      <c r="D111" s="346" t="s">
        <v>2155</v>
      </c>
      <c r="E111" s="346" t="s">
        <v>635</v>
      </c>
    </row>
    <row r="112" spans="1:5">
      <c r="A112" s="346" t="s">
        <v>298</v>
      </c>
      <c r="B112" s="346" t="s">
        <v>1809</v>
      </c>
      <c r="C112" s="1"/>
      <c r="D112" s="346" t="s">
        <v>2156</v>
      </c>
      <c r="E112" s="346" t="s">
        <v>636</v>
      </c>
    </row>
    <row r="113" spans="1:5">
      <c r="A113" s="346" t="s">
        <v>299</v>
      </c>
      <c r="B113" s="346" t="s">
        <v>1810</v>
      </c>
      <c r="C113" s="1"/>
      <c r="D113" s="346" t="s">
        <v>2157</v>
      </c>
      <c r="E113" s="346" t="s">
        <v>637</v>
      </c>
    </row>
    <row r="114" spans="1:5">
      <c r="A114" s="346" t="s">
        <v>300</v>
      </c>
      <c r="B114" s="346" t="s">
        <v>1811</v>
      </c>
      <c r="C114" s="1"/>
      <c r="D114" s="346" t="s">
        <v>2158</v>
      </c>
      <c r="E114" s="346" t="s">
        <v>638</v>
      </c>
    </row>
    <row r="115" spans="1:5">
      <c r="A115" s="346" t="s">
        <v>301</v>
      </c>
      <c r="B115" s="346" t="s">
        <v>1812</v>
      </c>
      <c r="C115" s="1"/>
      <c r="D115" s="346" t="s">
        <v>2159</v>
      </c>
      <c r="E115" s="346" t="s">
        <v>639</v>
      </c>
    </row>
    <row r="116" spans="1:5">
      <c r="A116" s="346" t="s">
        <v>302</v>
      </c>
      <c r="B116" s="346" t="s">
        <v>1813</v>
      </c>
      <c r="C116" s="1"/>
      <c r="D116" s="346" t="s">
        <v>2160</v>
      </c>
      <c r="E116" s="346" t="s">
        <v>640</v>
      </c>
    </row>
    <row r="117" spans="1:5">
      <c r="A117" s="346" t="s">
        <v>303</v>
      </c>
      <c r="B117" s="346" t="s">
        <v>1814</v>
      </c>
      <c r="C117" s="1"/>
      <c r="D117" s="346" t="s">
        <v>2161</v>
      </c>
      <c r="E117" s="346" t="s">
        <v>641</v>
      </c>
    </row>
    <row r="118" spans="1:5">
      <c r="A118" s="346" t="s">
        <v>304</v>
      </c>
      <c r="B118" s="346" t="s">
        <v>1815</v>
      </c>
      <c r="C118" s="1"/>
      <c r="D118" s="346" t="s">
        <v>2162</v>
      </c>
      <c r="E118" s="346" t="s">
        <v>1302</v>
      </c>
    </row>
    <row r="119" spans="1:5">
      <c r="A119" s="346" t="s">
        <v>305</v>
      </c>
      <c r="B119" s="346" t="s">
        <v>1816</v>
      </c>
      <c r="C119" s="1"/>
      <c r="D119" s="346" t="s">
        <v>2163</v>
      </c>
      <c r="E119" s="346" t="s">
        <v>642</v>
      </c>
    </row>
    <row r="120" spans="1:5">
      <c r="A120" s="346" t="s">
        <v>306</v>
      </c>
      <c r="B120" s="346" t="s">
        <v>1817</v>
      </c>
      <c r="C120" s="1"/>
      <c r="D120" s="346" t="s">
        <v>2164</v>
      </c>
      <c r="E120" s="346" t="s">
        <v>643</v>
      </c>
    </row>
    <row r="121" spans="1:5">
      <c r="A121" s="346" t="s">
        <v>307</v>
      </c>
      <c r="B121" s="346" t="s">
        <v>1818</v>
      </c>
      <c r="C121" s="1"/>
      <c r="D121" s="346" t="s">
        <v>2165</v>
      </c>
      <c r="E121" s="346" t="s">
        <v>644</v>
      </c>
    </row>
    <row r="122" spans="1:5">
      <c r="A122" s="346" t="s">
        <v>308</v>
      </c>
      <c r="B122" s="346" t="s">
        <v>1819</v>
      </c>
      <c r="C122" s="1"/>
      <c r="D122" s="346" t="s">
        <v>2166</v>
      </c>
      <c r="E122" s="346" t="s">
        <v>645</v>
      </c>
    </row>
    <row r="123" spans="1:5">
      <c r="A123" s="346" t="s">
        <v>309</v>
      </c>
      <c r="B123" s="346" t="s">
        <v>1820</v>
      </c>
      <c r="C123" s="1"/>
      <c r="D123" s="346" t="s">
        <v>2167</v>
      </c>
      <c r="E123" s="346" t="s">
        <v>646</v>
      </c>
    </row>
    <row r="124" spans="1:5">
      <c r="A124" s="346" t="s">
        <v>310</v>
      </c>
      <c r="B124" s="346" t="s">
        <v>1821</v>
      </c>
      <c r="C124" s="1"/>
      <c r="D124" s="346" t="s">
        <v>2168</v>
      </c>
      <c r="E124" s="346" t="s">
        <v>647</v>
      </c>
    </row>
    <row r="125" spans="1:5">
      <c r="A125" s="346" t="s">
        <v>311</v>
      </c>
      <c r="B125" s="346" t="s">
        <v>1822</v>
      </c>
      <c r="C125" s="1"/>
      <c r="D125" s="346" t="s">
        <v>1700</v>
      </c>
      <c r="E125" s="346" t="s">
        <v>189</v>
      </c>
    </row>
    <row r="126" spans="1:5">
      <c r="A126" s="346" t="s">
        <v>312</v>
      </c>
      <c r="B126" s="346" t="s">
        <v>1823</v>
      </c>
      <c r="C126" s="1"/>
      <c r="D126" s="346" t="s">
        <v>1770</v>
      </c>
      <c r="E126" s="346" t="s">
        <v>259</v>
      </c>
    </row>
    <row r="127" spans="1:5">
      <c r="A127" s="346" t="s">
        <v>313</v>
      </c>
      <c r="B127" s="346" t="s">
        <v>1824</v>
      </c>
      <c r="C127" s="1"/>
      <c r="D127" s="346" t="s">
        <v>1839</v>
      </c>
      <c r="E127" s="346" t="s">
        <v>328</v>
      </c>
    </row>
    <row r="128" spans="1:5">
      <c r="A128" s="346" t="s">
        <v>314</v>
      </c>
      <c r="B128" s="346" t="s">
        <v>1825</v>
      </c>
      <c r="C128" s="1"/>
      <c r="D128" s="346" t="s">
        <v>1906</v>
      </c>
      <c r="E128" s="346" t="s">
        <v>395</v>
      </c>
    </row>
    <row r="129" spans="1:5">
      <c r="A129" s="346" t="s">
        <v>315</v>
      </c>
      <c r="B129" s="346" t="s">
        <v>1826</v>
      </c>
      <c r="C129" s="1"/>
      <c r="D129" s="346" t="s">
        <v>1964</v>
      </c>
      <c r="E129" s="346" t="s">
        <v>453</v>
      </c>
    </row>
    <row r="130" spans="1:5">
      <c r="A130" s="346" t="s">
        <v>316</v>
      </c>
      <c r="B130" s="346" t="s">
        <v>1827</v>
      </c>
      <c r="C130" s="1"/>
      <c r="D130" s="346" t="s">
        <v>2011</v>
      </c>
      <c r="E130" s="346" t="s">
        <v>499</v>
      </c>
    </row>
    <row r="131" spans="1:5">
      <c r="A131" s="346" t="s">
        <v>317</v>
      </c>
      <c r="B131" s="346" t="s">
        <v>1828</v>
      </c>
      <c r="C131" s="1"/>
      <c r="D131" s="346" t="s">
        <v>2042</v>
      </c>
      <c r="E131" s="346" t="s">
        <v>528</v>
      </c>
    </row>
    <row r="132" spans="1:5">
      <c r="A132" s="346" t="s">
        <v>318</v>
      </c>
      <c r="B132" s="346" t="s">
        <v>1829</v>
      </c>
      <c r="C132" s="1"/>
      <c r="D132" s="346" t="s">
        <v>2067</v>
      </c>
      <c r="E132" s="346" t="s">
        <v>551</v>
      </c>
    </row>
    <row r="133" spans="1:5">
      <c r="A133" s="346" t="s">
        <v>319</v>
      </c>
      <c r="B133" s="346" t="s">
        <v>1830</v>
      </c>
      <c r="C133" s="1"/>
      <c r="D133" s="346" t="s">
        <v>2085</v>
      </c>
      <c r="E133" s="346" t="s">
        <v>567</v>
      </c>
    </row>
    <row r="134" spans="1:5">
      <c r="A134" s="346" t="s">
        <v>320</v>
      </c>
      <c r="B134" s="346" t="s">
        <v>1831</v>
      </c>
      <c r="C134" s="1"/>
      <c r="D134" s="346" t="s">
        <v>2096</v>
      </c>
      <c r="E134" s="346" t="s">
        <v>578</v>
      </c>
    </row>
    <row r="135" spans="1:5">
      <c r="A135" s="346" t="s">
        <v>321</v>
      </c>
      <c r="B135" s="346" t="s">
        <v>1832</v>
      </c>
      <c r="C135" s="1"/>
      <c r="D135" s="346" t="s">
        <v>2104</v>
      </c>
      <c r="E135" s="346" t="s">
        <v>585</v>
      </c>
    </row>
    <row r="136" spans="1:5">
      <c r="A136" s="346" t="s">
        <v>322</v>
      </c>
      <c r="B136" s="346" t="s">
        <v>1833</v>
      </c>
      <c r="C136" s="1"/>
      <c r="D136" s="346" t="s">
        <v>2111</v>
      </c>
      <c r="E136" s="346" t="s">
        <v>592</v>
      </c>
    </row>
    <row r="137" spans="1:5">
      <c r="A137" s="346" t="s">
        <v>323</v>
      </c>
      <c r="B137" s="346" t="s">
        <v>1834</v>
      </c>
      <c r="C137" s="1"/>
      <c r="D137" s="346" t="s">
        <v>2117</v>
      </c>
      <c r="E137" s="346" t="s">
        <v>598</v>
      </c>
    </row>
    <row r="138" spans="1:5">
      <c r="A138" s="346" t="s">
        <v>324</v>
      </c>
      <c r="B138" s="346" t="s">
        <v>1835</v>
      </c>
      <c r="C138" s="1"/>
      <c r="D138" s="346" t="s">
        <v>2122</v>
      </c>
      <c r="E138" s="346" t="s">
        <v>603</v>
      </c>
    </row>
    <row r="139" spans="1:5">
      <c r="A139" s="346" t="s">
        <v>325</v>
      </c>
      <c r="B139" s="346" t="s">
        <v>1836</v>
      </c>
      <c r="C139" s="1"/>
      <c r="D139" s="346" t="s">
        <v>1707</v>
      </c>
      <c r="E139" s="346" t="s">
        <v>196</v>
      </c>
    </row>
    <row r="140" spans="1:5">
      <c r="A140" s="346" t="s">
        <v>326</v>
      </c>
      <c r="B140" s="346" t="s">
        <v>1837</v>
      </c>
      <c r="C140" s="1"/>
      <c r="D140" s="346" t="s">
        <v>1777</v>
      </c>
      <c r="E140" s="346" t="s">
        <v>266</v>
      </c>
    </row>
    <row r="141" spans="1:5">
      <c r="A141" s="346" t="s">
        <v>327</v>
      </c>
      <c r="B141" s="346" t="s">
        <v>1838</v>
      </c>
      <c r="C141" s="1"/>
      <c r="D141" s="346" t="s">
        <v>1846</v>
      </c>
      <c r="E141" s="346" t="s">
        <v>335</v>
      </c>
    </row>
    <row r="142" spans="1:5">
      <c r="A142" s="346" t="s">
        <v>328</v>
      </c>
      <c r="B142" s="346" t="s">
        <v>1839</v>
      </c>
      <c r="C142" s="1"/>
      <c r="D142" s="346" t="s">
        <v>1912</v>
      </c>
      <c r="E142" s="346" t="s">
        <v>401</v>
      </c>
    </row>
    <row r="143" spans="1:5">
      <c r="A143" s="346" t="s">
        <v>329</v>
      </c>
      <c r="B143" s="346" t="s">
        <v>1840</v>
      </c>
      <c r="C143" s="1"/>
      <c r="D143" s="346" t="s">
        <v>1969</v>
      </c>
      <c r="E143" s="346" t="s">
        <v>458</v>
      </c>
    </row>
    <row r="144" spans="1:5">
      <c r="A144" s="346" t="s">
        <v>330</v>
      </c>
      <c r="B144" s="346" t="s">
        <v>1841</v>
      </c>
      <c r="C144" s="1"/>
      <c r="D144" s="346" t="s">
        <v>2014</v>
      </c>
      <c r="E144" s="346" t="s">
        <v>502</v>
      </c>
    </row>
    <row r="145" spans="1:5">
      <c r="A145" s="346" t="s">
        <v>331</v>
      </c>
      <c r="B145" s="346" t="s">
        <v>1842</v>
      </c>
      <c r="C145" s="1"/>
      <c r="D145" s="346" t="s">
        <v>2045</v>
      </c>
      <c r="E145" s="346" t="s">
        <v>531</v>
      </c>
    </row>
    <row r="146" spans="1:5">
      <c r="A146" s="346" t="s">
        <v>332</v>
      </c>
      <c r="B146" s="346" t="s">
        <v>1843</v>
      </c>
      <c r="C146" s="1"/>
      <c r="D146" s="346" t="s">
        <v>2070</v>
      </c>
      <c r="E146" s="346" t="s">
        <v>554</v>
      </c>
    </row>
    <row r="147" spans="1:5">
      <c r="A147" s="346" t="s">
        <v>333</v>
      </c>
      <c r="B147" s="346" t="s">
        <v>1844</v>
      </c>
      <c r="C147" s="1"/>
      <c r="D147" s="346" t="s">
        <v>2088</v>
      </c>
      <c r="E147" s="346" t="s">
        <v>570</v>
      </c>
    </row>
    <row r="148" spans="1:5">
      <c r="A148" s="346" t="s">
        <v>334</v>
      </c>
      <c r="B148" s="346" t="s">
        <v>1845</v>
      </c>
      <c r="C148" s="1"/>
      <c r="D148" s="346" t="s">
        <v>2099</v>
      </c>
      <c r="E148" s="346" t="s">
        <v>580</v>
      </c>
    </row>
    <row r="149" spans="1:5">
      <c r="A149" s="346" t="s">
        <v>335</v>
      </c>
      <c r="B149" s="346" t="s">
        <v>1846</v>
      </c>
      <c r="C149" s="1"/>
      <c r="D149" s="346" t="s">
        <v>2107</v>
      </c>
      <c r="E149" s="346" t="s">
        <v>588</v>
      </c>
    </row>
    <row r="150" spans="1:5">
      <c r="A150" s="346" t="s">
        <v>336</v>
      </c>
      <c r="B150" s="346" t="s">
        <v>1847</v>
      </c>
      <c r="C150" s="1"/>
      <c r="D150" s="346" t="s">
        <v>2113</v>
      </c>
      <c r="E150" s="346" t="s">
        <v>594</v>
      </c>
    </row>
    <row r="151" spans="1:5">
      <c r="A151" s="346" t="s">
        <v>337</v>
      </c>
      <c r="B151" s="346" t="s">
        <v>1848</v>
      </c>
      <c r="C151" s="1"/>
      <c r="D151" s="346" t="s">
        <v>2119</v>
      </c>
      <c r="E151" s="346" t="s">
        <v>600</v>
      </c>
    </row>
    <row r="152" spans="1:5">
      <c r="A152" s="346" t="s">
        <v>338</v>
      </c>
      <c r="B152" s="346" t="s">
        <v>1849</v>
      </c>
      <c r="C152" s="1"/>
      <c r="D152" s="346" t="s">
        <v>2124</v>
      </c>
      <c r="E152" s="346" t="s">
        <v>1298</v>
      </c>
    </row>
    <row r="153" spans="1:5">
      <c r="A153" s="346" t="s">
        <v>339</v>
      </c>
      <c r="B153" s="346" t="s">
        <v>1850</v>
      </c>
      <c r="C153" s="1"/>
      <c r="D153" s="346" t="s">
        <v>1714</v>
      </c>
      <c r="E153" s="346" t="s">
        <v>203</v>
      </c>
    </row>
    <row r="154" spans="1:5">
      <c r="A154" s="346" t="s">
        <v>340</v>
      </c>
      <c r="B154" s="346" t="s">
        <v>1851</v>
      </c>
      <c r="C154" s="1"/>
      <c r="D154" s="346" t="s">
        <v>1784</v>
      </c>
      <c r="E154" s="346" t="s">
        <v>273</v>
      </c>
    </row>
    <row r="155" spans="1:5">
      <c r="A155" s="346" t="s">
        <v>341</v>
      </c>
      <c r="B155" s="346" t="s">
        <v>1852</v>
      </c>
      <c r="C155" s="1"/>
      <c r="D155" s="346" t="s">
        <v>1853</v>
      </c>
      <c r="E155" s="346" t="s">
        <v>342</v>
      </c>
    </row>
    <row r="156" spans="1:5">
      <c r="A156" s="346" t="s">
        <v>342</v>
      </c>
      <c r="B156" s="346" t="s">
        <v>1853</v>
      </c>
      <c r="C156" s="1"/>
      <c r="D156" s="346" t="s">
        <v>1919</v>
      </c>
      <c r="E156" s="346" t="s">
        <v>408</v>
      </c>
    </row>
    <row r="157" spans="1:5">
      <c r="A157" s="346" t="s">
        <v>343</v>
      </c>
      <c r="B157" s="346" t="s">
        <v>1854</v>
      </c>
      <c r="C157" s="1"/>
      <c r="D157" s="346" t="s">
        <v>1976</v>
      </c>
      <c r="E157" s="346" t="s">
        <v>465</v>
      </c>
    </row>
    <row r="158" spans="1:5">
      <c r="A158" s="346" t="s">
        <v>344</v>
      </c>
      <c r="B158" s="346" t="s">
        <v>1855</v>
      </c>
      <c r="C158" s="1"/>
      <c r="D158" s="346" t="s">
        <v>2049</v>
      </c>
      <c r="E158" s="346" t="s">
        <v>535</v>
      </c>
    </row>
    <row r="159" spans="1:5">
      <c r="A159" s="346" t="s">
        <v>345</v>
      </c>
      <c r="B159" s="346" t="s">
        <v>1856</v>
      </c>
      <c r="C159" s="1"/>
      <c r="D159" s="346" t="s">
        <v>2072</v>
      </c>
      <c r="E159" s="346" t="s">
        <v>556</v>
      </c>
    </row>
    <row r="160" spans="1:5">
      <c r="A160" s="346" t="s">
        <v>346</v>
      </c>
      <c r="B160" s="346" t="s">
        <v>1857</v>
      </c>
      <c r="C160" s="1"/>
      <c r="D160" s="346" t="s">
        <v>1721</v>
      </c>
      <c r="E160" s="346" t="s">
        <v>210</v>
      </c>
    </row>
    <row r="161" spans="1:5">
      <c r="A161" s="346" t="s">
        <v>347</v>
      </c>
      <c r="B161" s="346" t="s">
        <v>1858</v>
      </c>
      <c r="C161" s="1"/>
      <c r="D161" s="346" t="s">
        <v>1791</v>
      </c>
      <c r="E161" s="346" t="s">
        <v>280</v>
      </c>
    </row>
    <row r="162" spans="1:5">
      <c r="A162" s="346" t="s">
        <v>348</v>
      </c>
      <c r="B162" s="346" t="s">
        <v>1859</v>
      </c>
      <c r="C162" s="1"/>
      <c r="D162" s="346" t="s">
        <v>1860</v>
      </c>
      <c r="E162" s="346" t="s">
        <v>349</v>
      </c>
    </row>
    <row r="163" spans="1:5">
      <c r="A163" s="346" t="s">
        <v>349</v>
      </c>
      <c r="B163" s="346" t="s">
        <v>1860</v>
      </c>
      <c r="C163" s="1"/>
      <c r="D163" s="346" t="s">
        <v>1926</v>
      </c>
      <c r="E163" s="346" t="s">
        <v>415</v>
      </c>
    </row>
    <row r="164" spans="1:5">
      <c r="A164" s="346" t="s">
        <v>350</v>
      </c>
      <c r="B164" s="346" t="s">
        <v>1861</v>
      </c>
      <c r="C164" s="1"/>
      <c r="D164" s="346" t="s">
        <v>1728</v>
      </c>
      <c r="E164" s="346" t="s">
        <v>217</v>
      </c>
    </row>
    <row r="165" spans="1:5">
      <c r="A165" s="346" t="s">
        <v>351</v>
      </c>
      <c r="B165" s="346" t="s">
        <v>1862</v>
      </c>
      <c r="C165" s="1"/>
      <c r="D165" s="346" t="s">
        <v>1798</v>
      </c>
      <c r="E165" s="346" t="s">
        <v>287</v>
      </c>
    </row>
    <row r="166" spans="1:5">
      <c r="A166" s="346" t="s">
        <v>352</v>
      </c>
      <c r="B166" s="346" t="s">
        <v>1863</v>
      </c>
      <c r="C166" s="1"/>
      <c r="D166" s="346" t="s">
        <v>1867</v>
      </c>
      <c r="E166" s="346" t="s">
        <v>356</v>
      </c>
    </row>
    <row r="167" spans="1:5">
      <c r="A167" s="346" t="s">
        <v>353</v>
      </c>
      <c r="B167" s="346" t="s">
        <v>1864</v>
      </c>
      <c r="C167" s="1"/>
      <c r="D167" s="346" t="s">
        <v>1930</v>
      </c>
      <c r="E167" s="346" t="s">
        <v>419</v>
      </c>
    </row>
    <row r="168" spans="1:5">
      <c r="A168" s="346" t="s">
        <v>354</v>
      </c>
      <c r="B168" s="346" t="s">
        <v>1865</v>
      </c>
      <c r="C168" s="1"/>
      <c r="D168" s="346" t="s">
        <v>1984</v>
      </c>
      <c r="E168" s="346" t="s">
        <v>473</v>
      </c>
    </row>
    <row r="169" spans="1:5">
      <c r="A169" s="346" t="s">
        <v>355</v>
      </c>
      <c r="B169" s="346" t="s">
        <v>1866</v>
      </c>
      <c r="C169" s="1"/>
      <c r="D169" s="346" t="s">
        <v>2027</v>
      </c>
      <c r="E169" s="346" t="s">
        <v>514</v>
      </c>
    </row>
    <row r="170" spans="1:5">
      <c r="A170" s="346" t="s">
        <v>356</v>
      </c>
      <c r="B170" s="346" t="s">
        <v>1867</v>
      </c>
      <c r="C170" s="1"/>
      <c r="D170" s="346" t="s">
        <v>2056</v>
      </c>
      <c r="E170" s="346" t="s">
        <v>541</v>
      </c>
    </row>
    <row r="171" spans="1:5">
      <c r="A171" s="346" t="s">
        <v>357</v>
      </c>
      <c r="B171" s="346" t="s">
        <v>1868</v>
      </c>
      <c r="C171" s="1"/>
      <c r="D171" s="346" t="s">
        <v>2078</v>
      </c>
      <c r="E171" s="346" t="s">
        <v>562</v>
      </c>
    </row>
    <row r="172" spans="1:5">
      <c r="A172" s="346" t="s">
        <v>358</v>
      </c>
      <c r="B172" s="346" t="s">
        <v>1869</v>
      </c>
      <c r="C172" s="1"/>
      <c r="D172" s="346" t="s">
        <v>1735</v>
      </c>
      <c r="E172" s="346" t="s">
        <v>224</v>
      </c>
    </row>
    <row r="173" spans="1:5">
      <c r="A173" s="346" t="s">
        <v>359</v>
      </c>
      <c r="B173" s="346" t="s">
        <v>1870</v>
      </c>
      <c r="C173" s="1"/>
      <c r="D173" s="346" t="s">
        <v>1805</v>
      </c>
      <c r="E173" s="346" t="s">
        <v>294</v>
      </c>
    </row>
    <row r="174" spans="1:5">
      <c r="A174" s="346" t="s">
        <v>360</v>
      </c>
      <c r="B174" s="346" t="s">
        <v>1871</v>
      </c>
      <c r="C174" s="1"/>
      <c r="D174" s="346" t="s">
        <v>1874</v>
      </c>
      <c r="E174" s="346" t="s">
        <v>363</v>
      </c>
    </row>
    <row r="175" spans="1:5">
      <c r="A175" s="346" t="s">
        <v>361</v>
      </c>
      <c r="B175" s="346" t="s">
        <v>1872</v>
      </c>
      <c r="C175" s="1"/>
      <c r="D175" s="346" t="s">
        <v>1936</v>
      </c>
      <c r="E175" s="346" t="s">
        <v>425</v>
      </c>
    </row>
    <row r="176" spans="1:5">
      <c r="A176" s="346" t="s">
        <v>362</v>
      </c>
      <c r="B176" s="346" t="s">
        <v>1873</v>
      </c>
      <c r="C176" s="1"/>
      <c r="D176" s="346" t="s">
        <v>1989</v>
      </c>
      <c r="E176" s="346" t="s">
        <v>478</v>
      </c>
    </row>
    <row r="177" spans="1:5">
      <c r="A177" s="346" t="s">
        <v>363</v>
      </c>
      <c r="B177" s="346" t="s">
        <v>1874</v>
      </c>
      <c r="C177" s="1"/>
      <c r="D177" s="346" t="s">
        <v>2031</v>
      </c>
      <c r="E177" s="346" t="s">
        <v>518</v>
      </c>
    </row>
    <row r="178" spans="1:5">
      <c r="A178" s="346" t="s">
        <v>364</v>
      </c>
      <c r="B178" s="346" t="s">
        <v>1875</v>
      </c>
      <c r="C178" s="1"/>
      <c r="D178" s="346" t="s">
        <v>2059</v>
      </c>
      <c r="E178" s="346" t="s">
        <v>544</v>
      </c>
    </row>
    <row r="179" spans="1:5">
      <c r="A179" s="346" t="s">
        <v>365</v>
      </c>
      <c r="B179" s="346" t="s">
        <v>1876</v>
      </c>
      <c r="C179" s="1"/>
      <c r="D179" s="346" t="s">
        <v>2080</v>
      </c>
      <c r="E179" s="346" t="s">
        <v>564</v>
      </c>
    </row>
    <row r="180" spans="1:5">
      <c r="A180" s="346" t="s">
        <v>366</v>
      </c>
      <c r="B180" s="346" t="s">
        <v>1877</v>
      </c>
      <c r="C180" s="1"/>
      <c r="D180" s="346" t="s">
        <v>1742</v>
      </c>
      <c r="E180" s="346" t="s">
        <v>231</v>
      </c>
    </row>
    <row r="181" spans="1:5">
      <c r="A181" s="346" t="s">
        <v>367</v>
      </c>
      <c r="B181" s="346" t="s">
        <v>1878</v>
      </c>
      <c r="C181" s="1"/>
      <c r="D181" s="346" t="s">
        <v>1812</v>
      </c>
      <c r="E181" s="346" t="s">
        <v>301</v>
      </c>
    </row>
    <row r="182" spans="1:5">
      <c r="A182" s="346" t="s">
        <v>368</v>
      </c>
      <c r="B182" s="346" t="s">
        <v>1879</v>
      </c>
      <c r="C182" s="1"/>
      <c r="D182" s="346" t="s">
        <v>1881</v>
      </c>
      <c r="E182" s="346" t="s">
        <v>370</v>
      </c>
    </row>
    <row r="183" spans="1:5">
      <c r="A183" s="346" t="s">
        <v>369</v>
      </c>
      <c r="B183" s="346" t="s">
        <v>1880</v>
      </c>
      <c r="C183" s="1"/>
      <c r="D183" s="346" t="s">
        <v>1941</v>
      </c>
      <c r="E183" s="346" t="s">
        <v>430</v>
      </c>
    </row>
    <row r="184" spans="1:5">
      <c r="A184" s="346" t="s">
        <v>370</v>
      </c>
      <c r="B184" s="346" t="s">
        <v>1881</v>
      </c>
      <c r="C184" s="1"/>
      <c r="D184" s="346" t="s">
        <v>1993</v>
      </c>
      <c r="E184" s="346" t="s">
        <v>482</v>
      </c>
    </row>
    <row r="185" spans="1:5">
      <c r="A185" s="346" t="s">
        <v>371</v>
      </c>
      <c r="B185" s="346" t="s">
        <v>1882</v>
      </c>
      <c r="C185" s="1"/>
      <c r="D185" s="346" t="s">
        <v>2033</v>
      </c>
      <c r="E185" s="346" t="s">
        <v>520</v>
      </c>
    </row>
    <row r="186" spans="1:5">
      <c r="A186" s="346" t="s">
        <v>372</v>
      </c>
      <c r="B186" s="346" t="s">
        <v>1883</v>
      </c>
      <c r="C186" s="1"/>
      <c r="D186" s="346" t="s">
        <v>2061</v>
      </c>
      <c r="E186" s="346" t="s">
        <v>545</v>
      </c>
    </row>
    <row r="187" spans="1:5">
      <c r="A187" s="346" t="s">
        <v>373</v>
      </c>
      <c r="B187" s="346" t="s">
        <v>1884</v>
      </c>
      <c r="C187" s="1"/>
      <c r="D187" s="346" t="s">
        <v>1748</v>
      </c>
      <c r="E187" s="346" t="s">
        <v>237</v>
      </c>
    </row>
    <row r="188" spans="1:5">
      <c r="A188" s="346" t="s">
        <v>374</v>
      </c>
      <c r="B188" s="346" t="s">
        <v>1885</v>
      </c>
      <c r="C188" s="1"/>
      <c r="D188" s="346" t="s">
        <v>1818</v>
      </c>
      <c r="E188" s="346" t="s">
        <v>307</v>
      </c>
    </row>
    <row r="189" spans="1:5">
      <c r="A189" s="346" t="s">
        <v>375</v>
      </c>
      <c r="B189" s="346" t="s">
        <v>1886</v>
      </c>
      <c r="C189" s="1"/>
      <c r="D189" s="346" t="s">
        <v>1887</v>
      </c>
      <c r="E189" s="346" t="s">
        <v>376</v>
      </c>
    </row>
    <row r="190" spans="1:5">
      <c r="A190" s="346" t="s">
        <v>376</v>
      </c>
      <c r="B190" s="346" t="s">
        <v>1887</v>
      </c>
      <c r="C190" s="1"/>
      <c r="D190" s="346" t="s">
        <v>1946</v>
      </c>
      <c r="E190" s="346" t="s">
        <v>435</v>
      </c>
    </row>
    <row r="191" spans="1:5">
      <c r="A191" s="346" t="s">
        <v>377</v>
      </c>
      <c r="B191" s="346" t="s">
        <v>1888</v>
      </c>
      <c r="C191" s="1"/>
      <c r="D191" s="346" t="s">
        <v>1996</v>
      </c>
      <c r="E191" s="346" t="s">
        <v>485</v>
      </c>
    </row>
    <row r="192" spans="1:5">
      <c r="A192" s="346" t="s">
        <v>378</v>
      </c>
      <c r="B192" s="346" t="s">
        <v>1889</v>
      </c>
      <c r="C192" s="1"/>
      <c r="D192" s="346" t="s">
        <v>1754</v>
      </c>
      <c r="E192" s="346" t="s">
        <v>243</v>
      </c>
    </row>
    <row r="193" spans="1:5">
      <c r="A193" s="346" t="s">
        <v>379</v>
      </c>
      <c r="B193" s="346" t="s">
        <v>1890</v>
      </c>
      <c r="C193" s="1"/>
      <c r="D193" s="346" t="s">
        <v>1824</v>
      </c>
      <c r="E193" s="346" t="s">
        <v>313</v>
      </c>
    </row>
    <row r="194" spans="1:5">
      <c r="A194" s="346" t="s">
        <v>380</v>
      </c>
      <c r="B194" s="346" t="s">
        <v>1891</v>
      </c>
      <c r="C194" s="1"/>
      <c r="D194" s="346" t="s">
        <v>1893</v>
      </c>
      <c r="E194" s="346" t="s">
        <v>382</v>
      </c>
    </row>
    <row r="195" spans="1:5">
      <c r="A195" s="346" t="s">
        <v>381</v>
      </c>
      <c r="B195" s="346" t="s">
        <v>1892</v>
      </c>
      <c r="C195" s="1"/>
      <c r="D195" s="346" t="s">
        <v>1951</v>
      </c>
      <c r="E195" s="346" t="s">
        <v>440</v>
      </c>
    </row>
    <row r="196" spans="1:5">
      <c r="A196" s="346" t="s">
        <v>382</v>
      </c>
      <c r="B196" s="346" t="s">
        <v>1893</v>
      </c>
      <c r="C196" s="1"/>
      <c r="D196" s="346" t="s">
        <v>2000</v>
      </c>
      <c r="E196" s="346" t="s">
        <v>489</v>
      </c>
    </row>
    <row r="197" spans="1:5">
      <c r="A197" s="346" t="s">
        <v>383</v>
      </c>
      <c r="B197" s="346" t="s">
        <v>1894</v>
      </c>
      <c r="C197" s="1"/>
      <c r="D197" s="346" t="s">
        <v>1759</v>
      </c>
      <c r="E197" s="346" t="s">
        <v>248</v>
      </c>
    </row>
    <row r="198" spans="1:5">
      <c r="A198" s="346" t="s">
        <v>384</v>
      </c>
      <c r="B198" s="346" t="s">
        <v>1895</v>
      </c>
      <c r="C198" s="1"/>
      <c r="D198" s="346" t="s">
        <v>1828</v>
      </c>
      <c r="E198" s="346" t="s">
        <v>317</v>
      </c>
    </row>
    <row r="199" spans="1:5">
      <c r="A199" s="346" t="s">
        <v>385</v>
      </c>
      <c r="B199" s="346" t="s">
        <v>1896</v>
      </c>
      <c r="C199" s="1"/>
      <c r="D199" s="346" t="s">
        <v>1896</v>
      </c>
      <c r="E199" s="346" t="s">
        <v>385</v>
      </c>
    </row>
    <row r="200" spans="1:5">
      <c r="A200" s="346" t="s">
        <v>386</v>
      </c>
      <c r="B200" s="346" t="s">
        <v>1897</v>
      </c>
      <c r="C200" s="1"/>
      <c r="D200" s="346" t="s">
        <v>1954</v>
      </c>
      <c r="E200" s="346" t="s">
        <v>443</v>
      </c>
    </row>
    <row r="201" spans="1:5">
      <c r="A201" s="346" t="s">
        <v>387</v>
      </c>
      <c r="B201" s="346" t="s">
        <v>1898</v>
      </c>
      <c r="C201" s="1"/>
      <c r="D201" s="346" t="s">
        <v>2003</v>
      </c>
      <c r="E201" s="346" t="s">
        <v>492</v>
      </c>
    </row>
    <row r="202" spans="1:5">
      <c r="A202" s="346" t="s">
        <v>388</v>
      </c>
      <c r="B202" s="346" t="s">
        <v>1899</v>
      </c>
      <c r="C202" s="1"/>
      <c r="D202" s="346" t="s">
        <v>2039</v>
      </c>
      <c r="E202" s="346" t="s">
        <v>525</v>
      </c>
    </row>
    <row r="203" spans="1:5">
      <c r="A203" s="346" t="s">
        <v>389</v>
      </c>
      <c r="B203" s="346" t="s">
        <v>1900</v>
      </c>
      <c r="C203" s="1"/>
      <c r="D203" s="346" t="s">
        <v>2064</v>
      </c>
      <c r="E203" s="346" t="s">
        <v>548</v>
      </c>
    </row>
    <row r="204" spans="1:5">
      <c r="A204" s="346" t="s">
        <v>390</v>
      </c>
      <c r="B204" s="346" t="s">
        <v>1901</v>
      </c>
      <c r="C204" s="1"/>
      <c r="D204" s="346" t="s">
        <v>2083</v>
      </c>
      <c r="E204" s="346" t="s">
        <v>565</v>
      </c>
    </row>
    <row r="205" spans="1:5">
      <c r="A205" s="346" t="s">
        <v>391</v>
      </c>
      <c r="B205" s="346" t="s">
        <v>1902</v>
      </c>
      <c r="C205" s="1"/>
      <c r="D205" s="346" t="s">
        <v>2094</v>
      </c>
      <c r="E205" s="346" t="s">
        <v>576</v>
      </c>
    </row>
    <row r="206" spans="1:5">
      <c r="A206" s="346" t="s">
        <v>392</v>
      </c>
      <c r="B206" s="346" t="s">
        <v>1903</v>
      </c>
      <c r="C206" s="1"/>
      <c r="D206" s="346" t="s">
        <v>2102</v>
      </c>
      <c r="E206" s="346" t="s">
        <v>583</v>
      </c>
    </row>
    <row r="207" spans="1:5">
      <c r="A207" s="346" t="s">
        <v>393</v>
      </c>
      <c r="B207" s="346" t="s">
        <v>1904</v>
      </c>
      <c r="C207" s="1"/>
      <c r="D207" s="346" t="s">
        <v>2110</v>
      </c>
      <c r="E207" s="346" t="s">
        <v>591</v>
      </c>
    </row>
    <row r="208" spans="1:5">
      <c r="A208" s="346" t="s">
        <v>394</v>
      </c>
      <c r="B208" s="346" t="s">
        <v>1905</v>
      </c>
      <c r="C208" s="1"/>
      <c r="D208" s="346" t="s">
        <v>2116</v>
      </c>
      <c r="E208" s="346" t="s">
        <v>597</v>
      </c>
    </row>
    <row r="209" spans="1:5">
      <c r="A209" s="346" t="s">
        <v>395</v>
      </c>
      <c r="B209" s="346" t="s">
        <v>1906</v>
      </c>
      <c r="C209" s="1"/>
      <c r="D209" s="346" t="s">
        <v>2121</v>
      </c>
      <c r="E209" s="346" t="s">
        <v>602</v>
      </c>
    </row>
    <row r="210" spans="1:5">
      <c r="A210" s="346" t="s">
        <v>396</v>
      </c>
      <c r="B210" s="346" t="s">
        <v>1907</v>
      </c>
      <c r="C210" s="1"/>
      <c r="D210" s="346" t="s">
        <v>1764</v>
      </c>
      <c r="E210" s="346" t="s">
        <v>253</v>
      </c>
    </row>
    <row r="211" spans="1:5">
      <c r="A211" s="346" t="s">
        <v>397</v>
      </c>
      <c r="B211" s="346" t="s">
        <v>1908</v>
      </c>
      <c r="C211" s="1"/>
      <c r="D211" s="346" t="s">
        <v>1833</v>
      </c>
      <c r="E211" s="346" t="s">
        <v>322</v>
      </c>
    </row>
    <row r="212" spans="1:5">
      <c r="A212" s="346" t="s">
        <v>398</v>
      </c>
      <c r="B212" s="346" t="s">
        <v>1909</v>
      </c>
      <c r="C212" s="1"/>
      <c r="D212" s="346" t="s">
        <v>1901</v>
      </c>
      <c r="E212" s="346" t="s">
        <v>390</v>
      </c>
    </row>
    <row r="213" spans="1:5">
      <c r="A213" s="346" t="s">
        <v>399</v>
      </c>
      <c r="B213" s="346" t="s">
        <v>1910</v>
      </c>
      <c r="C213" s="1"/>
      <c r="D213" s="346" t="s">
        <v>1959</v>
      </c>
      <c r="E213" s="346" t="s">
        <v>448</v>
      </c>
    </row>
    <row r="214" spans="1:5">
      <c r="A214" s="346" t="s">
        <v>400</v>
      </c>
      <c r="B214" s="346" t="s">
        <v>1911</v>
      </c>
      <c r="C214" s="1"/>
      <c r="D214" s="346" t="s">
        <v>2006</v>
      </c>
      <c r="E214" s="346" t="s">
        <v>495</v>
      </c>
    </row>
    <row r="215" spans="1:5">
      <c r="A215" s="346" t="s">
        <v>401</v>
      </c>
      <c r="B215" s="346" t="s">
        <v>1912</v>
      </c>
      <c r="C215" s="1"/>
      <c r="D215" s="346" t="s">
        <v>2040</v>
      </c>
      <c r="E215" s="346" t="s">
        <v>526</v>
      </c>
    </row>
    <row r="216" spans="1:5">
      <c r="A216" s="346" t="s">
        <v>402</v>
      </c>
      <c r="B216" s="346" t="s">
        <v>1913</v>
      </c>
      <c r="C216" s="1"/>
      <c r="D216" s="346" t="s">
        <v>2065</v>
      </c>
      <c r="E216" s="346" t="s">
        <v>549</v>
      </c>
    </row>
    <row r="217" spans="1:5">
      <c r="A217" s="346" t="s">
        <v>403</v>
      </c>
      <c r="B217" s="346" t="s">
        <v>1914</v>
      </c>
      <c r="C217" s="1"/>
      <c r="D217" s="346" t="s">
        <v>1768</v>
      </c>
      <c r="E217" s="346" t="s">
        <v>257</v>
      </c>
    </row>
    <row r="218" spans="1:5">
      <c r="A218" s="346" t="s">
        <v>404</v>
      </c>
      <c r="B218" s="346" t="s">
        <v>1915</v>
      </c>
      <c r="C218" s="1"/>
      <c r="D218" s="346" t="s">
        <v>1837</v>
      </c>
      <c r="E218" s="346" t="s">
        <v>326</v>
      </c>
    </row>
    <row r="219" spans="1:5">
      <c r="A219" s="346" t="s">
        <v>405</v>
      </c>
      <c r="B219" s="346" t="s">
        <v>1916</v>
      </c>
      <c r="C219" s="1"/>
      <c r="D219" s="346" t="s">
        <v>1904</v>
      </c>
      <c r="E219" s="346" t="s">
        <v>393</v>
      </c>
    </row>
    <row r="220" spans="1:5">
      <c r="A220" s="346" t="s">
        <v>406</v>
      </c>
      <c r="B220" s="346" t="s">
        <v>1917</v>
      </c>
      <c r="C220" s="1"/>
      <c r="D220" s="346" t="s">
        <v>1962</v>
      </c>
      <c r="E220" s="346" t="s">
        <v>451</v>
      </c>
    </row>
    <row r="221" spans="1:5">
      <c r="A221" s="346" t="s">
        <v>407</v>
      </c>
      <c r="B221" s="346" t="s">
        <v>1918</v>
      </c>
      <c r="C221" s="1"/>
      <c r="D221" s="346" t="s">
        <v>2009</v>
      </c>
      <c r="E221" s="346" t="s">
        <v>497</v>
      </c>
    </row>
    <row r="222" spans="1:5">
      <c r="A222" s="346" t="s">
        <v>408</v>
      </c>
      <c r="B222" s="346" t="s">
        <v>1919</v>
      </c>
      <c r="C222" s="1"/>
      <c r="D222" s="346" t="s">
        <v>2169</v>
      </c>
      <c r="E222" s="346" t="s">
        <v>648</v>
      </c>
    </row>
    <row r="223" spans="1:5">
      <c r="A223" s="346" t="s">
        <v>409</v>
      </c>
      <c r="B223" s="346" t="s">
        <v>1920</v>
      </c>
      <c r="C223" s="1"/>
      <c r="D223" s="346" t="s">
        <v>2170</v>
      </c>
      <c r="E223" s="346" t="s">
        <v>649</v>
      </c>
    </row>
    <row r="224" spans="1:5">
      <c r="A224" s="346" t="s">
        <v>410</v>
      </c>
      <c r="B224" s="346" t="s">
        <v>1921</v>
      </c>
      <c r="C224" s="1"/>
      <c r="D224" s="346" t="s">
        <v>2171</v>
      </c>
      <c r="E224" s="346" t="s">
        <v>650</v>
      </c>
    </row>
    <row r="225" spans="1:5">
      <c r="A225" s="346" t="s">
        <v>411</v>
      </c>
      <c r="B225" s="346" t="s">
        <v>1922</v>
      </c>
      <c r="C225" s="1"/>
      <c r="D225" s="346" t="s">
        <v>2172</v>
      </c>
      <c r="E225" s="346" t="s">
        <v>651</v>
      </c>
    </row>
    <row r="226" spans="1:5">
      <c r="A226" s="346" t="s">
        <v>412</v>
      </c>
      <c r="B226" s="346" t="s">
        <v>1923</v>
      </c>
      <c r="C226" s="1"/>
      <c r="D226" s="346" t="s">
        <v>2173</v>
      </c>
      <c r="E226" s="346" t="s">
        <v>652</v>
      </c>
    </row>
    <row r="227" spans="1:5">
      <c r="A227" s="346" t="s">
        <v>413</v>
      </c>
      <c r="B227" s="346" t="s">
        <v>1924</v>
      </c>
      <c r="C227" s="1"/>
      <c r="D227" s="346" t="s">
        <v>2174</v>
      </c>
      <c r="E227" s="346" t="s">
        <v>653</v>
      </c>
    </row>
    <row r="228" spans="1:5">
      <c r="A228" s="346" t="s">
        <v>414</v>
      </c>
      <c r="B228" s="346" t="s">
        <v>1925</v>
      </c>
      <c r="C228" s="1"/>
      <c r="D228" s="346" t="s">
        <v>2175</v>
      </c>
      <c r="E228" s="346" t="s">
        <v>654</v>
      </c>
    </row>
    <row r="229" spans="1:5">
      <c r="A229" s="346" t="s">
        <v>415</v>
      </c>
      <c r="B229" s="346" t="s">
        <v>1926</v>
      </c>
      <c r="C229" s="1"/>
      <c r="D229" s="346" t="s">
        <v>2176</v>
      </c>
      <c r="E229" s="346" t="s">
        <v>655</v>
      </c>
    </row>
    <row r="230" spans="1:5">
      <c r="A230" s="346" t="s">
        <v>416</v>
      </c>
      <c r="B230" s="346" t="s">
        <v>1927</v>
      </c>
      <c r="C230" s="1"/>
      <c r="D230" s="346" t="s">
        <v>2177</v>
      </c>
      <c r="E230" s="346" t="s">
        <v>656</v>
      </c>
    </row>
    <row r="231" spans="1:5">
      <c r="A231" s="346" t="s">
        <v>417</v>
      </c>
      <c r="B231" s="346" t="s">
        <v>1928</v>
      </c>
      <c r="C231" s="1"/>
      <c r="D231" s="346" t="s">
        <v>2178</v>
      </c>
      <c r="E231" s="346" t="s">
        <v>657</v>
      </c>
    </row>
    <row r="232" spans="1:5">
      <c r="A232" s="346" t="s">
        <v>418</v>
      </c>
      <c r="B232" s="346" t="s">
        <v>1929</v>
      </c>
      <c r="C232" s="1"/>
      <c r="D232" s="346" t="s">
        <v>2179</v>
      </c>
      <c r="E232" s="346" t="s">
        <v>658</v>
      </c>
    </row>
    <row r="233" spans="1:5">
      <c r="A233" s="346" t="s">
        <v>419</v>
      </c>
      <c r="B233" s="346" t="s">
        <v>1930</v>
      </c>
      <c r="C233" s="1"/>
      <c r="D233" s="346" t="s">
        <v>2180</v>
      </c>
      <c r="E233" s="346" t="s">
        <v>659</v>
      </c>
    </row>
    <row r="234" spans="1:5">
      <c r="A234" s="346" t="s">
        <v>420</v>
      </c>
      <c r="B234" s="346" t="s">
        <v>1931</v>
      </c>
      <c r="C234" s="1"/>
      <c r="D234" s="346" t="s">
        <v>2181</v>
      </c>
      <c r="E234" s="346" t="s">
        <v>660</v>
      </c>
    </row>
    <row r="235" spans="1:5">
      <c r="A235" s="346" t="s">
        <v>421</v>
      </c>
      <c r="B235" s="346" t="s">
        <v>1932</v>
      </c>
      <c r="C235" s="1"/>
      <c r="D235" s="346" t="s">
        <v>2182</v>
      </c>
      <c r="E235" s="346" t="s">
        <v>661</v>
      </c>
    </row>
    <row r="236" spans="1:5">
      <c r="A236" s="346" t="s">
        <v>422</v>
      </c>
      <c r="B236" s="346" t="s">
        <v>1933</v>
      </c>
      <c r="C236" s="1"/>
      <c r="D236" s="346" t="s">
        <v>2183</v>
      </c>
      <c r="E236" s="346" t="s">
        <v>662</v>
      </c>
    </row>
    <row r="237" spans="1:5">
      <c r="A237" s="346" t="s">
        <v>423</v>
      </c>
      <c r="B237" s="346" t="s">
        <v>1934</v>
      </c>
      <c r="C237" s="1"/>
      <c r="D237" s="346" t="s">
        <v>2184</v>
      </c>
      <c r="E237" s="346" t="s">
        <v>663</v>
      </c>
    </row>
    <row r="238" spans="1:5">
      <c r="A238" s="346" t="s">
        <v>424</v>
      </c>
      <c r="B238" s="346" t="s">
        <v>1935</v>
      </c>
      <c r="C238" s="1"/>
      <c r="D238" s="346" t="s">
        <v>2185</v>
      </c>
      <c r="E238" s="346" t="s">
        <v>1378</v>
      </c>
    </row>
    <row r="239" spans="1:5">
      <c r="A239" s="346" t="s">
        <v>425</v>
      </c>
      <c r="B239" s="346" t="s">
        <v>1936</v>
      </c>
      <c r="C239" s="1"/>
      <c r="D239" s="346" t="s">
        <v>2186</v>
      </c>
      <c r="E239" s="346" t="s">
        <v>1650</v>
      </c>
    </row>
    <row r="240" spans="1:5">
      <c r="A240" s="346" t="s">
        <v>426</v>
      </c>
      <c r="B240" s="346" t="s">
        <v>1937</v>
      </c>
      <c r="C240" s="1"/>
      <c r="D240" s="346" t="s">
        <v>2187</v>
      </c>
      <c r="E240" s="346" t="s">
        <v>1651</v>
      </c>
    </row>
    <row r="241" spans="1:5">
      <c r="A241" s="346" t="s">
        <v>427</v>
      </c>
      <c r="B241" s="346" t="s">
        <v>1938</v>
      </c>
      <c r="C241" s="1"/>
      <c r="D241" s="346" t="s">
        <v>1701</v>
      </c>
      <c r="E241" s="346" t="s">
        <v>190</v>
      </c>
    </row>
    <row r="242" spans="1:5">
      <c r="A242" s="346" t="s">
        <v>428</v>
      </c>
      <c r="B242" s="346" t="s">
        <v>1939</v>
      </c>
      <c r="C242" s="1"/>
      <c r="D242" s="346" t="s">
        <v>1771</v>
      </c>
      <c r="E242" s="346" t="s">
        <v>260</v>
      </c>
    </row>
    <row r="243" spans="1:5">
      <c r="A243" s="346" t="s">
        <v>429</v>
      </c>
      <c r="B243" s="346" t="s">
        <v>1940</v>
      </c>
      <c r="C243" s="1"/>
      <c r="D243" s="346" t="s">
        <v>1840</v>
      </c>
      <c r="E243" s="346" t="s">
        <v>329</v>
      </c>
    </row>
    <row r="244" spans="1:5">
      <c r="A244" s="346" t="s">
        <v>430</v>
      </c>
      <c r="B244" s="346" t="s">
        <v>1941</v>
      </c>
      <c r="C244" s="1"/>
      <c r="D244" s="346" t="s">
        <v>1907</v>
      </c>
      <c r="E244" s="346" t="s">
        <v>396</v>
      </c>
    </row>
    <row r="245" spans="1:5">
      <c r="A245" s="346" t="s">
        <v>431</v>
      </c>
      <c r="B245" s="346" t="s">
        <v>1942</v>
      </c>
      <c r="C245" s="1"/>
      <c r="D245" s="346" t="s">
        <v>1965</v>
      </c>
      <c r="E245" s="346" t="s">
        <v>454</v>
      </c>
    </row>
    <row r="246" spans="1:5">
      <c r="A246" s="346" t="s">
        <v>432</v>
      </c>
      <c r="B246" s="346" t="s">
        <v>1943</v>
      </c>
      <c r="C246" s="1"/>
      <c r="D246" s="346" t="s">
        <v>2012</v>
      </c>
      <c r="E246" s="346" t="s">
        <v>500</v>
      </c>
    </row>
    <row r="247" spans="1:5">
      <c r="A247" s="346" t="s">
        <v>433</v>
      </c>
      <c r="B247" s="346" t="s">
        <v>1944</v>
      </c>
      <c r="C247" s="1"/>
      <c r="D247" s="346" t="s">
        <v>2043</v>
      </c>
      <c r="E247" s="346" t="s">
        <v>529</v>
      </c>
    </row>
    <row r="248" spans="1:5">
      <c r="A248" s="346" t="s">
        <v>434</v>
      </c>
      <c r="B248" s="346" t="s">
        <v>1945</v>
      </c>
      <c r="C248" s="1"/>
      <c r="D248" s="346" t="s">
        <v>2068</v>
      </c>
      <c r="E248" s="346" t="s">
        <v>552</v>
      </c>
    </row>
    <row r="249" spans="1:5">
      <c r="A249" s="346" t="s">
        <v>435</v>
      </c>
      <c r="B249" s="346" t="s">
        <v>1946</v>
      </c>
      <c r="C249" s="1"/>
      <c r="D249" s="346" t="s">
        <v>2086</v>
      </c>
      <c r="E249" s="346" t="s">
        <v>568</v>
      </c>
    </row>
    <row r="250" spans="1:5">
      <c r="A250" s="346" t="s">
        <v>436</v>
      </c>
      <c r="B250" s="346" t="s">
        <v>1947</v>
      </c>
      <c r="C250" s="1"/>
      <c r="D250" s="346" t="s">
        <v>2097</v>
      </c>
      <c r="E250" s="346" t="s">
        <v>579</v>
      </c>
    </row>
    <row r="251" spans="1:5">
      <c r="A251" s="346" t="s">
        <v>437</v>
      </c>
      <c r="B251" s="346" t="s">
        <v>1948</v>
      </c>
      <c r="C251" s="1"/>
      <c r="D251" s="346" t="s">
        <v>2105</v>
      </c>
      <c r="E251" s="346" t="s">
        <v>586</v>
      </c>
    </row>
    <row r="252" spans="1:5">
      <c r="A252" s="346" t="s">
        <v>438</v>
      </c>
      <c r="B252" s="346" t="s">
        <v>1949</v>
      </c>
      <c r="C252" s="1"/>
      <c r="D252" s="346" t="s">
        <v>1708</v>
      </c>
      <c r="E252" s="346" t="s">
        <v>197</v>
      </c>
    </row>
    <row r="253" spans="1:5">
      <c r="A253" s="346" t="s">
        <v>439</v>
      </c>
      <c r="B253" s="346" t="s">
        <v>1950</v>
      </c>
      <c r="C253" s="1"/>
      <c r="D253" s="346" t="s">
        <v>1778</v>
      </c>
      <c r="E253" s="346" t="s">
        <v>267</v>
      </c>
    </row>
    <row r="254" spans="1:5">
      <c r="A254" s="346" t="s">
        <v>440</v>
      </c>
      <c r="B254" s="346" t="s">
        <v>1951</v>
      </c>
      <c r="C254" s="1"/>
      <c r="D254" s="346" t="s">
        <v>1847</v>
      </c>
      <c r="E254" s="346" t="s">
        <v>336</v>
      </c>
    </row>
    <row r="255" spans="1:5">
      <c r="A255" s="346" t="s">
        <v>441</v>
      </c>
      <c r="B255" s="346" t="s">
        <v>1952</v>
      </c>
      <c r="C255" s="1"/>
      <c r="D255" s="346" t="s">
        <v>1913</v>
      </c>
      <c r="E255" s="346" t="s">
        <v>402</v>
      </c>
    </row>
    <row r="256" spans="1:5">
      <c r="A256" s="346" t="s">
        <v>442</v>
      </c>
      <c r="B256" s="346" t="s">
        <v>1953</v>
      </c>
      <c r="C256" s="1"/>
      <c r="D256" s="346" t="s">
        <v>1970</v>
      </c>
      <c r="E256" s="346" t="s">
        <v>459</v>
      </c>
    </row>
    <row r="257" spans="1:5">
      <c r="A257" s="346" t="s">
        <v>443</v>
      </c>
      <c r="B257" s="346" t="s">
        <v>1954</v>
      </c>
      <c r="C257" s="1"/>
      <c r="D257" s="346" t="s">
        <v>1715</v>
      </c>
      <c r="E257" s="346" t="s">
        <v>204</v>
      </c>
    </row>
    <row r="258" spans="1:5">
      <c r="A258" s="346" t="s">
        <v>444</v>
      </c>
      <c r="B258" s="346" t="s">
        <v>1955</v>
      </c>
      <c r="C258" s="1"/>
      <c r="D258" s="346" t="s">
        <v>1785</v>
      </c>
      <c r="E258" s="346" t="s">
        <v>274</v>
      </c>
    </row>
    <row r="259" spans="1:5">
      <c r="A259" s="346" t="s">
        <v>445</v>
      </c>
      <c r="B259" s="346" t="s">
        <v>1956</v>
      </c>
      <c r="C259" s="1"/>
      <c r="D259" s="346" t="s">
        <v>1854</v>
      </c>
      <c r="E259" s="346" t="s">
        <v>343</v>
      </c>
    </row>
    <row r="260" spans="1:5">
      <c r="A260" s="346" t="s">
        <v>446</v>
      </c>
      <c r="B260" s="346" t="s">
        <v>1957</v>
      </c>
      <c r="C260" s="1"/>
      <c r="D260" s="346" t="s">
        <v>1920</v>
      </c>
      <c r="E260" s="346" t="s">
        <v>409</v>
      </c>
    </row>
    <row r="261" spans="1:5">
      <c r="A261" s="346" t="s">
        <v>447</v>
      </c>
      <c r="B261" s="346" t="s">
        <v>1958</v>
      </c>
      <c r="C261" s="1"/>
      <c r="D261" s="346" t="s">
        <v>1977</v>
      </c>
      <c r="E261" s="346" t="s">
        <v>466</v>
      </c>
    </row>
    <row r="262" spans="1:5">
      <c r="A262" s="346" t="s">
        <v>448</v>
      </c>
      <c r="B262" s="346" t="s">
        <v>1959</v>
      </c>
      <c r="C262" s="1"/>
      <c r="D262" s="346" t="s">
        <v>2020</v>
      </c>
      <c r="E262" s="346" t="s">
        <v>507</v>
      </c>
    </row>
    <row r="263" spans="1:5">
      <c r="A263" s="346" t="s">
        <v>449</v>
      </c>
      <c r="B263" s="346" t="s">
        <v>1960</v>
      </c>
      <c r="C263" s="1"/>
      <c r="D263" s="346" t="s">
        <v>2050</v>
      </c>
      <c r="E263" s="346" t="s">
        <v>536</v>
      </c>
    </row>
    <row r="264" spans="1:5">
      <c r="A264" s="346" t="s">
        <v>450</v>
      </c>
      <c r="B264" s="346" t="s">
        <v>1961</v>
      </c>
      <c r="C264" s="1"/>
      <c r="D264" s="346" t="s">
        <v>2073</v>
      </c>
      <c r="E264" s="346" t="s">
        <v>557</v>
      </c>
    </row>
    <row r="265" spans="1:5">
      <c r="A265" s="346" t="s">
        <v>451</v>
      </c>
      <c r="B265" s="346" t="s">
        <v>1962</v>
      </c>
      <c r="C265" s="1"/>
      <c r="D265" s="346" t="s">
        <v>1722</v>
      </c>
      <c r="E265" s="346" t="s">
        <v>211</v>
      </c>
    </row>
    <row r="266" spans="1:5">
      <c r="A266" s="346" t="s">
        <v>452</v>
      </c>
      <c r="B266" s="346" t="s">
        <v>1963</v>
      </c>
      <c r="C266" s="1"/>
      <c r="D266" s="346" t="s">
        <v>1792</v>
      </c>
      <c r="E266" s="346" t="s">
        <v>281</v>
      </c>
    </row>
    <row r="267" spans="1:5">
      <c r="A267" s="346" t="s">
        <v>453</v>
      </c>
      <c r="B267" s="346" t="s">
        <v>1964</v>
      </c>
      <c r="C267" s="1"/>
      <c r="D267" s="346" t="s">
        <v>1861</v>
      </c>
      <c r="E267" s="346" t="s">
        <v>350</v>
      </c>
    </row>
    <row r="268" spans="1:5">
      <c r="A268" s="346" t="s">
        <v>454</v>
      </c>
      <c r="B268" s="346" t="s">
        <v>1965</v>
      </c>
      <c r="C268" s="1"/>
      <c r="D268" s="346" t="s">
        <v>1729</v>
      </c>
      <c r="E268" s="346" t="s">
        <v>218</v>
      </c>
    </row>
    <row r="269" spans="1:5">
      <c r="A269" s="346" t="s">
        <v>455</v>
      </c>
      <c r="B269" s="346" t="s">
        <v>1966</v>
      </c>
      <c r="C269" s="1"/>
      <c r="D269" s="346" t="s">
        <v>1799</v>
      </c>
      <c r="E269" s="346" t="s">
        <v>288</v>
      </c>
    </row>
    <row r="270" spans="1:5">
      <c r="A270" s="346" t="s">
        <v>456</v>
      </c>
      <c r="B270" s="346" t="s">
        <v>1967</v>
      </c>
      <c r="C270" s="1"/>
      <c r="D270" s="346" t="s">
        <v>1868</v>
      </c>
      <c r="E270" s="346" t="s">
        <v>357</v>
      </c>
    </row>
    <row r="271" spans="1:5">
      <c r="A271" s="346" t="s">
        <v>457</v>
      </c>
      <c r="B271" s="346" t="s">
        <v>1968</v>
      </c>
      <c r="C271" s="1"/>
      <c r="D271" s="346" t="s">
        <v>1931</v>
      </c>
      <c r="E271" s="346" t="s">
        <v>420</v>
      </c>
    </row>
    <row r="272" spans="1:5">
      <c r="A272" s="346" t="s">
        <v>458</v>
      </c>
      <c r="B272" s="346" t="s">
        <v>1969</v>
      </c>
      <c r="C272" s="1"/>
      <c r="D272" s="346" t="s">
        <v>1985</v>
      </c>
      <c r="E272" s="346" t="s">
        <v>474</v>
      </c>
    </row>
    <row r="273" spans="1:5">
      <c r="A273" s="346" t="s">
        <v>459</v>
      </c>
      <c r="B273" s="346" t="s">
        <v>1970</v>
      </c>
      <c r="C273" s="1"/>
      <c r="D273" s="346" t="s">
        <v>2028</v>
      </c>
      <c r="E273" s="346" t="s">
        <v>515</v>
      </c>
    </row>
    <row r="274" spans="1:5">
      <c r="A274" s="346" t="s">
        <v>460</v>
      </c>
      <c r="B274" s="346" t="s">
        <v>1971</v>
      </c>
      <c r="C274" s="1"/>
      <c r="D274" s="346" t="s">
        <v>2057</v>
      </c>
      <c r="E274" s="346" t="s">
        <v>542</v>
      </c>
    </row>
    <row r="275" spans="1:5">
      <c r="A275" s="346" t="s">
        <v>461</v>
      </c>
      <c r="B275" s="346" t="s">
        <v>1972</v>
      </c>
      <c r="C275" s="1"/>
      <c r="D275" s="346" t="s">
        <v>2079</v>
      </c>
      <c r="E275" s="346" t="s">
        <v>563</v>
      </c>
    </row>
    <row r="276" spans="1:5">
      <c r="A276" s="346" t="s">
        <v>462</v>
      </c>
      <c r="B276" s="346" t="s">
        <v>1973</v>
      </c>
      <c r="C276" s="1"/>
      <c r="D276" s="346" t="s">
        <v>2093</v>
      </c>
      <c r="E276" s="346" t="s">
        <v>575</v>
      </c>
    </row>
    <row r="277" spans="1:5">
      <c r="A277" s="346" t="s">
        <v>463</v>
      </c>
      <c r="B277" s="346" t="s">
        <v>1974</v>
      </c>
      <c r="C277" s="1"/>
      <c r="D277" s="346" t="s">
        <v>2101</v>
      </c>
      <c r="E277" s="346" t="s">
        <v>582</v>
      </c>
    </row>
    <row r="278" spans="1:5">
      <c r="A278" s="346" t="s">
        <v>464</v>
      </c>
      <c r="B278" s="346" t="s">
        <v>1975</v>
      </c>
      <c r="C278" s="1"/>
      <c r="D278" s="346" t="s">
        <v>2109</v>
      </c>
      <c r="E278" s="346" t="s">
        <v>590</v>
      </c>
    </row>
    <row r="279" spans="1:5">
      <c r="A279" s="346" t="s">
        <v>465</v>
      </c>
      <c r="B279" s="346" t="s">
        <v>1976</v>
      </c>
      <c r="C279" s="1"/>
      <c r="D279" s="346" t="s">
        <v>2115</v>
      </c>
      <c r="E279" s="346" t="s">
        <v>596</v>
      </c>
    </row>
    <row r="280" spans="1:5">
      <c r="A280" s="346" t="s">
        <v>466</v>
      </c>
      <c r="B280" s="346" t="s">
        <v>1977</v>
      </c>
      <c r="C280" s="1"/>
      <c r="D280" s="346" t="s">
        <v>1736</v>
      </c>
      <c r="E280" s="346" t="s">
        <v>225</v>
      </c>
    </row>
    <row r="281" spans="1:5">
      <c r="A281" s="346" t="s">
        <v>467</v>
      </c>
      <c r="B281" s="346" t="s">
        <v>1978</v>
      </c>
      <c r="C281" s="1"/>
      <c r="D281" s="346" t="s">
        <v>1806</v>
      </c>
      <c r="E281" s="346" t="s">
        <v>295</v>
      </c>
    </row>
    <row r="282" spans="1:5">
      <c r="A282" s="346" t="s">
        <v>468</v>
      </c>
      <c r="B282" s="346" t="s">
        <v>1979</v>
      </c>
      <c r="C282" s="1"/>
      <c r="D282" s="346" t="s">
        <v>1875</v>
      </c>
      <c r="E282" s="346" t="s">
        <v>364</v>
      </c>
    </row>
    <row r="283" spans="1:5">
      <c r="A283" s="346" t="s">
        <v>469</v>
      </c>
      <c r="B283" s="346" t="s">
        <v>1980</v>
      </c>
      <c r="C283" s="1"/>
      <c r="D283" s="346" t="s">
        <v>1743</v>
      </c>
      <c r="E283" s="346" t="s">
        <v>232</v>
      </c>
    </row>
    <row r="284" spans="1:5">
      <c r="A284" s="346" t="s">
        <v>470</v>
      </c>
      <c r="B284" s="346" t="s">
        <v>1981</v>
      </c>
      <c r="C284" s="1"/>
      <c r="D284" s="346" t="s">
        <v>1813</v>
      </c>
      <c r="E284" s="346" t="s">
        <v>302</v>
      </c>
    </row>
    <row r="285" spans="1:5">
      <c r="A285" s="346" t="s">
        <v>471</v>
      </c>
      <c r="B285" s="346" t="s">
        <v>1982</v>
      </c>
      <c r="C285" s="1"/>
      <c r="D285" s="346" t="s">
        <v>1882</v>
      </c>
      <c r="E285" s="346" t="s">
        <v>371</v>
      </c>
    </row>
    <row r="286" spans="1:5">
      <c r="A286" s="346" t="s">
        <v>472</v>
      </c>
      <c r="B286" s="346" t="s">
        <v>1983</v>
      </c>
      <c r="C286" s="1"/>
      <c r="D286" s="346" t="s">
        <v>1942</v>
      </c>
      <c r="E286" s="346" t="s">
        <v>431</v>
      </c>
    </row>
    <row r="287" spans="1:5">
      <c r="A287" s="346" t="s">
        <v>473</v>
      </c>
      <c r="B287" s="346" t="s">
        <v>1984</v>
      </c>
      <c r="C287" s="1"/>
      <c r="D287" s="346" t="s">
        <v>1994</v>
      </c>
      <c r="E287" s="346" t="s">
        <v>483</v>
      </c>
    </row>
    <row r="288" spans="1:5">
      <c r="A288" s="346" t="s">
        <v>474</v>
      </c>
      <c r="B288" s="346" t="s">
        <v>1985</v>
      </c>
      <c r="C288" s="1"/>
      <c r="D288" s="346" t="s">
        <v>1749</v>
      </c>
      <c r="E288" s="346" t="s">
        <v>238</v>
      </c>
    </row>
    <row r="289" spans="1:5">
      <c r="A289" s="346" t="s">
        <v>475</v>
      </c>
      <c r="B289" s="346" t="s">
        <v>1986</v>
      </c>
      <c r="C289" s="1"/>
      <c r="D289" s="346" t="s">
        <v>1819</v>
      </c>
      <c r="E289" s="346" t="s">
        <v>308</v>
      </c>
    </row>
    <row r="290" spans="1:5">
      <c r="A290" s="346" t="s">
        <v>476</v>
      </c>
      <c r="B290" s="346" t="s">
        <v>1987</v>
      </c>
      <c r="C290" s="1"/>
      <c r="D290" s="346" t="s">
        <v>1888</v>
      </c>
      <c r="E290" s="346" t="s">
        <v>377</v>
      </c>
    </row>
    <row r="291" spans="1:5">
      <c r="A291" s="346" t="s">
        <v>477</v>
      </c>
      <c r="B291" s="346" t="s">
        <v>1988</v>
      </c>
      <c r="C291" s="1"/>
      <c r="D291" s="346" t="s">
        <v>1947</v>
      </c>
      <c r="E291" s="346" t="s">
        <v>436</v>
      </c>
    </row>
    <row r="292" spans="1:5">
      <c r="A292" s="346" t="s">
        <v>478</v>
      </c>
      <c r="B292" s="346" t="s">
        <v>1989</v>
      </c>
      <c r="C292" s="1"/>
      <c r="D292" s="346" t="s">
        <v>1702</v>
      </c>
      <c r="E292" s="346" t="s">
        <v>191</v>
      </c>
    </row>
    <row r="293" spans="1:5">
      <c r="A293" s="346" t="s">
        <v>479</v>
      </c>
      <c r="B293" s="346" t="s">
        <v>1990</v>
      </c>
      <c r="C293" s="1"/>
      <c r="D293" s="346" t="s">
        <v>1772</v>
      </c>
      <c r="E293" s="346" t="s">
        <v>261</v>
      </c>
    </row>
    <row r="294" spans="1:5">
      <c r="A294" s="346" t="s">
        <v>480</v>
      </c>
      <c r="B294" s="346" t="s">
        <v>1991</v>
      </c>
      <c r="C294" s="1"/>
      <c r="D294" s="346" t="s">
        <v>1841</v>
      </c>
      <c r="E294" s="346" t="s">
        <v>330</v>
      </c>
    </row>
    <row r="295" spans="1:5">
      <c r="A295" s="346" t="s">
        <v>481</v>
      </c>
      <c r="B295" s="346" t="s">
        <v>1992</v>
      </c>
      <c r="C295" s="1"/>
      <c r="D295" s="346" t="s">
        <v>1908</v>
      </c>
      <c r="E295" s="346" t="s">
        <v>397</v>
      </c>
    </row>
    <row r="296" spans="1:5">
      <c r="A296" s="346" t="s">
        <v>482</v>
      </c>
      <c r="B296" s="346" t="s">
        <v>1993</v>
      </c>
      <c r="C296" s="1"/>
      <c r="D296" s="346" t="s">
        <v>1966</v>
      </c>
      <c r="E296" s="346" t="s">
        <v>455</v>
      </c>
    </row>
    <row r="297" spans="1:5">
      <c r="A297" s="346" t="s">
        <v>483</v>
      </c>
      <c r="B297" s="346" t="s">
        <v>1994</v>
      </c>
      <c r="C297" s="1"/>
      <c r="D297" s="346" t="s">
        <v>1709</v>
      </c>
      <c r="E297" s="346" t="s">
        <v>198</v>
      </c>
    </row>
    <row r="298" spans="1:5">
      <c r="A298" s="346" t="s">
        <v>484</v>
      </c>
      <c r="B298" s="346" t="s">
        <v>1995</v>
      </c>
      <c r="C298" s="1"/>
      <c r="D298" s="346" t="s">
        <v>1779</v>
      </c>
      <c r="E298" s="346" t="s">
        <v>268</v>
      </c>
    </row>
    <row r="299" spans="1:5">
      <c r="A299" s="346" t="s">
        <v>485</v>
      </c>
      <c r="B299" s="346" t="s">
        <v>1996</v>
      </c>
      <c r="C299" s="1"/>
      <c r="D299" s="346" t="s">
        <v>1848</v>
      </c>
      <c r="E299" s="346" t="s">
        <v>337</v>
      </c>
    </row>
    <row r="300" spans="1:5">
      <c r="A300" s="346" t="s">
        <v>486</v>
      </c>
      <c r="B300" s="346" t="s">
        <v>1997</v>
      </c>
      <c r="C300" s="1"/>
      <c r="D300" s="346" t="s">
        <v>1914</v>
      </c>
      <c r="E300" s="346" t="s">
        <v>403</v>
      </c>
    </row>
    <row r="301" spans="1:5">
      <c r="A301" s="346" t="s">
        <v>487</v>
      </c>
      <c r="B301" s="346" t="s">
        <v>1998</v>
      </c>
      <c r="C301" s="1"/>
      <c r="D301" s="346" t="s">
        <v>1971</v>
      </c>
      <c r="E301" s="346" t="s">
        <v>460</v>
      </c>
    </row>
    <row r="302" spans="1:5">
      <c r="A302" s="346" t="s">
        <v>488</v>
      </c>
      <c r="B302" s="346" t="s">
        <v>1999</v>
      </c>
      <c r="C302" s="1"/>
      <c r="D302" s="346" t="s">
        <v>2015</v>
      </c>
      <c r="E302" s="346" t="s">
        <v>503</v>
      </c>
    </row>
    <row r="303" spans="1:5">
      <c r="A303" s="346" t="s">
        <v>489</v>
      </c>
      <c r="B303" s="346" t="s">
        <v>2000</v>
      </c>
      <c r="C303" s="1"/>
      <c r="D303" s="346" t="s">
        <v>1716</v>
      </c>
      <c r="E303" s="346" t="s">
        <v>205</v>
      </c>
    </row>
    <row r="304" spans="1:5">
      <c r="A304" s="346" t="s">
        <v>490</v>
      </c>
      <c r="B304" s="346" t="s">
        <v>2001</v>
      </c>
      <c r="C304" s="1"/>
      <c r="D304" s="346" t="s">
        <v>1786</v>
      </c>
      <c r="E304" s="346" t="s">
        <v>275</v>
      </c>
    </row>
    <row r="305" spans="1:5">
      <c r="A305" s="346" t="s">
        <v>491</v>
      </c>
      <c r="B305" s="346" t="s">
        <v>2002</v>
      </c>
      <c r="C305" s="1"/>
      <c r="D305" s="346" t="s">
        <v>1855</v>
      </c>
      <c r="E305" s="346" t="s">
        <v>344</v>
      </c>
    </row>
    <row r="306" spans="1:5">
      <c r="A306" s="346" t="s">
        <v>492</v>
      </c>
      <c r="B306" s="346" t="s">
        <v>2003</v>
      </c>
      <c r="C306" s="1"/>
      <c r="D306" s="346" t="s">
        <v>1921</v>
      </c>
      <c r="E306" s="346" t="s">
        <v>410</v>
      </c>
    </row>
    <row r="307" spans="1:5">
      <c r="A307" s="346" t="s">
        <v>493</v>
      </c>
      <c r="B307" s="346" t="s">
        <v>2004</v>
      </c>
      <c r="C307" s="1"/>
      <c r="D307" s="346" t="s">
        <v>1978</v>
      </c>
      <c r="E307" s="346" t="s">
        <v>467</v>
      </c>
    </row>
    <row r="308" spans="1:5">
      <c r="A308" s="346" t="s">
        <v>494</v>
      </c>
      <c r="B308" s="346" t="s">
        <v>2005</v>
      </c>
      <c r="C308" s="1"/>
      <c r="D308" s="346" t="s">
        <v>2021</v>
      </c>
      <c r="E308" s="346" t="s">
        <v>508</v>
      </c>
    </row>
    <row r="309" spans="1:5">
      <c r="A309" s="346" t="s">
        <v>495</v>
      </c>
      <c r="B309" s="346" t="s">
        <v>2006</v>
      </c>
      <c r="C309" s="1"/>
      <c r="D309" s="346" t="s">
        <v>2051</v>
      </c>
      <c r="E309" s="346" t="s">
        <v>537</v>
      </c>
    </row>
    <row r="310" spans="1:5">
      <c r="A310" s="346" t="s">
        <v>1446</v>
      </c>
      <c r="B310" s="346" t="s">
        <v>2007</v>
      </c>
      <c r="C310" s="1"/>
      <c r="D310" s="346" t="s">
        <v>2074</v>
      </c>
      <c r="E310" s="346" t="s">
        <v>558</v>
      </c>
    </row>
    <row r="311" spans="1:5">
      <c r="A311" s="346" t="s">
        <v>496</v>
      </c>
      <c r="B311" s="346" t="s">
        <v>2008</v>
      </c>
      <c r="C311" s="1"/>
      <c r="D311" s="346" t="s">
        <v>1723</v>
      </c>
      <c r="E311" s="346" t="s">
        <v>212</v>
      </c>
    </row>
    <row r="312" spans="1:5">
      <c r="A312" s="346" t="s">
        <v>497</v>
      </c>
      <c r="B312" s="346" t="s">
        <v>2009</v>
      </c>
      <c r="C312" s="1"/>
      <c r="D312" s="346" t="s">
        <v>1793</v>
      </c>
      <c r="E312" s="346" t="s">
        <v>282</v>
      </c>
    </row>
    <row r="313" spans="1:5">
      <c r="A313" s="346" t="s">
        <v>498</v>
      </c>
      <c r="B313" s="346" t="s">
        <v>2010</v>
      </c>
      <c r="C313" s="1"/>
      <c r="D313" s="346" t="s">
        <v>1862</v>
      </c>
      <c r="E313" s="346" t="s">
        <v>351</v>
      </c>
    </row>
    <row r="314" spans="1:5">
      <c r="A314" s="346" t="s">
        <v>499</v>
      </c>
      <c r="B314" s="346" t="s">
        <v>2011</v>
      </c>
      <c r="C314" s="1"/>
      <c r="D314" s="346" t="s">
        <v>1927</v>
      </c>
      <c r="E314" s="346" t="s">
        <v>416</v>
      </c>
    </row>
    <row r="315" spans="1:5">
      <c r="A315" s="346" t="s">
        <v>500</v>
      </c>
      <c r="B315" s="346" t="s">
        <v>2012</v>
      </c>
      <c r="C315" s="1"/>
      <c r="D315" s="346" t="s">
        <v>1983</v>
      </c>
      <c r="E315" s="346" t="s">
        <v>472</v>
      </c>
    </row>
    <row r="316" spans="1:5">
      <c r="A316" s="346" t="s">
        <v>501</v>
      </c>
      <c r="B316" s="346" t="s">
        <v>2013</v>
      </c>
      <c r="C316" s="1"/>
      <c r="D316" s="346" t="s">
        <v>2026</v>
      </c>
      <c r="E316" s="346" t="s">
        <v>513</v>
      </c>
    </row>
    <row r="317" spans="1:5">
      <c r="A317" s="346" t="s">
        <v>502</v>
      </c>
      <c r="B317" s="346" t="s">
        <v>2014</v>
      </c>
      <c r="C317" s="1"/>
      <c r="D317" s="346" t="s">
        <v>1730</v>
      </c>
      <c r="E317" s="346" t="s">
        <v>219</v>
      </c>
    </row>
    <row r="318" spans="1:5">
      <c r="A318" s="346" t="s">
        <v>503</v>
      </c>
      <c r="B318" s="346" t="s">
        <v>2015</v>
      </c>
      <c r="C318" s="1"/>
      <c r="D318" s="346" t="s">
        <v>1800</v>
      </c>
      <c r="E318" s="346" t="s">
        <v>289</v>
      </c>
    </row>
    <row r="319" spans="1:5">
      <c r="A319" s="346" t="s">
        <v>504</v>
      </c>
      <c r="B319" s="346" t="s">
        <v>2016</v>
      </c>
      <c r="C319" s="1"/>
      <c r="D319" s="346" t="s">
        <v>1869</v>
      </c>
      <c r="E319" s="346" t="s">
        <v>358</v>
      </c>
    </row>
    <row r="320" spans="1:5">
      <c r="A320" s="346" t="s">
        <v>1300</v>
      </c>
      <c r="B320" s="346" t="s">
        <v>2017</v>
      </c>
      <c r="C320" s="1"/>
      <c r="D320" s="346" t="s">
        <v>1932</v>
      </c>
      <c r="E320" s="346" t="s">
        <v>421</v>
      </c>
    </row>
    <row r="321" spans="1:5">
      <c r="A321" s="346" t="s">
        <v>505</v>
      </c>
      <c r="B321" s="346" t="s">
        <v>2018</v>
      </c>
      <c r="C321" s="1"/>
      <c r="D321" s="346" t="s">
        <v>1986</v>
      </c>
      <c r="E321" s="346" t="s">
        <v>475</v>
      </c>
    </row>
    <row r="322" spans="1:5">
      <c r="A322" s="346" t="s">
        <v>506</v>
      </c>
      <c r="B322" s="346" t="s">
        <v>2019</v>
      </c>
      <c r="C322" s="1"/>
      <c r="D322" s="346" t="s">
        <v>1737</v>
      </c>
      <c r="E322" s="346" t="s">
        <v>226</v>
      </c>
    </row>
    <row r="323" spans="1:5">
      <c r="A323" s="346" t="s">
        <v>507</v>
      </c>
      <c r="B323" s="346" t="s">
        <v>2020</v>
      </c>
      <c r="C323" s="1"/>
      <c r="D323" s="346" t="s">
        <v>1807</v>
      </c>
      <c r="E323" s="346" t="s">
        <v>296</v>
      </c>
    </row>
    <row r="324" spans="1:5">
      <c r="A324" s="346" t="s">
        <v>508</v>
      </c>
      <c r="B324" s="346" t="s">
        <v>2021</v>
      </c>
      <c r="C324" s="1"/>
      <c r="D324" s="346" t="s">
        <v>1876</v>
      </c>
      <c r="E324" s="346" t="s">
        <v>365</v>
      </c>
    </row>
    <row r="325" spans="1:5">
      <c r="A325" s="346" t="s">
        <v>509</v>
      </c>
      <c r="B325" s="346" t="s">
        <v>2022</v>
      </c>
      <c r="C325" s="1"/>
      <c r="D325" s="346" t="s">
        <v>1937</v>
      </c>
      <c r="E325" s="346" t="s">
        <v>426</v>
      </c>
    </row>
    <row r="326" spans="1:5">
      <c r="A326" s="346" t="s">
        <v>510</v>
      </c>
      <c r="B326" s="346" t="s">
        <v>2023</v>
      </c>
      <c r="C326" s="1"/>
      <c r="D326" s="346" t="s">
        <v>1744</v>
      </c>
      <c r="E326" s="346" t="s">
        <v>233</v>
      </c>
    </row>
    <row r="327" spans="1:5">
      <c r="A327" s="346" t="s">
        <v>511</v>
      </c>
      <c r="B327" s="346" t="s">
        <v>2024</v>
      </c>
      <c r="C327" s="1"/>
      <c r="D327" s="346" t="s">
        <v>1814</v>
      </c>
      <c r="E327" s="346" t="s">
        <v>303</v>
      </c>
    </row>
    <row r="328" spans="1:5">
      <c r="A328" s="346" t="s">
        <v>512</v>
      </c>
      <c r="B328" s="346" t="s">
        <v>2025</v>
      </c>
      <c r="C328" s="1"/>
      <c r="D328" s="346" t="s">
        <v>1883</v>
      </c>
      <c r="E328" s="346" t="s">
        <v>372</v>
      </c>
    </row>
    <row r="329" spans="1:5">
      <c r="A329" s="346" t="s">
        <v>513</v>
      </c>
      <c r="B329" s="346" t="s">
        <v>2026</v>
      </c>
      <c r="C329" s="1"/>
      <c r="D329" s="346" t="s">
        <v>1750</v>
      </c>
      <c r="E329" s="346" t="s">
        <v>239</v>
      </c>
    </row>
    <row r="330" spans="1:5">
      <c r="A330" s="346" t="s">
        <v>514</v>
      </c>
      <c r="B330" s="346" t="s">
        <v>2027</v>
      </c>
      <c r="C330" s="1"/>
      <c r="D330" s="346" t="s">
        <v>1820</v>
      </c>
      <c r="E330" s="346" t="s">
        <v>309</v>
      </c>
    </row>
    <row r="331" spans="1:5">
      <c r="A331" s="346" t="s">
        <v>515</v>
      </c>
      <c r="B331" s="346" t="s">
        <v>2028</v>
      </c>
      <c r="C331" s="1"/>
      <c r="D331" s="346" t="s">
        <v>1889</v>
      </c>
      <c r="E331" s="346" t="s">
        <v>378</v>
      </c>
    </row>
    <row r="332" spans="1:5">
      <c r="A332" s="346" t="s">
        <v>516</v>
      </c>
      <c r="B332" s="346" t="s">
        <v>2029</v>
      </c>
      <c r="C332" s="1"/>
      <c r="D332" s="346" t="s">
        <v>1755</v>
      </c>
      <c r="E332" s="346" t="s">
        <v>244</v>
      </c>
    </row>
    <row r="333" spans="1:5">
      <c r="A333" s="346" t="s">
        <v>517</v>
      </c>
      <c r="B333" s="346" t="s">
        <v>2030</v>
      </c>
      <c r="C333" s="1"/>
      <c r="D333" s="346" t="s">
        <v>1825</v>
      </c>
      <c r="E333" s="346" t="s">
        <v>314</v>
      </c>
    </row>
    <row r="334" spans="1:5">
      <c r="A334" s="346" t="s">
        <v>518</v>
      </c>
      <c r="B334" s="346" t="s">
        <v>2031</v>
      </c>
      <c r="C334" s="1"/>
      <c r="D334" s="346" t="s">
        <v>1760</v>
      </c>
      <c r="E334" s="346" t="s">
        <v>249</v>
      </c>
    </row>
    <row r="335" spans="1:5">
      <c r="A335" s="346" t="s">
        <v>519</v>
      </c>
      <c r="B335" s="346" t="s">
        <v>2032</v>
      </c>
      <c r="C335" s="1"/>
      <c r="D335" s="346" t="s">
        <v>1829</v>
      </c>
      <c r="E335" s="346" t="s">
        <v>318</v>
      </c>
    </row>
    <row r="336" spans="1:5">
      <c r="A336" s="346" t="s">
        <v>520</v>
      </c>
      <c r="B336" s="346" t="s">
        <v>2033</v>
      </c>
      <c r="C336" s="1"/>
      <c r="D336" s="346" t="s">
        <v>1897</v>
      </c>
      <c r="E336" s="346" t="s">
        <v>386</v>
      </c>
    </row>
    <row r="337" spans="1:5">
      <c r="A337" s="346" t="s">
        <v>521</v>
      </c>
      <c r="B337" s="346" t="s">
        <v>2034</v>
      </c>
      <c r="C337" s="1"/>
      <c r="D337" s="346" t="s">
        <v>1955</v>
      </c>
      <c r="E337" s="346" t="s">
        <v>444</v>
      </c>
    </row>
    <row r="338" spans="1:5">
      <c r="A338" s="346" t="s">
        <v>522</v>
      </c>
      <c r="B338" s="346" t="s">
        <v>2035</v>
      </c>
      <c r="C338" s="1"/>
      <c r="D338" s="346" t="s">
        <v>2004</v>
      </c>
      <c r="E338" s="346" t="s">
        <v>493</v>
      </c>
    </row>
    <row r="339" spans="1:5">
      <c r="A339" s="346" t="s">
        <v>1299</v>
      </c>
      <c r="B339" s="346" t="s">
        <v>2036</v>
      </c>
      <c r="C339" s="1"/>
      <c r="D339" s="346" t="s">
        <v>1703</v>
      </c>
      <c r="E339" s="346" t="s">
        <v>192</v>
      </c>
    </row>
    <row r="340" spans="1:5">
      <c r="A340" s="346" t="s">
        <v>523</v>
      </c>
      <c r="B340" s="346" t="s">
        <v>2037</v>
      </c>
      <c r="C340" s="1"/>
      <c r="D340" s="346" t="s">
        <v>1773</v>
      </c>
      <c r="E340" s="346" t="s">
        <v>262</v>
      </c>
    </row>
    <row r="341" spans="1:5">
      <c r="A341" s="346" t="s">
        <v>524</v>
      </c>
      <c r="B341" s="346" t="s">
        <v>2038</v>
      </c>
      <c r="C341" s="1"/>
      <c r="D341" s="346" t="s">
        <v>1842</v>
      </c>
      <c r="E341" s="346" t="s">
        <v>331</v>
      </c>
    </row>
    <row r="342" spans="1:5">
      <c r="A342" s="346" t="s">
        <v>525</v>
      </c>
      <c r="B342" s="346" t="s">
        <v>2039</v>
      </c>
      <c r="C342" s="1"/>
      <c r="D342" s="346" t="s">
        <v>1909</v>
      </c>
      <c r="E342" s="346" t="s">
        <v>398</v>
      </c>
    </row>
    <row r="343" spans="1:5">
      <c r="A343" s="346" t="s">
        <v>526</v>
      </c>
      <c r="B343" s="346" t="s">
        <v>2040</v>
      </c>
      <c r="C343" s="1"/>
      <c r="D343" s="346" t="s">
        <v>1967</v>
      </c>
      <c r="E343" s="346" t="s">
        <v>456</v>
      </c>
    </row>
    <row r="344" spans="1:5">
      <c r="A344" s="346" t="s">
        <v>527</v>
      </c>
      <c r="B344" s="346" t="s">
        <v>2041</v>
      </c>
      <c r="C344" s="1"/>
      <c r="D344" s="346" t="s">
        <v>1710</v>
      </c>
      <c r="E344" s="346" t="s">
        <v>199</v>
      </c>
    </row>
    <row r="345" spans="1:5">
      <c r="A345" s="346" t="s">
        <v>528</v>
      </c>
      <c r="B345" s="346" t="s">
        <v>2042</v>
      </c>
      <c r="C345" s="1"/>
      <c r="D345" s="346" t="s">
        <v>1780</v>
      </c>
      <c r="E345" s="346" t="s">
        <v>269</v>
      </c>
    </row>
    <row r="346" spans="1:5">
      <c r="A346" s="346" t="s">
        <v>529</v>
      </c>
      <c r="B346" s="346" t="s">
        <v>2043</v>
      </c>
      <c r="C346" s="1"/>
      <c r="D346" s="346" t="s">
        <v>1849</v>
      </c>
      <c r="E346" s="346" t="s">
        <v>338</v>
      </c>
    </row>
    <row r="347" spans="1:5">
      <c r="A347" s="346" t="s">
        <v>530</v>
      </c>
      <c r="B347" s="346" t="s">
        <v>2044</v>
      </c>
      <c r="C347" s="1"/>
      <c r="D347" s="346" t="s">
        <v>1915</v>
      </c>
      <c r="E347" s="346" t="s">
        <v>404</v>
      </c>
    </row>
    <row r="348" spans="1:5">
      <c r="A348" s="346" t="s">
        <v>531</v>
      </c>
      <c r="B348" s="346" t="s">
        <v>2045</v>
      </c>
      <c r="C348" s="1"/>
      <c r="D348" s="346" t="s">
        <v>1972</v>
      </c>
      <c r="E348" s="346" t="s">
        <v>461</v>
      </c>
    </row>
    <row r="349" spans="1:5">
      <c r="A349" s="346" t="s">
        <v>532</v>
      </c>
      <c r="B349" s="346" t="s">
        <v>2046</v>
      </c>
      <c r="C349" s="1"/>
      <c r="D349" s="346" t="s">
        <v>2016</v>
      </c>
      <c r="E349" s="346" t="s">
        <v>504</v>
      </c>
    </row>
    <row r="350" spans="1:5">
      <c r="A350" s="346" t="s">
        <v>533</v>
      </c>
      <c r="B350" s="346" t="s">
        <v>2047</v>
      </c>
      <c r="C350" s="1"/>
      <c r="D350" s="346" t="s">
        <v>2046</v>
      </c>
      <c r="E350" s="346" t="s">
        <v>532</v>
      </c>
    </row>
    <row r="351" spans="1:5">
      <c r="A351" s="346" t="s">
        <v>534</v>
      </c>
      <c r="B351" s="346" t="s">
        <v>2048</v>
      </c>
      <c r="C351" s="1"/>
      <c r="D351" s="346" t="s">
        <v>1717</v>
      </c>
      <c r="E351" s="346" t="s">
        <v>206</v>
      </c>
    </row>
    <row r="352" spans="1:5">
      <c r="A352" s="346" t="s">
        <v>535</v>
      </c>
      <c r="B352" s="346" t="s">
        <v>2049</v>
      </c>
      <c r="C352" s="1"/>
      <c r="D352" s="346" t="s">
        <v>1787</v>
      </c>
      <c r="E352" s="346" t="s">
        <v>276</v>
      </c>
    </row>
    <row r="353" spans="1:5">
      <c r="A353" s="346" t="s">
        <v>536</v>
      </c>
      <c r="B353" s="346" t="s">
        <v>2050</v>
      </c>
      <c r="C353" s="1"/>
      <c r="D353" s="346" t="s">
        <v>1856</v>
      </c>
      <c r="E353" s="346" t="s">
        <v>345</v>
      </c>
    </row>
    <row r="354" spans="1:5">
      <c r="A354" s="346" t="s">
        <v>537</v>
      </c>
      <c r="B354" s="346" t="s">
        <v>2051</v>
      </c>
      <c r="C354" s="1"/>
      <c r="D354" s="346" t="s">
        <v>1922</v>
      </c>
      <c r="E354" s="346" t="s">
        <v>411</v>
      </c>
    </row>
    <row r="355" spans="1:5">
      <c r="A355" s="346" t="s">
        <v>538</v>
      </c>
      <c r="B355" s="346" t="s">
        <v>2052</v>
      </c>
      <c r="C355" s="1"/>
      <c r="D355" s="346" t="s">
        <v>1979</v>
      </c>
      <c r="E355" s="346" t="s">
        <v>468</v>
      </c>
    </row>
    <row r="356" spans="1:5">
      <c r="A356" s="346" t="s">
        <v>539</v>
      </c>
      <c r="B356" s="346" t="s">
        <v>2053</v>
      </c>
      <c r="C356" s="1"/>
      <c r="D356" s="346" t="s">
        <v>2022</v>
      </c>
      <c r="E356" s="346" t="s">
        <v>509</v>
      </c>
    </row>
    <row r="357" spans="1:5">
      <c r="A357" s="346" t="s">
        <v>1649</v>
      </c>
      <c r="B357" s="346" t="s">
        <v>2054</v>
      </c>
      <c r="C357" s="1"/>
      <c r="D357" s="346" t="s">
        <v>2052</v>
      </c>
      <c r="E357" s="346" t="s">
        <v>538</v>
      </c>
    </row>
    <row r="358" spans="1:5">
      <c r="A358" s="346" t="s">
        <v>540</v>
      </c>
      <c r="B358" s="346" t="s">
        <v>2055</v>
      </c>
      <c r="C358" s="1"/>
      <c r="D358" s="346" t="s">
        <v>2075</v>
      </c>
      <c r="E358" s="346" t="s">
        <v>559</v>
      </c>
    </row>
    <row r="359" spans="1:5">
      <c r="A359" s="346" t="s">
        <v>541</v>
      </c>
      <c r="B359" s="346" t="s">
        <v>2056</v>
      </c>
      <c r="C359" s="1"/>
      <c r="D359" s="346" t="s">
        <v>2090</v>
      </c>
      <c r="E359" s="346" t="s">
        <v>572</v>
      </c>
    </row>
    <row r="360" spans="1:5">
      <c r="A360" s="346" t="s">
        <v>542</v>
      </c>
      <c r="B360" s="346" t="s">
        <v>2057</v>
      </c>
      <c r="C360" s="1"/>
      <c r="D360" s="346" t="s">
        <v>1724</v>
      </c>
      <c r="E360" s="346" t="s">
        <v>213</v>
      </c>
    </row>
    <row r="361" spans="1:5">
      <c r="A361" s="346" t="s">
        <v>543</v>
      </c>
      <c r="B361" s="346" t="s">
        <v>2058</v>
      </c>
      <c r="C361" s="1"/>
      <c r="D361" s="346" t="s">
        <v>1794</v>
      </c>
      <c r="E361" s="346" t="s">
        <v>283</v>
      </c>
    </row>
    <row r="362" spans="1:5">
      <c r="A362" s="346" t="s">
        <v>544</v>
      </c>
      <c r="B362" s="346" t="s">
        <v>2059</v>
      </c>
      <c r="C362" s="1"/>
      <c r="D362" s="346" t="s">
        <v>1863</v>
      </c>
      <c r="E362" s="346" t="s">
        <v>352</v>
      </c>
    </row>
    <row r="363" spans="1:5">
      <c r="A363" s="346" t="s">
        <v>1301</v>
      </c>
      <c r="B363" s="346" t="s">
        <v>2060</v>
      </c>
      <c r="C363" s="1"/>
      <c r="D363" s="346" t="s">
        <v>1928</v>
      </c>
      <c r="E363" s="346" t="s">
        <v>417</v>
      </c>
    </row>
    <row r="364" spans="1:5">
      <c r="A364" s="346" t="s">
        <v>545</v>
      </c>
      <c r="B364" s="346" t="s">
        <v>2061</v>
      </c>
      <c r="C364" s="1"/>
      <c r="D364" s="346" t="s">
        <v>1731</v>
      </c>
      <c r="E364" s="346" t="s">
        <v>220</v>
      </c>
    </row>
    <row r="365" spans="1:5">
      <c r="A365" s="346" t="s">
        <v>546</v>
      </c>
      <c r="B365" s="346" t="s">
        <v>2062</v>
      </c>
      <c r="C365" s="1"/>
      <c r="D365" s="346" t="s">
        <v>1801</v>
      </c>
      <c r="E365" s="346" t="s">
        <v>290</v>
      </c>
    </row>
    <row r="366" spans="1:5">
      <c r="A366" s="346" t="s">
        <v>547</v>
      </c>
      <c r="B366" s="346" t="s">
        <v>2063</v>
      </c>
      <c r="C366" s="1"/>
      <c r="D366" s="346" t="s">
        <v>1870</v>
      </c>
      <c r="E366" s="346" t="s">
        <v>359</v>
      </c>
    </row>
    <row r="367" spans="1:5">
      <c r="A367" s="346" t="s">
        <v>548</v>
      </c>
      <c r="B367" s="346" t="s">
        <v>2064</v>
      </c>
      <c r="C367" s="1"/>
      <c r="D367" s="346" t="s">
        <v>1933</v>
      </c>
      <c r="E367" s="346" t="s">
        <v>422</v>
      </c>
    </row>
    <row r="368" spans="1:5">
      <c r="A368" s="346" t="s">
        <v>549</v>
      </c>
      <c r="B368" s="346" t="s">
        <v>2065</v>
      </c>
      <c r="C368" s="1"/>
      <c r="D368" s="346" t="s">
        <v>1738</v>
      </c>
      <c r="E368" s="346" t="s">
        <v>227</v>
      </c>
    </row>
    <row r="369" spans="1:5">
      <c r="A369" s="346" t="s">
        <v>550</v>
      </c>
      <c r="B369" s="346" t="s">
        <v>2066</v>
      </c>
      <c r="C369" s="1"/>
      <c r="D369" s="346" t="s">
        <v>1808</v>
      </c>
      <c r="E369" s="346" t="s">
        <v>297</v>
      </c>
    </row>
    <row r="370" spans="1:5">
      <c r="A370" s="346" t="s">
        <v>551</v>
      </c>
      <c r="B370" s="346" t="s">
        <v>2067</v>
      </c>
      <c r="C370" s="1"/>
      <c r="D370" s="346" t="s">
        <v>1877</v>
      </c>
      <c r="E370" s="346" t="s">
        <v>366</v>
      </c>
    </row>
    <row r="371" spans="1:5">
      <c r="A371" s="346" t="s">
        <v>552</v>
      </c>
      <c r="B371" s="346" t="s">
        <v>2068</v>
      </c>
      <c r="C371" s="1"/>
      <c r="D371" s="346" t="s">
        <v>1938</v>
      </c>
      <c r="E371" s="346" t="s">
        <v>427</v>
      </c>
    </row>
    <row r="372" spans="1:5">
      <c r="A372" s="346" t="s">
        <v>553</v>
      </c>
      <c r="B372" s="346" t="s">
        <v>2069</v>
      </c>
      <c r="C372" s="1"/>
      <c r="D372" s="346" t="s">
        <v>1990</v>
      </c>
      <c r="E372" s="346" t="s">
        <v>479</v>
      </c>
    </row>
    <row r="373" spans="1:5">
      <c r="A373" s="346" t="s">
        <v>554</v>
      </c>
      <c r="B373" s="346" t="s">
        <v>2070</v>
      </c>
      <c r="C373" s="1"/>
      <c r="D373" s="346" t="s">
        <v>1745</v>
      </c>
      <c r="E373" s="346" t="s">
        <v>234</v>
      </c>
    </row>
    <row r="374" spans="1:5">
      <c r="A374" s="346" t="s">
        <v>555</v>
      </c>
      <c r="B374" s="346" t="s">
        <v>2071</v>
      </c>
      <c r="C374" s="1"/>
      <c r="D374" s="346" t="s">
        <v>1815</v>
      </c>
      <c r="E374" s="346" t="s">
        <v>304</v>
      </c>
    </row>
    <row r="375" spans="1:5">
      <c r="A375" s="346" t="s">
        <v>556</v>
      </c>
      <c r="B375" s="346" t="s">
        <v>2072</v>
      </c>
      <c r="C375" s="1"/>
      <c r="D375" s="346" t="s">
        <v>1884</v>
      </c>
      <c r="E375" s="346" t="s">
        <v>373</v>
      </c>
    </row>
    <row r="376" spans="1:5">
      <c r="A376" s="346" t="s">
        <v>557</v>
      </c>
      <c r="B376" s="346" t="s">
        <v>2073</v>
      </c>
      <c r="C376" s="1"/>
      <c r="D376" s="346" t="s">
        <v>1943</v>
      </c>
      <c r="E376" s="346" t="s">
        <v>432</v>
      </c>
    </row>
    <row r="377" spans="1:5">
      <c r="A377" s="346" t="s">
        <v>558</v>
      </c>
      <c r="B377" s="346" t="s">
        <v>2074</v>
      </c>
      <c r="C377" s="1"/>
      <c r="D377" s="346" t="s">
        <v>1751</v>
      </c>
      <c r="E377" s="346" t="s">
        <v>240</v>
      </c>
    </row>
    <row r="378" spans="1:5">
      <c r="A378" s="346" t="s">
        <v>559</v>
      </c>
      <c r="B378" s="346" t="s">
        <v>2075</v>
      </c>
      <c r="C378" s="1"/>
      <c r="D378" s="346" t="s">
        <v>1821</v>
      </c>
      <c r="E378" s="346" t="s">
        <v>310</v>
      </c>
    </row>
    <row r="379" spans="1:5">
      <c r="A379" s="346" t="s">
        <v>560</v>
      </c>
      <c r="B379" s="346" t="s">
        <v>2076</v>
      </c>
      <c r="C379" s="1"/>
      <c r="D379" s="346" t="s">
        <v>1890</v>
      </c>
      <c r="E379" s="346" t="s">
        <v>379</v>
      </c>
    </row>
    <row r="380" spans="1:5">
      <c r="A380" s="346" t="s">
        <v>561</v>
      </c>
      <c r="B380" s="346" t="s">
        <v>2077</v>
      </c>
      <c r="C380" s="1"/>
      <c r="D380" s="346" t="s">
        <v>1948</v>
      </c>
      <c r="E380" s="346" t="s">
        <v>437</v>
      </c>
    </row>
    <row r="381" spans="1:5">
      <c r="A381" s="346" t="s">
        <v>562</v>
      </c>
      <c r="B381" s="346" t="s">
        <v>2078</v>
      </c>
      <c r="C381" s="1"/>
      <c r="D381" s="346" t="s">
        <v>1997</v>
      </c>
      <c r="E381" s="346" t="s">
        <v>486</v>
      </c>
    </row>
    <row r="382" spans="1:5">
      <c r="A382" s="346" t="s">
        <v>563</v>
      </c>
      <c r="B382" s="346" t="s">
        <v>2079</v>
      </c>
      <c r="C382" s="1"/>
      <c r="D382" s="346" t="s">
        <v>2035</v>
      </c>
      <c r="E382" s="346" t="s">
        <v>522</v>
      </c>
    </row>
    <row r="383" spans="1:5">
      <c r="A383" s="346" t="s">
        <v>564</v>
      </c>
      <c r="B383" s="346" t="s">
        <v>2080</v>
      </c>
      <c r="C383" s="1"/>
      <c r="D383" s="346" t="s">
        <v>2063</v>
      </c>
      <c r="E383" s="346" t="s">
        <v>547</v>
      </c>
    </row>
    <row r="384" spans="1:5">
      <c r="A384" s="347" t="s">
        <v>2081</v>
      </c>
      <c r="B384" s="347" t="s">
        <v>2082</v>
      </c>
      <c r="C384" s="1"/>
      <c r="D384" s="347" t="s">
        <v>2082</v>
      </c>
      <c r="E384" s="347" t="s">
        <v>2081</v>
      </c>
    </row>
    <row r="385" spans="1:5">
      <c r="A385" s="346" t="s">
        <v>565</v>
      </c>
      <c r="B385" s="346" t="s">
        <v>2083</v>
      </c>
      <c r="C385" s="1"/>
      <c r="D385" s="346" t="s">
        <v>1756</v>
      </c>
      <c r="E385" s="346" t="s">
        <v>245</v>
      </c>
    </row>
    <row r="386" spans="1:5">
      <c r="A386" s="346" t="s">
        <v>566</v>
      </c>
      <c r="B386" s="346" t="s">
        <v>2084</v>
      </c>
      <c r="C386" s="1"/>
      <c r="D386" s="346" t="s">
        <v>1826</v>
      </c>
      <c r="E386" s="346" t="s">
        <v>315</v>
      </c>
    </row>
    <row r="387" spans="1:5">
      <c r="A387" s="346" t="s">
        <v>567</v>
      </c>
      <c r="B387" s="346" t="s">
        <v>2085</v>
      </c>
      <c r="C387" s="1"/>
      <c r="D387" s="346" t="s">
        <v>1894</v>
      </c>
      <c r="E387" s="346" t="s">
        <v>383</v>
      </c>
    </row>
    <row r="388" spans="1:5">
      <c r="A388" s="346" t="s">
        <v>568</v>
      </c>
      <c r="B388" s="346" t="s">
        <v>2086</v>
      </c>
      <c r="C388" s="1"/>
      <c r="D388" s="346" t="s">
        <v>1952</v>
      </c>
      <c r="E388" s="346" t="s">
        <v>441</v>
      </c>
    </row>
    <row r="389" spans="1:5">
      <c r="A389" s="346" t="s">
        <v>569</v>
      </c>
      <c r="B389" s="346" t="s">
        <v>2087</v>
      </c>
      <c r="C389" s="1"/>
      <c r="D389" s="346" t="s">
        <v>2001</v>
      </c>
      <c r="E389" s="346" t="s">
        <v>490</v>
      </c>
    </row>
    <row r="390" spans="1:5">
      <c r="A390" s="346" t="s">
        <v>570</v>
      </c>
      <c r="B390" s="346" t="s">
        <v>2088</v>
      </c>
      <c r="C390" s="1"/>
      <c r="D390" s="346" t="s">
        <v>2038</v>
      </c>
      <c r="E390" s="346" t="s">
        <v>524</v>
      </c>
    </row>
    <row r="391" spans="1:5">
      <c r="A391" s="346" t="s">
        <v>571</v>
      </c>
      <c r="B391" s="346" t="s">
        <v>2089</v>
      </c>
      <c r="C391" s="1"/>
      <c r="D391" s="346" t="s">
        <v>1761</v>
      </c>
      <c r="E391" s="346" t="s">
        <v>250</v>
      </c>
    </row>
    <row r="392" spans="1:5">
      <c r="A392" s="346" t="s">
        <v>572</v>
      </c>
      <c r="B392" s="346" t="s">
        <v>2090</v>
      </c>
      <c r="C392" s="1"/>
      <c r="D392" s="346" t="s">
        <v>1830</v>
      </c>
      <c r="E392" s="346" t="s">
        <v>319</v>
      </c>
    </row>
    <row r="393" spans="1:5">
      <c r="A393" s="346" t="s">
        <v>573</v>
      </c>
      <c r="B393" s="346" t="s">
        <v>2091</v>
      </c>
      <c r="C393" s="1"/>
      <c r="D393" s="346" t="s">
        <v>1898</v>
      </c>
      <c r="E393" s="346" t="s">
        <v>387</v>
      </c>
    </row>
    <row r="394" spans="1:5">
      <c r="A394" s="346" t="s">
        <v>574</v>
      </c>
      <c r="B394" s="346" t="s">
        <v>2092</v>
      </c>
      <c r="C394" s="1"/>
      <c r="D394" s="346" t="s">
        <v>1956</v>
      </c>
      <c r="E394" s="346" t="s">
        <v>445</v>
      </c>
    </row>
    <row r="395" spans="1:5">
      <c r="A395" s="346" t="s">
        <v>575</v>
      </c>
      <c r="B395" s="346" t="s">
        <v>2093</v>
      </c>
      <c r="C395" s="1"/>
      <c r="D395" s="346" t="s">
        <v>1765</v>
      </c>
      <c r="E395" s="346" t="s">
        <v>254</v>
      </c>
    </row>
    <row r="396" spans="1:5">
      <c r="A396" s="346" t="s">
        <v>576</v>
      </c>
      <c r="B396" s="346" t="s">
        <v>2094</v>
      </c>
      <c r="C396" s="1"/>
      <c r="D396" s="346" t="s">
        <v>1834</v>
      </c>
      <c r="E396" s="346" t="s">
        <v>323</v>
      </c>
    </row>
    <row r="397" spans="1:5">
      <c r="A397" s="346" t="s">
        <v>577</v>
      </c>
      <c r="B397" s="346" t="s">
        <v>2095</v>
      </c>
      <c r="C397" s="1"/>
      <c r="D397" s="346" t="s">
        <v>1902</v>
      </c>
      <c r="E397" s="346" t="s">
        <v>391</v>
      </c>
    </row>
    <row r="398" spans="1:5">
      <c r="A398" s="346" t="s">
        <v>578</v>
      </c>
      <c r="B398" s="346" t="s">
        <v>2096</v>
      </c>
      <c r="C398" s="1"/>
      <c r="D398" s="346" t="s">
        <v>1960</v>
      </c>
      <c r="E398" s="346" t="s">
        <v>449</v>
      </c>
    </row>
    <row r="399" spans="1:5">
      <c r="A399" s="346" t="s">
        <v>579</v>
      </c>
      <c r="B399" s="346" t="s">
        <v>2097</v>
      </c>
      <c r="C399" s="1"/>
      <c r="D399" s="346" t="s">
        <v>2007</v>
      </c>
      <c r="E399" s="346" t="s">
        <v>1446</v>
      </c>
    </row>
    <row r="400" spans="1:5">
      <c r="A400" s="346" t="s">
        <v>1379</v>
      </c>
      <c r="B400" s="346" t="s">
        <v>2098</v>
      </c>
      <c r="C400" s="1"/>
      <c r="D400" s="346" t="s">
        <v>1704</v>
      </c>
      <c r="E400" s="346" t="s">
        <v>193</v>
      </c>
    </row>
    <row r="401" spans="1:5">
      <c r="A401" s="346" t="s">
        <v>580</v>
      </c>
      <c r="B401" s="346" t="s">
        <v>2099</v>
      </c>
      <c r="C401" s="1"/>
      <c r="D401" s="346" t="s">
        <v>1774</v>
      </c>
      <c r="E401" s="346" t="s">
        <v>263</v>
      </c>
    </row>
    <row r="402" spans="1:5">
      <c r="A402" s="346" t="s">
        <v>581</v>
      </c>
      <c r="B402" s="346" t="s">
        <v>2100</v>
      </c>
      <c r="C402" s="1"/>
      <c r="D402" s="346" t="s">
        <v>1843</v>
      </c>
      <c r="E402" s="346" t="s">
        <v>332</v>
      </c>
    </row>
    <row r="403" spans="1:5">
      <c r="A403" s="346" t="s">
        <v>582</v>
      </c>
      <c r="B403" s="346" t="s">
        <v>2101</v>
      </c>
      <c r="C403" s="1"/>
      <c r="D403" s="346" t="s">
        <v>1910</v>
      </c>
      <c r="E403" s="346" t="s">
        <v>399</v>
      </c>
    </row>
    <row r="404" spans="1:5">
      <c r="A404" s="346" t="s">
        <v>583</v>
      </c>
      <c r="B404" s="346" t="s">
        <v>2102</v>
      </c>
      <c r="C404" s="1"/>
      <c r="D404" s="346" t="s">
        <v>1968</v>
      </c>
      <c r="E404" s="346" t="s">
        <v>457</v>
      </c>
    </row>
    <row r="405" spans="1:5">
      <c r="A405" s="346" t="s">
        <v>584</v>
      </c>
      <c r="B405" s="346" t="s">
        <v>2103</v>
      </c>
      <c r="C405" s="1"/>
      <c r="D405" s="346" t="s">
        <v>2013</v>
      </c>
      <c r="E405" s="346" t="s">
        <v>501</v>
      </c>
    </row>
    <row r="406" spans="1:5">
      <c r="A406" s="346" t="s">
        <v>585</v>
      </c>
      <c r="B406" s="346" t="s">
        <v>2104</v>
      </c>
      <c r="C406" s="1"/>
      <c r="D406" s="346" t="s">
        <v>2044</v>
      </c>
      <c r="E406" s="346" t="s">
        <v>530</v>
      </c>
    </row>
    <row r="407" spans="1:5">
      <c r="A407" s="346" t="s">
        <v>586</v>
      </c>
      <c r="B407" s="346" t="s">
        <v>2105</v>
      </c>
      <c r="C407" s="1"/>
      <c r="D407" s="346" t="s">
        <v>2069</v>
      </c>
      <c r="E407" s="346" t="s">
        <v>553</v>
      </c>
    </row>
    <row r="408" spans="1:5">
      <c r="A408" s="346" t="s">
        <v>587</v>
      </c>
      <c r="B408" s="346" t="s">
        <v>2106</v>
      </c>
      <c r="C408" s="1"/>
      <c r="D408" s="346" t="s">
        <v>2087</v>
      </c>
      <c r="E408" s="346" t="s">
        <v>569</v>
      </c>
    </row>
    <row r="409" spans="1:5">
      <c r="A409" s="346" t="s">
        <v>588</v>
      </c>
      <c r="B409" s="346" t="s">
        <v>2107</v>
      </c>
      <c r="C409" s="1"/>
      <c r="D409" s="346" t="s">
        <v>2098</v>
      </c>
      <c r="E409" s="346" t="s">
        <v>1379</v>
      </c>
    </row>
    <row r="410" spans="1:5">
      <c r="A410" s="346" t="s">
        <v>589</v>
      </c>
      <c r="B410" s="346" t="s">
        <v>2108</v>
      </c>
      <c r="C410" s="1"/>
      <c r="D410" s="346" t="s">
        <v>2106</v>
      </c>
      <c r="E410" s="346" t="s">
        <v>587</v>
      </c>
    </row>
    <row r="411" spans="1:5">
      <c r="A411" s="346" t="s">
        <v>590</v>
      </c>
      <c r="B411" s="346" t="s">
        <v>2109</v>
      </c>
      <c r="C411" s="1"/>
      <c r="D411" s="346" t="s">
        <v>2112</v>
      </c>
      <c r="E411" s="346" t="s">
        <v>593</v>
      </c>
    </row>
    <row r="412" spans="1:5">
      <c r="A412" s="346" t="s">
        <v>591</v>
      </c>
      <c r="B412" s="346" t="s">
        <v>2110</v>
      </c>
      <c r="C412" s="1"/>
      <c r="D412" s="346" t="s">
        <v>2118</v>
      </c>
      <c r="E412" s="346" t="s">
        <v>599</v>
      </c>
    </row>
    <row r="413" spans="1:5">
      <c r="A413" s="346" t="s">
        <v>592</v>
      </c>
      <c r="B413" s="346" t="s">
        <v>2111</v>
      </c>
      <c r="C413" s="1"/>
      <c r="D413" s="346" t="s">
        <v>2123</v>
      </c>
      <c r="E413" s="346" t="s">
        <v>604</v>
      </c>
    </row>
    <row r="414" spans="1:5">
      <c r="A414" s="346" t="s">
        <v>593</v>
      </c>
      <c r="B414" s="346" t="s">
        <v>2112</v>
      </c>
      <c r="C414" s="1"/>
      <c r="D414" s="346" t="s">
        <v>2125</v>
      </c>
      <c r="E414" s="346" t="s">
        <v>605</v>
      </c>
    </row>
    <row r="415" spans="1:5">
      <c r="A415" s="346" t="s">
        <v>594</v>
      </c>
      <c r="B415" s="346" t="s">
        <v>2113</v>
      </c>
      <c r="C415" s="1"/>
      <c r="D415" s="346" t="s">
        <v>2126</v>
      </c>
      <c r="E415" s="346" t="s">
        <v>606</v>
      </c>
    </row>
    <row r="416" spans="1:5">
      <c r="A416" s="346" t="s">
        <v>595</v>
      </c>
      <c r="B416" s="346" t="s">
        <v>2114</v>
      </c>
      <c r="C416" s="1"/>
      <c r="D416" s="346" t="s">
        <v>1711</v>
      </c>
      <c r="E416" s="346" t="s">
        <v>200</v>
      </c>
    </row>
    <row r="417" spans="1:5">
      <c r="A417" s="346" t="s">
        <v>596</v>
      </c>
      <c r="B417" s="346" t="s">
        <v>2115</v>
      </c>
      <c r="C417" s="1"/>
      <c r="D417" s="346" t="s">
        <v>1781</v>
      </c>
      <c r="E417" s="346" t="s">
        <v>270</v>
      </c>
    </row>
    <row r="418" spans="1:5">
      <c r="A418" s="346" t="s">
        <v>597</v>
      </c>
      <c r="B418" s="346" t="s">
        <v>2116</v>
      </c>
      <c r="C418" s="1"/>
      <c r="D418" s="346" t="s">
        <v>1850</v>
      </c>
      <c r="E418" s="346" t="s">
        <v>339</v>
      </c>
    </row>
    <row r="419" spans="1:5">
      <c r="A419" s="346" t="s">
        <v>598</v>
      </c>
      <c r="B419" s="346" t="s">
        <v>2117</v>
      </c>
      <c r="C419" s="1"/>
      <c r="D419" s="346" t="s">
        <v>1916</v>
      </c>
      <c r="E419" s="346" t="s">
        <v>405</v>
      </c>
    </row>
    <row r="420" spans="1:5">
      <c r="A420" s="346" t="s">
        <v>599</v>
      </c>
      <c r="B420" s="346" t="s">
        <v>2118</v>
      </c>
      <c r="C420" s="1"/>
      <c r="D420" s="346" t="s">
        <v>1973</v>
      </c>
      <c r="E420" s="346" t="s">
        <v>462</v>
      </c>
    </row>
    <row r="421" spans="1:5">
      <c r="A421" s="346" t="s">
        <v>600</v>
      </c>
      <c r="B421" s="346" t="s">
        <v>2119</v>
      </c>
      <c r="C421" s="1"/>
      <c r="D421" s="346" t="s">
        <v>2017</v>
      </c>
      <c r="E421" s="346" t="s">
        <v>1300</v>
      </c>
    </row>
    <row r="422" spans="1:5">
      <c r="A422" s="346" t="s">
        <v>601</v>
      </c>
      <c r="B422" s="346" t="s">
        <v>2120</v>
      </c>
      <c r="C422" s="1"/>
      <c r="D422" s="346" t="s">
        <v>1718</v>
      </c>
      <c r="E422" s="346" t="s">
        <v>207</v>
      </c>
    </row>
    <row r="423" spans="1:5">
      <c r="A423" s="346" t="s">
        <v>602</v>
      </c>
      <c r="B423" s="346" t="s">
        <v>2121</v>
      </c>
      <c r="C423" s="1"/>
      <c r="D423" s="346" t="s">
        <v>1788</v>
      </c>
      <c r="E423" s="346" t="s">
        <v>277</v>
      </c>
    </row>
    <row r="424" spans="1:5">
      <c r="A424" s="346" t="s">
        <v>603</v>
      </c>
      <c r="B424" s="346" t="s">
        <v>2122</v>
      </c>
      <c r="C424" s="1"/>
      <c r="D424" s="346" t="s">
        <v>1857</v>
      </c>
      <c r="E424" s="346" t="s">
        <v>346</v>
      </c>
    </row>
    <row r="425" spans="1:5">
      <c r="A425" s="346" t="s">
        <v>604</v>
      </c>
      <c r="B425" s="346" t="s">
        <v>2123</v>
      </c>
      <c r="C425" s="1"/>
      <c r="D425" s="346" t="s">
        <v>1923</v>
      </c>
      <c r="E425" s="346" t="s">
        <v>412</v>
      </c>
    </row>
    <row r="426" spans="1:5">
      <c r="A426" s="346" t="s">
        <v>1298</v>
      </c>
      <c r="B426" s="346" t="s">
        <v>2124</v>
      </c>
      <c r="C426" s="1"/>
      <c r="D426" s="346" t="s">
        <v>1980</v>
      </c>
      <c r="E426" s="346" t="s">
        <v>469</v>
      </c>
    </row>
    <row r="427" spans="1:5">
      <c r="A427" s="346" t="s">
        <v>605</v>
      </c>
      <c r="B427" s="346" t="s">
        <v>2125</v>
      </c>
      <c r="C427" s="1"/>
      <c r="D427" s="346" t="s">
        <v>2023</v>
      </c>
      <c r="E427" s="346" t="s">
        <v>510</v>
      </c>
    </row>
    <row r="428" spans="1:5">
      <c r="A428" s="346" t="s">
        <v>606</v>
      </c>
      <c r="B428" s="346" t="s">
        <v>2126</v>
      </c>
      <c r="C428" s="1"/>
      <c r="D428" s="346" t="s">
        <v>2053</v>
      </c>
      <c r="E428" s="346" t="s">
        <v>539</v>
      </c>
    </row>
    <row r="429" spans="1:5">
      <c r="A429" s="346" t="s">
        <v>607</v>
      </c>
      <c r="B429" s="346" t="s">
        <v>2127</v>
      </c>
      <c r="C429" s="1"/>
      <c r="D429" s="346" t="s">
        <v>2076</v>
      </c>
      <c r="E429" s="346" t="s">
        <v>560</v>
      </c>
    </row>
    <row r="430" spans="1:5">
      <c r="A430" s="346" t="s">
        <v>608</v>
      </c>
      <c r="B430" s="346" t="s">
        <v>2128</v>
      </c>
      <c r="C430" s="1"/>
      <c r="D430" s="346" t="s">
        <v>2091</v>
      </c>
      <c r="E430" s="346" t="s">
        <v>573</v>
      </c>
    </row>
    <row r="431" spans="1:5">
      <c r="A431" s="346" t="s">
        <v>609</v>
      </c>
      <c r="B431" s="346" t="s">
        <v>2129</v>
      </c>
      <c r="C431" s="1"/>
      <c r="D431" s="346" t="s">
        <v>1725</v>
      </c>
      <c r="E431" s="346" t="s">
        <v>214</v>
      </c>
    </row>
    <row r="432" spans="1:5">
      <c r="A432" s="346" t="s">
        <v>610</v>
      </c>
      <c r="B432" s="346" t="s">
        <v>2130</v>
      </c>
      <c r="C432" s="1"/>
      <c r="D432" s="346" t="s">
        <v>1795</v>
      </c>
      <c r="E432" s="346" t="s">
        <v>284</v>
      </c>
    </row>
    <row r="433" spans="1:5">
      <c r="A433" s="346" t="s">
        <v>611</v>
      </c>
      <c r="B433" s="346" t="s">
        <v>2131</v>
      </c>
      <c r="C433" s="1"/>
      <c r="D433" s="346" t="s">
        <v>1864</v>
      </c>
      <c r="E433" s="346" t="s">
        <v>353</v>
      </c>
    </row>
    <row r="434" spans="1:5">
      <c r="A434" s="346" t="s">
        <v>612</v>
      </c>
      <c r="B434" s="346" t="s">
        <v>2132</v>
      </c>
      <c r="C434" s="1"/>
      <c r="D434" s="346" t="s">
        <v>1732</v>
      </c>
      <c r="E434" s="346" t="s">
        <v>221</v>
      </c>
    </row>
    <row r="435" spans="1:5">
      <c r="A435" s="346" t="s">
        <v>613</v>
      </c>
      <c r="B435" s="346" t="s">
        <v>2133</v>
      </c>
      <c r="C435" s="1"/>
      <c r="D435" s="346" t="s">
        <v>1802</v>
      </c>
      <c r="E435" s="346" t="s">
        <v>291</v>
      </c>
    </row>
    <row r="436" spans="1:5">
      <c r="A436" s="346" t="s">
        <v>614</v>
      </c>
      <c r="B436" s="346" t="s">
        <v>2134</v>
      </c>
      <c r="C436" s="1"/>
      <c r="D436" s="346" t="s">
        <v>1871</v>
      </c>
      <c r="E436" s="346" t="s">
        <v>360</v>
      </c>
    </row>
    <row r="437" spans="1:5">
      <c r="A437" s="346" t="s">
        <v>615</v>
      </c>
      <c r="B437" s="346" t="s">
        <v>2135</v>
      </c>
      <c r="C437" s="1"/>
      <c r="D437" s="346" t="s">
        <v>1934</v>
      </c>
      <c r="E437" s="346" t="s">
        <v>423</v>
      </c>
    </row>
    <row r="438" spans="1:5">
      <c r="A438" s="346" t="s">
        <v>616</v>
      </c>
      <c r="B438" s="346" t="s">
        <v>2136</v>
      </c>
      <c r="C438" s="1"/>
      <c r="D438" s="346" t="s">
        <v>1987</v>
      </c>
      <c r="E438" s="346" t="s">
        <v>476</v>
      </c>
    </row>
    <row r="439" spans="1:5">
      <c r="A439" s="346" t="s">
        <v>617</v>
      </c>
      <c r="B439" s="346" t="s">
        <v>2137</v>
      </c>
      <c r="C439" s="1"/>
      <c r="D439" s="346" t="s">
        <v>2029</v>
      </c>
      <c r="E439" s="346" t="s">
        <v>516</v>
      </c>
    </row>
    <row r="440" spans="1:5">
      <c r="A440" s="346" t="s">
        <v>618</v>
      </c>
      <c r="B440" s="346" t="s">
        <v>2138</v>
      </c>
      <c r="C440" s="1"/>
      <c r="D440" s="346" t="s">
        <v>1739</v>
      </c>
      <c r="E440" s="346" t="s">
        <v>228</v>
      </c>
    </row>
    <row r="441" spans="1:5">
      <c r="A441" s="346" t="s">
        <v>619</v>
      </c>
      <c r="B441" s="346" t="s">
        <v>2139</v>
      </c>
      <c r="C441" s="1"/>
      <c r="D441" s="346" t="s">
        <v>1809</v>
      </c>
      <c r="E441" s="346" t="s">
        <v>298</v>
      </c>
    </row>
    <row r="442" spans="1:5">
      <c r="A442" s="346" t="s">
        <v>620</v>
      </c>
      <c r="B442" s="346" t="s">
        <v>2140</v>
      </c>
      <c r="C442" s="1"/>
      <c r="D442" s="346" t="s">
        <v>1878</v>
      </c>
      <c r="E442" s="346" t="s">
        <v>367</v>
      </c>
    </row>
    <row r="443" spans="1:5">
      <c r="A443" s="346" t="s">
        <v>621</v>
      </c>
      <c r="B443" s="346" t="s">
        <v>2141</v>
      </c>
      <c r="C443" s="1"/>
      <c r="D443" s="346" t="s">
        <v>1746</v>
      </c>
      <c r="E443" s="346" t="s">
        <v>235</v>
      </c>
    </row>
    <row r="444" spans="1:5">
      <c r="A444" s="346" t="s">
        <v>622</v>
      </c>
      <c r="B444" s="346" t="s">
        <v>2142</v>
      </c>
      <c r="C444" s="1"/>
      <c r="D444" s="346" t="s">
        <v>1816</v>
      </c>
      <c r="E444" s="346" t="s">
        <v>305</v>
      </c>
    </row>
    <row r="445" spans="1:5">
      <c r="A445" s="346" t="s">
        <v>623</v>
      </c>
      <c r="B445" s="346" t="s">
        <v>2143</v>
      </c>
      <c r="C445" s="1"/>
      <c r="D445" s="346" t="s">
        <v>1885</v>
      </c>
      <c r="E445" s="346" t="s">
        <v>374</v>
      </c>
    </row>
    <row r="446" spans="1:5">
      <c r="A446" s="346" t="s">
        <v>624</v>
      </c>
      <c r="B446" s="346" t="s">
        <v>2144</v>
      </c>
      <c r="C446" s="1"/>
      <c r="D446" s="346" t="s">
        <v>1944</v>
      </c>
      <c r="E446" s="346" t="s">
        <v>433</v>
      </c>
    </row>
    <row r="447" spans="1:5">
      <c r="A447" s="346" t="s">
        <v>625</v>
      </c>
      <c r="B447" s="346" t="s">
        <v>2145</v>
      </c>
      <c r="C447" s="1"/>
      <c r="D447" s="346" t="s">
        <v>1752</v>
      </c>
      <c r="E447" s="346" t="s">
        <v>241</v>
      </c>
    </row>
    <row r="448" spans="1:5">
      <c r="A448" s="346" t="s">
        <v>626</v>
      </c>
      <c r="B448" s="346" t="s">
        <v>2146</v>
      </c>
      <c r="C448" s="1"/>
      <c r="D448" s="346" t="s">
        <v>1822</v>
      </c>
      <c r="E448" s="346" t="s">
        <v>311</v>
      </c>
    </row>
    <row r="449" spans="1:5">
      <c r="A449" s="346" t="s">
        <v>627</v>
      </c>
      <c r="B449" s="346" t="s">
        <v>2147</v>
      </c>
      <c r="C449" s="1"/>
      <c r="D449" s="346" t="s">
        <v>1891</v>
      </c>
      <c r="E449" s="346" t="s">
        <v>380</v>
      </c>
    </row>
    <row r="450" spans="1:5">
      <c r="A450" s="346" t="s">
        <v>628</v>
      </c>
      <c r="B450" s="346" t="s">
        <v>2148</v>
      </c>
      <c r="C450" s="1"/>
      <c r="D450" s="346" t="s">
        <v>1949</v>
      </c>
      <c r="E450" s="346" t="s">
        <v>438</v>
      </c>
    </row>
    <row r="451" spans="1:5">
      <c r="A451" s="346" t="s">
        <v>629</v>
      </c>
      <c r="B451" s="346" t="s">
        <v>2149</v>
      </c>
      <c r="C451" s="1"/>
      <c r="D451" s="346" t="s">
        <v>1998</v>
      </c>
      <c r="E451" s="346" t="s">
        <v>487</v>
      </c>
    </row>
    <row r="452" spans="1:5">
      <c r="A452" s="346" t="s">
        <v>630</v>
      </c>
      <c r="B452" s="346" t="s">
        <v>2150</v>
      </c>
      <c r="C452" s="1"/>
      <c r="D452" s="346" t="s">
        <v>2036</v>
      </c>
      <c r="E452" s="346" t="s">
        <v>1299</v>
      </c>
    </row>
    <row r="453" spans="1:5">
      <c r="A453" s="346" t="s">
        <v>631</v>
      </c>
      <c r="B453" s="346" t="s">
        <v>2151</v>
      </c>
      <c r="C453" s="1"/>
      <c r="D453" s="346" t="s">
        <v>1757</v>
      </c>
      <c r="E453" s="346" t="s">
        <v>246</v>
      </c>
    </row>
    <row r="454" spans="1:5">
      <c r="A454" s="346" t="s">
        <v>632</v>
      </c>
      <c r="B454" s="346" t="s">
        <v>2152</v>
      </c>
      <c r="C454" s="1"/>
      <c r="D454" s="346" t="s">
        <v>1762</v>
      </c>
      <c r="E454" s="346" t="s">
        <v>251</v>
      </c>
    </row>
    <row r="455" spans="1:5">
      <c r="A455" s="346" t="s">
        <v>633</v>
      </c>
      <c r="B455" s="346" t="s">
        <v>2153</v>
      </c>
      <c r="C455" s="1"/>
      <c r="D455" s="346" t="s">
        <v>1831</v>
      </c>
      <c r="E455" s="346" t="s">
        <v>320</v>
      </c>
    </row>
    <row r="456" spans="1:5">
      <c r="A456" s="346" t="s">
        <v>634</v>
      </c>
      <c r="B456" s="346" t="s">
        <v>2154</v>
      </c>
      <c r="C456" s="1"/>
      <c r="D456" s="346" t="s">
        <v>1899</v>
      </c>
      <c r="E456" s="346" t="s">
        <v>388</v>
      </c>
    </row>
    <row r="457" spans="1:5">
      <c r="A457" s="346" t="s">
        <v>635</v>
      </c>
      <c r="B457" s="346" t="s">
        <v>2155</v>
      </c>
      <c r="C457" s="1"/>
      <c r="D457" s="346" t="s">
        <v>1957</v>
      </c>
      <c r="E457" s="346" t="s">
        <v>446</v>
      </c>
    </row>
    <row r="458" spans="1:5">
      <c r="A458" s="346" t="s">
        <v>636</v>
      </c>
      <c r="B458" s="346" t="s">
        <v>2156</v>
      </c>
      <c r="C458" s="1"/>
      <c r="D458" s="346" t="s">
        <v>1766</v>
      </c>
      <c r="E458" s="346" t="s">
        <v>255</v>
      </c>
    </row>
    <row r="459" spans="1:5">
      <c r="A459" s="346" t="s">
        <v>637</v>
      </c>
      <c r="B459" s="346" t="s">
        <v>2157</v>
      </c>
      <c r="C459" s="1"/>
      <c r="D459" s="346" t="s">
        <v>1835</v>
      </c>
      <c r="E459" s="346" t="s">
        <v>324</v>
      </c>
    </row>
    <row r="460" spans="1:5">
      <c r="A460" s="346" t="s">
        <v>638</v>
      </c>
      <c r="B460" s="346" t="s">
        <v>2158</v>
      </c>
      <c r="C460" s="1"/>
      <c r="D460" s="346" t="s">
        <v>1705</v>
      </c>
      <c r="E460" s="346" t="s">
        <v>194</v>
      </c>
    </row>
    <row r="461" spans="1:5">
      <c r="A461" s="346" t="s">
        <v>639</v>
      </c>
      <c r="B461" s="346" t="s">
        <v>2159</v>
      </c>
      <c r="C461" s="1"/>
      <c r="D461" s="346" t="s">
        <v>1775</v>
      </c>
      <c r="E461" s="346" t="s">
        <v>264</v>
      </c>
    </row>
    <row r="462" spans="1:5">
      <c r="A462" s="346" t="s">
        <v>640</v>
      </c>
      <c r="B462" s="346" t="s">
        <v>2160</v>
      </c>
      <c r="C462" s="1"/>
      <c r="D462" s="346" t="s">
        <v>1844</v>
      </c>
      <c r="E462" s="346" t="s">
        <v>333</v>
      </c>
    </row>
    <row r="463" spans="1:5">
      <c r="A463" s="346" t="s">
        <v>641</v>
      </c>
      <c r="B463" s="346" t="s">
        <v>2161</v>
      </c>
      <c r="C463" s="1"/>
      <c r="D463" s="346" t="s">
        <v>1911</v>
      </c>
      <c r="E463" s="346" t="s">
        <v>400</v>
      </c>
    </row>
    <row r="464" spans="1:5">
      <c r="A464" s="346" t="s">
        <v>1302</v>
      </c>
      <c r="B464" s="346" t="s">
        <v>2162</v>
      </c>
      <c r="C464" s="1"/>
      <c r="D464" s="346" t="s">
        <v>1712</v>
      </c>
      <c r="E464" s="346" t="s">
        <v>201</v>
      </c>
    </row>
    <row r="465" spans="1:5">
      <c r="A465" s="346" t="s">
        <v>642</v>
      </c>
      <c r="B465" s="346" t="s">
        <v>2163</v>
      </c>
      <c r="C465" s="1"/>
      <c r="D465" s="346" t="s">
        <v>1782</v>
      </c>
      <c r="E465" s="346" t="s">
        <v>271</v>
      </c>
    </row>
    <row r="466" spans="1:5">
      <c r="A466" s="346" t="s">
        <v>643</v>
      </c>
      <c r="B466" s="346" t="s">
        <v>2164</v>
      </c>
      <c r="C466" s="1"/>
      <c r="D466" s="346" t="s">
        <v>1851</v>
      </c>
      <c r="E466" s="346" t="s">
        <v>340</v>
      </c>
    </row>
    <row r="467" spans="1:5">
      <c r="A467" s="346" t="s">
        <v>644</v>
      </c>
      <c r="B467" s="346" t="s">
        <v>2165</v>
      </c>
      <c r="C467" s="1"/>
      <c r="D467" s="346" t="s">
        <v>1917</v>
      </c>
      <c r="E467" s="346" t="s">
        <v>406</v>
      </c>
    </row>
    <row r="468" spans="1:5">
      <c r="A468" s="346" t="s">
        <v>645</v>
      </c>
      <c r="B468" s="346" t="s">
        <v>2166</v>
      </c>
      <c r="C468" s="1"/>
      <c r="D468" s="346" t="s">
        <v>1974</v>
      </c>
      <c r="E468" s="346" t="s">
        <v>463</v>
      </c>
    </row>
    <row r="469" spans="1:5">
      <c r="A469" s="346" t="s">
        <v>646</v>
      </c>
      <c r="B469" s="346" t="s">
        <v>2167</v>
      </c>
      <c r="C469" s="1"/>
      <c r="D469" s="346" t="s">
        <v>2018</v>
      </c>
      <c r="E469" s="346" t="s">
        <v>505</v>
      </c>
    </row>
    <row r="470" spans="1:5">
      <c r="A470" s="346" t="s">
        <v>647</v>
      </c>
      <c r="B470" s="346" t="s">
        <v>2168</v>
      </c>
      <c r="C470" s="1"/>
      <c r="D470" s="346" t="s">
        <v>2047</v>
      </c>
      <c r="E470" s="346" t="s">
        <v>533</v>
      </c>
    </row>
    <row r="471" spans="1:5">
      <c r="A471" s="346" t="s">
        <v>648</v>
      </c>
      <c r="B471" s="346" t="s">
        <v>2169</v>
      </c>
      <c r="C471" s="1"/>
      <c r="D471" s="346" t="s">
        <v>1719</v>
      </c>
      <c r="E471" s="346" t="s">
        <v>208</v>
      </c>
    </row>
    <row r="472" spans="1:5">
      <c r="A472" s="346" t="s">
        <v>649</v>
      </c>
      <c r="B472" s="346" t="s">
        <v>2170</v>
      </c>
      <c r="C472" s="1"/>
      <c r="D472" s="346" t="s">
        <v>1789</v>
      </c>
      <c r="E472" s="346" t="s">
        <v>278</v>
      </c>
    </row>
    <row r="473" spans="1:5">
      <c r="A473" s="346" t="s">
        <v>650</v>
      </c>
      <c r="B473" s="346" t="s">
        <v>2171</v>
      </c>
      <c r="C473" s="1"/>
      <c r="D473" s="346" t="s">
        <v>1858</v>
      </c>
      <c r="E473" s="346" t="s">
        <v>347</v>
      </c>
    </row>
    <row r="474" spans="1:5">
      <c r="A474" s="346" t="s">
        <v>651</v>
      </c>
      <c r="B474" s="346" t="s">
        <v>2172</v>
      </c>
      <c r="C474" s="1"/>
      <c r="D474" s="346" t="s">
        <v>1924</v>
      </c>
      <c r="E474" s="346" t="s">
        <v>413</v>
      </c>
    </row>
    <row r="475" spans="1:5">
      <c r="A475" s="346" t="s">
        <v>652</v>
      </c>
      <c r="B475" s="346" t="s">
        <v>2173</v>
      </c>
      <c r="C475" s="1"/>
      <c r="D475" s="346" t="s">
        <v>1981</v>
      </c>
      <c r="E475" s="346" t="s">
        <v>470</v>
      </c>
    </row>
    <row r="476" spans="1:5">
      <c r="A476" s="346" t="s">
        <v>653</v>
      </c>
      <c r="B476" s="346" t="s">
        <v>2174</v>
      </c>
      <c r="C476" s="1"/>
      <c r="D476" s="346" t="s">
        <v>2024</v>
      </c>
      <c r="E476" s="346" t="s">
        <v>511</v>
      </c>
    </row>
    <row r="477" spans="1:5">
      <c r="A477" s="346" t="s">
        <v>654</v>
      </c>
      <c r="B477" s="346" t="s">
        <v>2175</v>
      </c>
      <c r="C477" s="1"/>
      <c r="D477" s="346" t="s">
        <v>2054</v>
      </c>
      <c r="E477" s="346" t="s">
        <v>1649</v>
      </c>
    </row>
    <row r="478" spans="1:5">
      <c r="A478" s="346" t="s">
        <v>655</v>
      </c>
      <c r="B478" s="346" t="s">
        <v>2176</v>
      </c>
      <c r="C478" s="1"/>
      <c r="D478" s="346" t="s">
        <v>1726</v>
      </c>
      <c r="E478" s="346" t="s">
        <v>215</v>
      </c>
    </row>
    <row r="479" spans="1:5">
      <c r="A479" s="346" t="s">
        <v>656</v>
      </c>
      <c r="B479" s="346" t="s">
        <v>2177</v>
      </c>
      <c r="C479" s="1"/>
      <c r="D479" s="346" t="s">
        <v>1796</v>
      </c>
      <c r="E479" s="346" t="s">
        <v>285</v>
      </c>
    </row>
    <row r="480" spans="1:5">
      <c r="A480" s="346" t="s">
        <v>657</v>
      </c>
      <c r="B480" s="346" t="s">
        <v>2178</v>
      </c>
      <c r="C480" s="1"/>
      <c r="D480" s="346" t="s">
        <v>1865</v>
      </c>
      <c r="E480" s="346" t="s">
        <v>354</v>
      </c>
    </row>
    <row r="481" spans="1:5">
      <c r="A481" s="346" t="s">
        <v>658</v>
      </c>
      <c r="B481" s="346" t="s">
        <v>2179</v>
      </c>
      <c r="C481" s="1"/>
      <c r="D481" s="346" t="s">
        <v>1929</v>
      </c>
      <c r="E481" s="346" t="s">
        <v>418</v>
      </c>
    </row>
    <row r="482" spans="1:5">
      <c r="A482" s="346" t="s">
        <v>659</v>
      </c>
      <c r="B482" s="346" t="s">
        <v>2180</v>
      </c>
      <c r="C482" s="1"/>
      <c r="D482" s="346" t="s">
        <v>1733</v>
      </c>
      <c r="E482" s="346" t="s">
        <v>222</v>
      </c>
    </row>
    <row r="483" spans="1:5">
      <c r="A483" s="346" t="s">
        <v>660</v>
      </c>
      <c r="B483" s="346" t="s">
        <v>2181</v>
      </c>
      <c r="C483" s="1"/>
      <c r="D483" s="346" t="s">
        <v>1803</v>
      </c>
      <c r="E483" s="346" t="s">
        <v>292</v>
      </c>
    </row>
    <row r="484" spans="1:5">
      <c r="A484" s="346" t="s">
        <v>661</v>
      </c>
      <c r="B484" s="346" t="s">
        <v>2182</v>
      </c>
      <c r="C484" s="1"/>
      <c r="D484" s="346" t="s">
        <v>1872</v>
      </c>
      <c r="E484" s="346" t="s">
        <v>361</v>
      </c>
    </row>
    <row r="485" spans="1:5">
      <c r="A485" s="346" t="s">
        <v>662</v>
      </c>
      <c r="B485" s="346" t="s">
        <v>2183</v>
      </c>
      <c r="C485" s="1"/>
      <c r="D485" s="346" t="s">
        <v>1740</v>
      </c>
      <c r="E485" s="346" t="s">
        <v>229</v>
      </c>
    </row>
    <row r="486" spans="1:5">
      <c r="A486" s="346" t="s">
        <v>663</v>
      </c>
      <c r="B486" s="346" t="s">
        <v>2184</v>
      </c>
      <c r="C486" s="1"/>
      <c r="D486" s="346" t="s">
        <v>1810</v>
      </c>
      <c r="E486" s="346" t="s">
        <v>299</v>
      </c>
    </row>
    <row r="487" spans="1:5">
      <c r="A487" s="346" t="s">
        <v>1378</v>
      </c>
      <c r="B487" s="346" t="s">
        <v>2185</v>
      </c>
      <c r="C487" s="1"/>
      <c r="D487" s="346" t="s">
        <v>1879</v>
      </c>
      <c r="E487" s="346" t="s">
        <v>368</v>
      </c>
    </row>
    <row r="488" spans="1:5">
      <c r="A488" s="346" t="s">
        <v>1650</v>
      </c>
      <c r="B488" s="346" t="s">
        <v>2186</v>
      </c>
      <c r="C488" s="1"/>
      <c r="D488" s="346" t="s">
        <v>1939</v>
      </c>
      <c r="E488" s="346" t="s">
        <v>428</v>
      </c>
    </row>
    <row r="489" spans="1:5">
      <c r="A489" s="346" t="s">
        <v>1651</v>
      </c>
      <c r="B489" s="346" t="s">
        <v>2187</v>
      </c>
      <c r="C489" s="1"/>
      <c r="D489" s="346" t="s">
        <v>1991</v>
      </c>
      <c r="E489" s="346" t="s">
        <v>480</v>
      </c>
    </row>
  </sheetData>
  <sheetProtection algorithmName="SHA-512" hashValue="coTM0oPjLhF94qJfXoM7r+H/heTxABvr6HQ60f5cMBu6W5IYKXJhMjdm+RoAo8Xsg5iF+qZirJmmYkx7Mr9lKw==" saltValue="egsCrfAqo5i54X7KTlyTqA==" spinCount="100000" sheet="1" objects="1" scenarios="1"/>
  <pageMargins left="0.25" right="0.25" top="0.16" bottom="0.17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B1:L38"/>
  <sheetViews>
    <sheetView showGridLines="0" zoomScale="90" zoomScaleNormal="90" workbookViewId="0"/>
  </sheetViews>
  <sheetFormatPr baseColWidth="10" defaultRowHeight="14.25"/>
  <cols>
    <col min="1" max="1" width="3" style="10" customWidth="1"/>
    <col min="2" max="2" width="46.42578125" style="10" customWidth="1"/>
    <col min="3" max="3" width="5.85546875" style="98" customWidth="1"/>
    <col min="4" max="5" width="9.28515625" style="10" customWidth="1"/>
    <col min="6" max="8" width="9.28515625" style="40" customWidth="1"/>
    <col min="9" max="9" width="9.28515625" style="10" customWidth="1"/>
    <col min="10" max="10" width="9.28515625" style="40" customWidth="1"/>
    <col min="11" max="12" width="9.28515625" style="10" customWidth="1"/>
    <col min="13" max="16384" width="11.42578125" style="10"/>
  </cols>
  <sheetData>
    <row r="1" spans="2:12" s="40" customFormat="1" ht="18">
      <c r="B1" s="325" t="s">
        <v>1237</v>
      </c>
      <c r="C1" s="46"/>
      <c r="D1" s="46"/>
      <c r="H1" s="343"/>
      <c r="I1" s="343"/>
      <c r="J1" s="349"/>
      <c r="K1" s="415" t="str">
        <f>+Portada!$K$2</f>
        <v/>
      </c>
      <c r="L1" s="416"/>
    </row>
    <row r="2" spans="2:12" ht="18.75" thickBot="1">
      <c r="B2" s="326" t="s">
        <v>1239</v>
      </c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2:12" s="48" customFormat="1" ht="22.5" customHeight="1" thickTop="1">
      <c r="B3" s="482" t="s">
        <v>158</v>
      </c>
      <c r="C3" s="483"/>
      <c r="D3" s="473" t="s">
        <v>0</v>
      </c>
      <c r="E3" s="477" t="s">
        <v>1246</v>
      </c>
      <c r="F3" s="477" t="s">
        <v>1247</v>
      </c>
      <c r="G3" s="477" t="s">
        <v>1248</v>
      </c>
      <c r="H3" s="477" t="s">
        <v>1249</v>
      </c>
      <c r="I3" s="477" t="s">
        <v>1250</v>
      </c>
      <c r="J3" s="477" t="s">
        <v>1251</v>
      </c>
      <c r="K3" s="475" t="s">
        <v>175</v>
      </c>
      <c r="L3" s="471" t="s">
        <v>174</v>
      </c>
    </row>
    <row r="4" spans="2:12" s="40" customFormat="1" ht="22.5" customHeight="1" thickBot="1">
      <c r="B4" s="484"/>
      <c r="C4" s="485"/>
      <c r="D4" s="474"/>
      <c r="E4" s="478"/>
      <c r="F4" s="478"/>
      <c r="G4" s="478"/>
      <c r="H4" s="478"/>
      <c r="I4" s="478"/>
      <c r="J4" s="478"/>
      <c r="K4" s="476"/>
      <c r="L4" s="472"/>
    </row>
    <row r="5" spans="2:12" s="40" customFormat="1" ht="24.75" customHeight="1" thickTop="1" thickBot="1">
      <c r="B5" s="49" t="s">
        <v>1240</v>
      </c>
      <c r="C5" s="50"/>
      <c r="D5" s="51">
        <f t="shared" ref="D5:L5" si="0">+D6+D17</f>
        <v>0</v>
      </c>
      <c r="E5" s="52">
        <f t="shared" si="0"/>
        <v>0</v>
      </c>
      <c r="F5" s="53">
        <f t="shared" si="0"/>
        <v>0</v>
      </c>
      <c r="G5" s="53">
        <f t="shared" si="0"/>
        <v>0</v>
      </c>
      <c r="H5" s="53">
        <f t="shared" si="0"/>
        <v>0</v>
      </c>
      <c r="I5" s="52">
        <f t="shared" si="0"/>
        <v>0</v>
      </c>
      <c r="J5" s="53">
        <f t="shared" si="0"/>
        <v>0</v>
      </c>
      <c r="K5" s="54">
        <f t="shared" si="0"/>
        <v>0</v>
      </c>
      <c r="L5" s="55">
        <f t="shared" si="0"/>
        <v>0</v>
      </c>
    </row>
    <row r="6" spans="2:12" s="40" customFormat="1" ht="22.5" customHeight="1">
      <c r="B6" s="56" t="s">
        <v>165</v>
      </c>
      <c r="C6" s="57"/>
      <c r="D6" s="58">
        <f t="shared" ref="D6:L6" si="1">SUM(D7:D16)</f>
        <v>0</v>
      </c>
      <c r="E6" s="59">
        <f t="shared" si="1"/>
        <v>0</v>
      </c>
      <c r="F6" s="60">
        <f t="shared" si="1"/>
        <v>0</v>
      </c>
      <c r="G6" s="60">
        <f t="shared" si="1"/>
        <v>0</v>
      </c>
      <c r="H6" s="60">
        <f t="shared" si="1"/>
        <v>0</v>
      </c>
      <c r="I6" s="59">
        <f t="shared" si="1"/>
        <v>0</v>
      </c>
      <c r="J6" s="60">
        <f t="shared" si="1"/>
        <v>0</v>
      </c>
      <c r="K6" s="61">
        <f t="shared" si="1"/>
        <v>0</v>
      </c>
      <c r="L6" s="62">
        <f t="shared" si="1"/>
        <v>0</v>
      </c>
    </row>
    <row r="7" spans="2:12" s="40" customFormat="1" ht="22.5" customHeight="1">
      <c r="B7" s="63" t="s">
        <v>176</v>
      </c>
      <c r="C7" s="64" t="str">
        <f>IF(AND(D7&lt;&gt;'CUADRO 6'!C6),"**","")</f>
        <v/>
      </c>
      <c r="D7" s="65">
        <f t="shared" ref="D7:D16" si="2">SUM(E7:L7)</f>
        <v>0</v>
      </c>
      <c r="E7" s="66"/>
      <c r="F7" s="67"/>
      <c r="G7" s="67"/>
      <c r="H7" s="67"/>
      <c r="I7" s="66"/>
      <c r="J7" s="67"/>
      <c r="K7" s="66"/>
      <c r="L7" s="68"/>
    </row>
    <row r="8" spans="2:12" s="40" customFormat="1" ht="22.5" customHeight="1">
      <c r="B8" s="63" t="s">
        <v>177</v>
      </c>
      <c r="C8" s="64" t="str">
        <f>IF(AND(D8&lt;&gt;'CUADRO 6'!C7),"**","")</f>
        <v/>
      </c>
      <c r="D8" s="65">
        <f t="shared" si="2"/>
        <v>0</v>
      </c>
      <c r="E8" s="66"/>
      <c r="F8" s="69"/>
      <c r="G8" s="69"/>
      <c r="H8" s="69"/>
      <c r="I8" s="66"/>
      <c r="J8" s="69"/>
      <c r="K8" s="66"/>
      <c r="L8" s="68"/>
    </row>
    <row r="9" spans="2:12" s="40" customFormat="1" ht="22.5" customHeight="1">
      <c r="B9" s="63" t="s">
        <v>167</v>
      </c>
      <c r="C9" s="64" t="str">
        <f>IF(AND(D9&lt;&gt;'CUADRO 6'!C8),"**","")</f>
        <v/>
      </c>
      <c r="D9" s="65">
        <f t="shared" si="2"/>
        <v>0</v>
      </c>
      <c r="E9" s="66"/>
      <c r="F9" s="69"/>
      <c r="G9" s="69"/>
      <c r="H9" s="69"/>
      <c r="I9" s="66"/>
      <c r="J9" s="69"/>
      <c r="K9" s="66"/>
      <c r="L9" s="68"/>
    </row>
    <row r="10" spans="2:12" s="40" customFormat="1" ht="22.5" customHeight="1">
      <c r="B10" s="63" t="s">
        <v>178</v>
      </c>
      <c r="C10" s="64" t="str">
        <f>IF(AND(D10&lt;&gt;'CUADRO 6'!C9),"**","")</f>
        <v/>
      </c>
      <c r="D10" s="65">
        <f t="shared" si="2"/>
        <v>0</v>
      </c>
      <c r="E10" s="66"/>
      <c r="F10" s="69"/>
      <c r="G10" s="70"/>
      <c r="H10" s="69"/>
      <c r="I10" s="66"/>
      <c r="J10" s="69"/>
      <c r="K10" s="66"/>
      <c r="L10" s="71"/>
    </row>
    <row r="11" spans="2:12" s="40" customFormat="1" ht="22.5" customHeight="1">
      <c r="B11" s="63" t="s">
        <v>179</v>
      </c>
      <c r="C11" s="64" t="str">
        <f>IF(AND(D11&lt;&gt;'CUADRO 6'!C10),"**","")</f>
        <v/>
      </c>
      <c r="D11" s="65">
        <f t="shared" si="2"/>
        <v>0</v>
      </c>
      <c r="E11" s="66"/>
      <c r="F11" s="69"/>
      <c r="G11" s="70"/>
      <c r="H11" s="69"/>
      <c r="I11" s="66"/>
      <c r="J11" s="69"/>
      <c r="K11" s="66"/>
      <c r="L11" s="71"/>
    </row>
    <row r="12" spans="2:12" s="40" customFormat="1" ht="22.5" customHeight="1">
      <c r="B12" s="63" t="s">
        <v>169</v>
      </c>
      <c r="C12" s="64" t="str">
        <f>IF(AND(D12&lt;&gt;'CUADRO 6'!C11),"**","")</f>
        <v/>
      </c>
      <c r="D12" s="65">
        <f t="shared" si="2"/>
        <v>0</v>
      </c>
      <c r="E12" s="66"/>
      <c r="F12" s="67"/>
      <c r="G12" s="67"/>
      <c r="H12" s="67"/>
      <c r="I12" s="66"/>
      <c r="J12" s="67"/>
      <c r="K12" s="66"/>
      <c r="L12" s="68"/>
    </row>
    <row r="13" spans="2:12" s="40" customFormat="1" ht="22.5" customHeight="1">
      <c r="B13" s="63" t="s">
        <v>170</v>
      </c>
      <c r="C13" s="64" t="str">
        <f>IF(AND(D13&lt;&gt;'CUADRO 6'!C12),"**","")</f>
        <v/>
      </c>
      <c r="D13" s="65">
        <f t="shared" si="2"/>
        <v>0</v>
      </c>
      <c r="E13" s="66"/>
      <c r="F13" s="67"/>
      <c r="G13" s="67"/>
      <c r="H13" s="67"/>
      <c r="I13" s="66"/>
      <c r="J13" s="67"/>
      <c r="K13" s="66"/>
      <c r="L13" s="68"/>
    </row>
    <row r="14" spans="2:12" s="40" customFormat="1" ht="22.5" customHeight="1">
      <c r="B14" s="63" t="s">
        <v>1236</v>
      </c>
      <c r="C14" s="64" t="str">
        <f>IF(AND(D14&lt;&gt;'CUADRO 6'!C13),"**","")</f>
        <v/>
      </c>
      <c r="D14" s="65">
        <f t="shared" si="2"/>
        <v>0</v>
      </c>
      <c r="E14" s="66"/>
      <c r="F14" s="67"/>
      <c r="G14" s="67"/>
      <c r="H14" s="67"/>
      <c r="I14" s="66"/>
      <c r="J14" s="67"/>
      <c r="K14" s="66"/>
      <c r="L14" s="68"/>
    </row>
    <row r="15" spans="2:12" s="40" customFormat="1" ht="22.5" customHeight="1">
      <c r="B15" s="63" t="s">
        <v>1242</v>
      </c>
      <c r="C15" s="64" t="str">
        <f>IF(AND(D15&lt;&gt;'CUADRO 6'!C14),"**","")</f>
        <v/>
      </c>
      <c r="D15" s="65">
        <f t="shared" si="2"/>
        <v>0</v>
      </c>
      <c r="E15" s="66"/>
      <c r="F15" s="67"/>
      <c r="G15" s="67"/>
      <c r="H15" s="67"/>
      <c r="I15" s="66"/>
      <c r="J15" s="67"/>
      <c r="K15" s="66"/>
      <c r="L15" s="68"/>
    </row>
    <row r="16" spans="2:12" s="40" customFormat="1" ht="22.5" customHeight="1">
      <c r="B16" s="72" t="s">
        <v>171</v>
      </c>
      <c r="C16" s="73" t="str">
        <f>IF(AND(D16&lt;&gt;'CUADRO 6'!C15),"**","")</f>
        <v/>
      </c>
      <c r="D16" s="74">
        <f t="shared" si="2"/>
        <v>0</v>
      </c>
      <c r="E16" s="75"/>
      <c r="F16" s="76"/>
      <c r="G16" s="77"/>
      <c r="H16" s="76"/>
      <c r="I16" s="75"/>
      <c r="J16" s="76"/>
      <c r="K16" s="75"/>
      <c r="L16" s="78"/>
    </row>
    <row r="17" spans="2:12" s="40" customFormat="1" ht="22.5" customHeight="1">
      <c r="B17" s="79" t="s">
        <v>172</v>
      </c>
      <c r="C17" s="80"/>
      <c r="D17" s="81">
        <f t="shared" ref="D17:L17" si="3">SUM(D18:D27)</f>
        <v>0</v>
      </c>
      <c r="E17" s="59">
        <f t="shared" si="3"/>
        <v>0</v>
      </c>
      <c r="F17" s="60">
        <f t="shared" si="3"/>
        <v>0</v>
      </c>
      <c r="G17" s="60">
        <f t="shared" si="3"/>
        <v>0</v>
      </c>
      <c r="H17" s="60">
        <f t="shared" si="3"/>
        <v>0</v>
      </c>
      <c r="I17" s="59">
        <f t="shared" si="3"/>
        <v>0</v>
      </c>
      <c r="J17" s="60">
        <f t="shared" si="3"/>
        <v>0</v>
      </c>
      <c r="K17" s="59">
        <f t="shared" si="3"/>
        <v>0</v>
      </c>
      <c r="L17" s="62">
        <f t="shared" si="3"/>
        <v>0</v>
      </c>
    </row>
    <row r="18" spans="2:12" s="40" customFormat="1" ht="22.5" customHeight="1">
      <c r="B18" s="63" t="s">
        <v>173</v>
      </c>
      <c r="C18" s="82" t="str">
        <f>IF(AND(D18&lt;&gt;'CUADRO 6'!C17),"**","")</f>
        <v/>
      </c>
      <c r="D18" s="65">
        <f>SUM(E18:L18)</f>
        <v>0</v>
      </c>
      <c r="E18" s="66"/>
      <c r="F18" s="67"/>
      <c r="G18" s="67"/>
      <c r="H18" s="67"/>
      <c r="I18" s="66"/>
      <c r="J18" s="67"/>
      <c r="K18" s="66"/>
      <c r="L18" s="68"/>
    </row>
    <row r="19" spans="2:12" s="40" customFormat="1" ht="22.5" customHeight="1">
      <c r="B19" s="63" t="s">
        <v>86</v>
      </c>
      <c r="C19" s="82" t="str">
        <f>IF(AND(D19&lt;&gt;'CUADRO 6'!C18),"**","")</f>
        <v/>
      </c>
      <c r="D19" s="65">
        <f t="shared" ref="D19:D27" si="4">SUM(E19:L19)</f>
        <v>0</v>
      </c>
      <c r="E19" s="66"/>
      <c r="F19" s="67"/>
      <c r="G19" s="67"/>
      <c r="H19" s="67"/>
      <c r="I19" s="66"/>
      <c r="J19" s="67"/>
      <c r="K19" s="66"/>
      <c r="L19" s="68"/>
    </row>
    <row r="20" spans="2:12" s="40" customFormat="1" ht="22.5" customHeight="1">
      <c r="B20" s="63" t="s">
        <v>87</v>
      </c>
      <c r="C20" s="82" t="str">
        <f>IF(AND(D20&lt;&gt;'CUADRO 6'!H4),"**","")</f>
        <v/>
      </c>
      <c r="D20" s="65">
        <f t="shared" si="4"/>
        <v>0</v>
      </c>
      <c r="E20" s="66"/>
      <c r="F20" s="67"/>
      <c r="G20" s="67"/>
      <c r="H20" s="67"/>
      <c r="I20" s="66"/>
      <c r="J20" s="67"/>
      <c r="K20" s="66"/>
      <c r="L20" s="68"/>
    </row>
    <row r="21" spans="2:12" s="40" customFormat="1" ht="22.5" customHeight="1">
      <c r="B21" s="83" t="s">
        <v>1612</v>
      </c>
      <c r="C21" s="82" t="str">
        <f>IF(AND(D21&lt;&gt;'CUADRO 6'!H5),"**","")</f>
        <v/>
      </c>
      <c r="D21" s="65">
        <f t="shared" si="4"/>
        <v>0</v>
      </c>
      <c r="E21" s="66"/>
      <c r="F21" s="67"/>
      <c r="G21" s="67"/>
      <c r="H21" s="67"/>
      <c r="I21" s="66"/>
      <c r="J21" s="67"/>
      <c r="K21" s="66"/>
      <c r="L21" s="68"/>
    </row>
    <row r="22" spans="2:12" s="40" customFormat="1" ht="22.5" customHeight="1">
      <c r="B22" s="63" t="s">
        <v>159</v>
      </c>
      <c r="C22" s="82" t="str">
        <f>IF(AND(D22&lt;&gt;'CUADRO 6'!H6),"**","")</f>
        <v/>
      </c>
      <c r="D22" s="65">
        <f t="shared" si="4"/>
        <v>0</v>
      </c>
      <c r="E22" s="66"/>
      <c r="F22" s="67"/>
      <c r="G22" s="67"/>
      <c r="H22" s="67"/>
      <c r="I22" s="66"/>
      <c r="J22" s="67"/>
      <c r="K22" s="66"/>
      <c r="L22" s="68"/>
    </row>
    <row r="23" spans="2:12" s="40" customFormat="1" ht="22.5" customHeight="1">
      <c r="B23" s="63" t="s">
        <v>160</v>
      </c>
      <c r="C23" s="82" t="str">
        <f>IF(AND(D23&lt;&gt;'CUADRO 6'!H7),"**","")</f>
        <v/>
      </c>
      <c r="D23" s="65">
        <f t="shared" si="4"/>
        <v>0</v>
      </c>
      <c r="E23" s="66"/>
      <c r="F23" s="67"/>
      <c r="G23" s="67"/>
      <c r="H23" s="67"/>
      <c r="I23" s="66"/>
      <c r="J23" s="67"/>
      <c r="K23" s="66"/>
      <c r="L23" s="68"/>
    </row>
    <row r="24" spans="2:12" s="40" customFormat="1" ht="22.5" customHeight="1">
      <c r="B24" s="63" t="s">
        <v>161</v>
      </c>
      <c r="C24" s="82" t="str">
        <f>IF(AND(D24&lt;&gt;'CUADRO 6'!H8),"**","")</f>
        <v/>
      </c>
      <c r="D24" s="65">
        <f t="shared" si="4"/>
        <v>0</v>
      </c>
      <c r="E24" s="66"/>
      <c r="F24" s="67"/>
      <c r="G24" s="67"/>
      <c r="H24" s="67"/>
      <c r="I24" s="66"/>
      <c r="J24" s="67"/>
      <c r="K24" s="66"/>
      <c r="L24" s="68"/>
    </row>
    <row r="25" spans="2:12" s="40" customFormat="1" ht="22.5" customHeight="1">
      <c r="B25" s="63" t="s">
        <v>162</v>
      </c>
      <c r="C25" s="82" t="str">
        <f>IF(AND(D25&lt;&gt;'CUADRO 6'!H9),"**","")</f>
        <v/>
      </c>
      <c r="D25" s="65">
        <f t="shared" si="4"/>
        <v>0</v>
      </c>
      <c r="E25" s="66"/>
      <c r="F25" s="67"/>
      <c r="G25" s="67"/>
      <c r="H25" s="67"/>
      <c r="I25" s="66"/>
      <c r="J25" s="67"/>
      <c r="K25" s="66"/>
      <c r="L25" s="68"/>
    </row>
    <row r="26" spans="2:12" s="40" customFormat="1" ht="22.5" customHeight="1">
      <c r="B26" s="63" t="s">
        <v>1243</v>
      </c>
      <c r="C26" s="82" t="str">
        <f>IF(AND(D26&lt;&gt;'CUADRO 6'!H10),"**","")</f>
        <v/>
      </c>
      <c r="D26" s="65">
        <f t="shared" si="4"/>
        <v>0</v>
      </c>
      <c r="E26" s="66"/>
      <c r="F26" s="67"/>
      <c r="G26" s="67"/>
      <c r="H26" s="67"/>
      <c r="I26" s="66"/>
      <c r="J26" s="67"/>
      <c r="K26" s="66"/>
      <c r="L26" s="68"/>
    </row>
    <row r="27" spans="2:12" s="40" customFormat="1" ht="22.5" customHeight="1" thickBot="1">
      <c r="B27" s="84" t="s">
        <v>163</v>
      </c>
      <c r="C27" s="85" t="str">
        <f>IF(AND(D27&lt;&gt;'CUADRO 6'!H11),"**","")</f>
        <v/>
      </c>
      <c r="D27" s="86">
        <f t="shared" si="4"/>
        <v>0</v>
      </c>
      <c r="E27" s="87"/>
      <c r="F27" s="88"/>
      <c r="G27" s="88"/>
      <c r="H27" s="88"/>
      <c r="I27" s="87"/>
      <c r="J27" s="88"/>
      <c r="K27" s="87"/>
      <c r="L27" s="89"/>
    </row>
    <row r="28" spans="2:12" s="48" customFormat="1" ht="15.75" customHeight="1" thickTop="1">
      <c r="B28" s="90"/>
      <c r="C28" s="91"/>
      <c r="D28" s="92" t="str">
        <f>IF(OR(D7&lt;&gt;'CUADRO 6'!C6,D8&lt;&gt;'CUADRO 6'!C7,D9&lt;&gt;'CUADRO 6'!C8,D10&lt;&gt;'CUADRO 6'!C9,D11&lt;&gt;'CUADRO 6'!C10,D12&lt;&gt;'CUADRO 6'!C11,D13&lt;&gt;'CUADRO 6'!C12,D14&lt;&gt;'CUADRO 6'!C13,D15&lt;&gt;'CUADRO 6'!C14,D16&lt;&gt;'CUADRO 6'!C15,D18&lt;&gt;'CUADRO 6'!C17,D19&lt;&gt;'CUADRO 6'!C18,D20&lt;&gt;'CUADRO 6'!H4,D21&lt;&gt;'CUADRO 6'!H5,D22&lt;&gt;'CUADRO 6'!H6,D23&lt;&gt;'CUADRO 6'!H7,D24&lt;&gt;'CUADRO 6'!H8,D25&lt;&gt;'CUADRO 6'!H9,D26&lt;&gt;'CUADRO 6'!H10,D27&lt;&gt;'CUADRO 6'!H11),"**","")</f>
        <v/>
      </c>
      <c r="E28" s="479" t="str">
        <f>IF(D28="**","** ¡VERIFICAR!.  La cifra digitada en alguno de los Cargos es diferente a la que se reportó en el Cuadro 6.","")</f>
        <v/>
      </c>
      <c r="F28" s="479"/>
      <c r="G28" s="479"/>
      <c r="H28" s="479"/>
      <c r="I28" s="479"/>
      <c r="J28" s="479"/>
      <c r="K28" s="479"/>
      <c r="L28" s="479"/>
    </row>
    <row r="29" spans="2:12" s="48" customFormat="1" ht="16.5" customHeight="1">
      <c r="B29" s="93"/>
      <c r="C29" s="94"/>
      <c r="D29" s="95"/>
      <c r="E29" s="480"/>
      <c r="F29" s="480"/>
      <c r="G29" s="480"/>
      <c r="H29" s="480"/>
      <c r="I29" s="480"/>
      <c r="J29" s="480"/>
      <c r="K29" s="480"/>
      <c r="L29" s="480"/>
    </row>
    <row r="30" spans="2:12" s="40" customFormat="1" ht="24.75" customHeight="1">
      <c r="B30" s="96" t="s">
        <v>150</v>
      </c>
      <c r="C30" s="97"/>
      <c r="D30" s="9"/>
      <c r="E30" s="481"/>
      <c r="F30" s="481"/>
      <c r="G30" s="481"/>
      <c r="H30" s="481"/>
      <c r="I30" s="481"/>
      <c r="J30" s="481"/>
      <c r="K30" s="481"/>
      <c r="L30" s="481"/>
    </row>
    <row r="31" spans="2:12" s="40" customFormat="1" ht="26.25" customHeight="1">
      <c r="B31" s="462"/>
      <c r="C31" s="463"/>
      <c r="D31" s="463"/>
      <c r="E31" s="463"/>
      <c r="F31" s="463"/>
      <c r="G31" s="463"/>
      <c r="H31" s="463"/>
      <c r="I31" s="463"/>
      <c r="J31" s="463"/>
      <c r="K31" s="463"/>
      <c r="L31" s="464"/>
    </row>
    <row r="32" spans="2:12" s="40" customFormat="1" ht="26.25" customHeight="1">
      <c r="B32" s="465"/>
      <c r="C32" s="466"/>
      <c r="D32" s="466"/>
      <c r="E32" s="466"/>
      <c r="F32" s="466"/>
      <c r="G32" s="466"/>
      <c r="H32" s="466"/>
      <c r="I32" s="466"/>
      <c r="J32" s="466"/>
      <c r="K32" s="466"/>
      <c r="L32" s="467"/>
    </row>
    <row r="33" spans="2:12" s="40" customFormat="1" ht="26.25" customHeight="1">
      <c r="B33" s="465"/>
      <c r="C33" s="466"/>
      <c r="D33" s="466"/>
      <c r="E33" s="466"/>
      <c r="F33" s="466"/>
      <c r="G33" s="466"/>
      <c r="H33" s="466"/>
      <c r="I33" s="466"/>
      <c r="J33" s="466"/>
      <c r="K33" s="466"/>
      <c r="L33" s="467"/>
    </row>
    <row r="34" spans="2:12" s="40" customFormat="1" ht="26.25" customHeight="1">
      <c r="B34" s="468"/>
      <c r="C34" s="469"/>
      <c r="D34" s="469"/>
      <c r="E34" s="469"/>
      <c r="F34" s="469"/>
      <c r="G34" s="469"/>
      <c r="H34" s="469"/>
      <c r="I34" s="469"/>
      <c r="J34" s="469"/>
      <c r="K34" s="469"/>
      <c r="L34" s="470"/>
    </row>
    <row r="35" spans="2:12" s="40" customFormat="1">
      <c r="B35" s="10"/>
      <c r="C35" s="98"/>
      <c r="D35" s="10"/>
      <c r="E35" s="10"/>
      <c r="I35" s="10"/>
      <c r="K35" s="10"/>
    </row>
    <row r="36" spans="2:12" s="40" customFormat="1">
      <c r="B36" s="10"/>
      <c r="C36" s="98"/>
      <c r="D36" s="10"/>
      <c r="E36" s="10"/>
      <c r="I36" s="10"/>
      <c r="K36" s="10"/>
    </row>
    <row r="37" spans="2:12" s="40" customFormat="1">
      <c r="B37" s="10"/>
      <c r="C37" s="98"/>
      <c r="D37" s="10"/>
      <c r="E37" s="10"/>
      <c r="I37" s="10"/>
      <c r="K37" s="10"/>
    </row>
    <row r="38" spans="2:12" s="40" customFormat="1">
      <c r="B38" s="10"/>
      <c r="C38" s="98"/>
      <c r="D38" s="10"/>
      <c r="E38" s="10"/>
      <c r="I38" s="10"/>
      <c r="K38" s="10"/>
    </row>
  </sheetData>
  <sheetProtection algorithmName="SHA-512" hashValue="FQ/iTTJOdWbydKt75eIRw4MrlplULIoIL5JJixoKV+MdAX3KO42dzqFe+OH3lQUjLz8yMuTKNHWlaWj2b0BnMA==" saltValue="qoSnf8b7V881IkpDF+o0aQ==" spinCount="100000" sheet="1" objects="1" scenarios="1"/>
  <mergeCells count="13">
    <mergeCell ref="K1:L1"/>
    <mergeCell ref="L3:L4"/>
    <mergeCell ref="B31:L34"/>
    <mergeCell ref="D3:D4"/>
    <mergeCell ref="K3:K4"/>
    <mergeCell ref="E3:E4"/>
    <mergeCell ref="F3:F4"/>
    <mergeCell ref="G3:G4"/>
    <mergeCell ref="E28:L30"/>
    <mergeCell ref="H3:H4"/>
    <mergeCell ref="I3:I4"/>
    <mergeCell ref="J3:J4"/>
    <mergeCell ref="B3:C4"/>
  </mergeCells>
  <conditionalFormatting sqref="D16:D27 K17:L17 K5:L6 D5:D10">
    <cfRule type="cellIs" dxfId="5" priority="11" operator="equal">
      <formula>0</formula>
    </cfRule>
  </conditionalFormatting>
  <conditionalFormatting sqref="I17:J17 I5:J6">
    <cfRule type="cellIs" dxfId="4" priority="10" operator="equal">
      <formula>0</formula>
    </cfRule>
  </conditionalFormatting>
  <conditionalFormatting sqref="E17 E5:E6 H5:H6 H17">
    <cfRule type="cellIs" dxfId="3" priority="6" operator="equal">
      <formula>0</formula>
    </cfRule>
  </conditionalFormatting>
  <conditionalFormatting sqref="F5:G6 F17:G17">
    <cfRule type="cellIs" dxfId="2" priority="5" operator="equal">
      <formula>0</formula>
    </cfRule>
  </conditionalFormatting>
  <conditionalFormatting sqref="D11:D14">
    <cfRule type="cellIs" dxfId="1" priority="2" operator="equal">
      <formula>0</formula>
    </cfRule>
  </conditionalFormatting>
  <conditionalFormatting sqref="D15">
    <cfRule type="cellIs" dxfId="0" priority="1" operator="equal">
      <formula>0</formula>
    </cfRule>
  </conditionalFormatting>
  <dataValidations count="1">
    <dataValidation type="whole" operator="greaterThanOrEqual" allowBlank="1" showInputMessage="1" showErrorMessage="1" sqref="D5:L27">
      <formula1>0</formula1>
    </dataValidation>
  </dataValidations>
  <printOptions horizontalCentered="1" verticalCentered="1"/>
  <pageMargins left="0.15748031496062992" right="0.15748031496062992" top="0.15748031496062992" bottom="0.31496062992125984" header="0.31496062992125984" footer="0.19685039370078741"/>
  <pageSetup scale="78" orientation="landscape" r:id="rId1"/>
  <headerFooter scaleWithDoc="0">
    <oddFooter>&amp;R&amp;"Goudy,Negrita Cursiva"Plan Nacional&amp;"Goudy,Cursiva", página 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3366FF"/>
  </sheetPr>
  <dimension ref="A1:V137"/>
  <sheetViews>
    <sheetView zoomScale="80" zoomScaleNormal="80" workbookViewId="0">
      <pane ySplit="2" topLeftCell="A3" activePane="bottomLeft" state="frozen"/>
      <selection pane="bottomLeft" activeCell="V138" sqref="V138"/>
    </sheetView>
  </sheetViews>
  <sheetFormatPr baseColWidth="10" defaultRowHeight="15"/>
  <cols>
    <col min="1" max="1" width="8.140625" style="354" bestFit="1" customWidth="1"/>
    <col min="2" max="2" width="8.140625" style="354" customWidth="1"/>
    <col min="3" max="3" width="45.85546875" style="354" bestFit="1" customWidth="1"/>
    <col min="4" max="4" width="19.7109375" style="354" bestFit="1" customWidth="1"/>
    <col min="5" max="5" width="8.140625" style="354" bestFit="1" customWidth="1"/>
    <col min="6" max="6" width="5.5703125" style="354" bestFit="1" customWidth="1"/>
    <col min="7" max="7" width="7.140625" style="354" bestFit="1" customWidth="1"/>
    <col min="8" max="8" width="6.140625" style="354" bestFit="1" customWidth="1"/>
    <col min="9" max="9" width="8" style="354" bestFit="1" customWidth="1"/>
    <col min="10" max="10" width="13.28515625" style="354" bestFit="1" customWidth="1"/>
    <col min="11" max="11" width="23.28515625" style="354" bestFit="1" customWidth="1"/>
    <col min="12" max="12" width="22.28515625" style="354" bestFit="1" customWidth="1"/>
    <col min="13" max="13" width="24.140625" style="354" bestFit="1" customWidth="1"/>
    <col min="14" max="14" width="10" style="354" bestFit="1" customWidth="1"/>
    <col min="15" max="15" width="36" style="354" bestFit="1" customWidth="1"/>
    <col min="16" max="17" width="13.85546875" style="354" customWidth="1"/>
    <col min="18" max="18" width="33.7109375" style="354" bestFit="1" customWidth="1"/>
    <col min="19" max="19" width="50.85546875" style="354" bestFit="1" customWidth="1"/>
    <col min="20" max="20" width="12.42578125" style="354" bestFit="1" customWidth="1"/>
    <col min="21" max="21" width="7.85546875" style="351" bestFit="1" customWidth="1"/>
    <col min="22" max="22" width="12" style="351" bestFit="1" customWidth="1"/>
    <col min="23" max="16384" width="11.42578125" style="351"/>
  </cols>
  <sheetData>
    <row r="1" spans="1:22">
      <c r="A1" s="350">
        <v>1</v>
      </c>
      <c r="B1" s="350">
        <v>2</v>
      </c>
      <c r="C1" s="350">
        <v>3</v>
      </c>
      <c r="D1" s="350">
        <v>4</v>
      </c>
      <c r="E1" s="350">
        <v>5</v>
      </c>
      <c r="F1" s="350">
        <v>6</v>
      </c>
      <c r="G1" s="350">
        <v>7</v>
      </c>
      <c r="H1" s="350">
        <v>8</v>
      </c>
      <c r="I1" s="350">
        <v>9</v>
      </c>
      <c r="J1" s="350">
        <v>10</v>
      </c>
      <c r="K1" s="350">
        <v>11</v>
      </c>
      <c r="L1" s="350">
        <v>12</v>
      </c>
      <c r="M1" s="350">
        <v>13</v>
      </c>
      <c r="N1" s="350">
        <v>14</v>
      </c>
      <c r="O1" s="350">
        <v>15</v>
      </c>
      <c r="P1" s="350">
        <v>16</v>
      </c>
      <c r="Q1" s="350">
        <v>17</v>
      </c>
      <c r="R1" s="350">
        <v>18</v>
      </c>
      <c r="S1" s="350">
        <v>19</v>
      </c>
      <c r="T1" s="350">
        <v>20</v>
      </c>
      <c r="U1" s="350">
        <v>21</v>
      </c>
      <c r="V1" s="350">
        <v>22</v>
      </c>
    </row>
    <row r="2" spans="1:22" s="353" customFormat="1">
      <c r="A2" s="352" t="s">
        <v>20</v>
      </c>
      <c r="B2" s="352" t="s">
        <v>19</v>
      </c>
      <c r="C2" s="352" t="s">
        <v>21</v>
      </c>
      <c r="D2" s="352" t="s">
        <v>22</v>
      </c>
      <c r="E2" s="352" t="s">
        <v>23</v>
      </c>
      <c r="F2" s="352" t="s">
        <v>24</v>
      </c>
      <c r="G2" s="352" t="s">
        <v>25</v>
      </c>
      <c r="H2" s="352" t="s">
        <v>26</v>
      </c>
      <c r="I2" s="352"/>
      <c r="J2" s="352" t="s">
        <v>27</v>
      </c>
      <c r="K2" s="352" t="s">
        <v>28</v>
      </c>
      <c r="L2" s="352" t="s">
        <v>29</v>
      </c>
      <c r="M2" s="352" t="s">
        <v>30</v>
      </c>
      <c r="N2" s="352" t="s">
        <v>31</v>
      </c>
      <c r="O2" s="352" t="s">
        <v>32</v>
      </c>
      <c r="P2" s="352" t="s">
        <v>33</v>
      </c>
      <c r="Q2" s="352" t="s">
        <v>34</v>
      </c>
      <c r="R2" s="352" t="s">
        <v>35</v>
      </c>
      <c r="S2" s="352" t="s">
        <v>36</v>
      </c>
      <c r="T2" s="352" t="s">
        <v>37</v>
      </c>
      <c r="U2" s="352" t="s">
        <v>84</v>
      </c>
      <c r="V2" s="352" t="s">
        <v>85</v>
      </c>
    </row>
    <row r="3" spans="1:22">
      <c r="A3" s="357" t="s">
        <v>1364</v>
      </c>
      <c r="B3" s="354" t="s">
        <v>1303</v>
      </c>
      <c r="C3" s="355" t="s">
        <v>1307</v>
      </c>
      <c r="D3" s="355" t="s">
        <v>1451</v>
      </c>
      <c r="E3" s="355" t="s">
        <v>5</v>
      </c>
      <c r="F3" s="355" t="s">
        <v>42</v>
      </c>
      <c r="G3" s="355" t="s">
        <v>5</v>
      </c>
      <c r="H3" s="355" t="s">
        <v>5</v>
      </c>
      <c r="I3" s="354" t="str">
        <f t="shared" ref="I3:I34" si="0">CONCATENATE(F3,"-",G3,"-",H3)</f>
        <v>3-03-03</v>
      </c>
      <c r="M3" s="354" t="s">
        <v>1310</v>
      </c>
      <c r="N3" s="354" t="s">
        <v>1367</v>
      </c>
      <c r="O3" s="354" t="s">
        <v>1312</v>
      </c>
      <c r="P3" s="354">
        <v>22780093</v>
      </c>
      <c r="R3" s="354" t="s">
        <v>2257</v>
      </c>
      <c r="S3" s="354" t="s">
        <v>1456</v>
      </c>
      <c r="T3" s="356"/>
      <c r="V3" s="351" t="s">
        <v>1497</v>
      </c>
    </row>
    <row r="4" spans="1:22">
      <c r="A4" s="354" t="s">
        <v>735</v>
      </c>
      <c r="B4" s="354" t="s">
        <v>734</v>
      </c>
      <c r="C4" s="355" t="s">
        <v>736</v>
      </c>
      <c r="D4" s="355" t="s">
        <v>1451</v>
      </c>
      <c r="E4" s="355" t="s">
        <v>3</v>
      </c>
      <c r="F4" s="355" t="s">
        <v>38</v>
      </c>
      <c r="G4" s="355" t="s">
        <v>11</v>
      </c>
      <c r="H4" s="355" t="s">
        <v>5</v>
      </c>
      <c r="I4" s="354" t="str">
        <f t="shared" si="0"/>
        <v>1-08-03</v>
      </c>
      <c r="M4" s="354" t="s">
        <v>737</v>
      </c>
      <c r="N4" s="354" t="s">
        <v>1660</v>
      </c>
      <c r="O4" s="354" t="s">
        <v>2188</v>
      </c>
      <c r="P4" s="354">
        <v>22451128</v>
      </c>
      <c r="Q4" s="354">
        <v>22350428</v>
      </c>
      <c r="R4" s="354" t="s">
        <v>1398</v>
      </c>
      <c r="S4" s="354" t="s">
        <v>1454</v>
      </c>
      <c r="T4" s="356"/>
      <c r="V4" s="351" t="s">
        <v>1483</v>
      </c>
    </row>
    <row r="5" spans="1:22">
      <c r="A5" s="354" t="s">
        <v>727</v>
      </c>
      <c r="B5" s="354" t="s">
        <v>726</v>
      </c>
      <c r="C5" s="355" t="s">
        <v>728</v>
      </c>
      <c r="D5" s="355" t="s">
        <v>1449</v>
      </c>
      <c r="E5" s="355" t="s">
        <v>3</v>
      </c>
      <c r="F5" s="355" t="s">
        <v>38</v>
      </c>
      <c r="G5" s="355" t="s">
        <v>3</v>
      </c>
      <c r="H5" s="355" t="s">
        <v>677</v>
      </c>
      <c r="I5" s="354" t="str">
        <f t="shared" si="0"/>
        <v>1-01-11</v>
      </c>
      <c r="M5" s="354" t="s">
        <v>729</v>
      </c>
      <c r="N5" s="354" t="s">
        <v>1660</v>
      </c>
      <c r="O5" s="354" t="s">
        <v>2189</v>
      </c>
      <c r="P5" s="354">
        <v>22278722</v>
      </c>
      <c r="Q5" s="354">
        <v>22278722</v>
      </c>
      <c r="R5" s="354" t="s">
        <v>1396</v>
      </c>
      <c r="S5" s="354" t="s">
        <v>1619</v>
      </c>
      <c r="V5" s="351" t="s">
        <v>1481</v>
      </c>
    </row>
    <row r="6" spans="1:22">
      <c r="A6" s="354" t="s">
        <v>731</v>
      </c>
      <c r="B6" s="354" t="s">
        <v>730</v>
      </c>
      <c r="C6" s="355" t="s">
        <v>732</v>
      </c>
      <c r="D6" s="355" t="s">
        <v>1450</v>
      </c>
      <c r="E6" s="355" t="s">
        <v>6</v>
      </c>
      <c r="F6" s="355" t="s">
        <v>38</v>
      </c>
      <c r="G6" s="355" t="s">
        <v>12</v>
      </c>
      <c r="H6" s="355" t="s">
        <v>6</v>
      </c>
      <c r="I6" s="354" t="str">
        <f t="shared" si="0"/>
        <v>1-09-04</v>
      </c>
      <c r="M6" s="354" t="s">
        <v>1397</v>
      </c>
      <c r="N6" s="354" t="s">
        <v>1660</v>
      </c>
      <c r="O6" s="354" t="s">
        <v>1661</v>
      </c>
      <c r="P6" s="354">
        <v>22821457</v>
      </c>
      <c r="Q6" s="354">
        <v>22821457</v>
      </c>
      <c r="R6" s="354" t="s">
        <v>1313</v>
      </c>
      <c r="S6" s="354" t="s">
        <v>733</v>
      </c>
      <c r="T6" s="356"/>
      <c r="V6" s="351" t="s">
        <v>1482</v>
      </c>
    </row>
    <row r="7" spans="1:22">
      <c r="A7" s="354" t="s">
        <v>822</v>
      </c>
      <c r="B7" s="354" t="s">
        <v>821</v>
      </c>
      <c r="C7" s="355" t="s">
        <v>823</v>
      </c>
      <c r="D7" s="355" t="s">
        <v>1451</v>
      </c>
      <c r="E7" s="355" t="s">
        <v>5</v>
      </c>
      <c r="F7" s="355" t="s">
        <v>38</v>
      </c>
      <c r="G7" s="355" t="s">
        <v>51</v>
      </c>
      <c r="H7" s="355" t="s">
        <v>4</v>
      </c>
      <c r="I7" s="354" t="str">
        <f t="shared" si="0"/>
        <v>1-15-02</v>
      </c>
      <c r="M7" s="354" t="s">
        <v>824</v>
      </c>
      <c r="N7" s="354" t="s">
        <v>1660</v>
      </c>
      <c r="O7" s="354" t="s">
        <v>1666</v>
      </c>
      <c r="P7" s="354">
        <v>22242015</v>
      </c>
      <c r="Q7" s="354">
        <v>22250006</v>
      </c>
      <c r="R7" s="354" t="s">
        <v>1314</v>
      </c>
      <c r="S7" s="354" t="s">
        <v>825</v>
      </c>
      <c r="T7" s="356"/>
      <c r="V7" s="351" t="s">
        <v>1503</v>
      </c>
    </row>
    <row r="8" spans="1:22">
      <c r="A8" s="354" t="s">
        <v>782</v>
      </c>
      <c r="B8" s="354" t="s">
        <v>781</v>
      </c>
      <c r="C8" s="355" t="s">
        <v>783</v>
      </c>
      <c r="D8" s="355" t="s">
        <v>1449</v>
      </c>
      <c r="E8" s="355" t="s">
        <v>8</v>
      </c>
      <c r="F8" s="355" t="s">
        <v>38</v>
      </c>
      <c r="G8" s="355" t="s">
        <v>13</v>
      </c>
      <c r="H8" s="355" t="s">
        <v>7</v>
      </c>
      <c r="I8" s="354" t="str">
        <f t="shared" si="0"/>
        <v>1-10-05</v>
      </c>
      <c r="M8" s="354" t="s">
        <v>39</v>
      </c>
      <c r="N8" s="354" t="s">
        <v>1660</v>
      </c>
      <c r="O8" s="354" t="s">
        <v>2256</v>
      </c>
      <c r="P8" s="354">
        <v>22527248</v>
      </c>
      <c r="Q8" s="354">
        <v>22527248</v>
      </c>
      <c r="R8" s="354" t="s">
        <v>1315</v>
      </c>
      <c r="S8" s="354" t="s">
        <v>784</v>
      </c>
      <c r="T8" s="356"/>
      <c r="V8" s="351" t="s">
        <v>1494</v>
      </c>
    </row>
    <row r="9" spans="1:22">
      <c r="A9" s="354" t="s">
        <v>740</v>
      </c>
      <c r="B9" s="354" t="s">
        <v>739</v>
      </c>
      <c r="C9" s="355" t="s">
        <v>2190</v>
      </c>
      <c r="D9" s="355" t="s">
        <v>1450</v>
      </c>
      <c r="E9" s="355" t="s">
        <v>4</v>
      </c>
      <c r="F9" s="355" t="s">
        <v>38</v>
      </c>
      <c r="G9" s="355" t="s">
        <v>3</v>
      </c>
      <c r="H9" s="355" t="s">
        <v>12</v>
      </c>
      <c r="I9" s="354" t="str">
        <f t="shared" si="0"/>
        <v>1-01-09</v>
      </c>
      <c r="M9" s="354" t="s">
        <v>676</v>
      </c>
      <c r="N9" s="354" t="s">
        <v>1660</v>
      </c>
      <c r="O9" s="354" t="s">
        <v>2254</v>
      </c>
      <c r="P9" s="354">
        <v>22313700</v>
      </c>
      <c r="Q9" s="354">
        <v>22317556</v>
      </c>
      <c r="R9" s="354" t="s">
        <v>1399</v>
      </c>
      <c r="S9" s="354" t="s">
        <v>1400</v>
      </c>
      <c r="T9" s="356"/>
      <c r="V9" s="351" t="s">
        <v>1484</v>
      </c>
    </row>
    <row r="10" spans="1:22">
      <c r="A10" s="354" t="s">
        <v>854</v>
      </c>
      <c r="B10" s="354" t="s">
        <v>853</v>
      </c>
      <c r="C10" s="355" t="s">
        <v>855</v>
      </c>
      <c r="D10" s="355" t="s">
        <v>1451</v>
      </c>
      <c r="E10" s="355" t="s">
        <v>4</v>
      </c>
      <c r="F10" s="355" t="s">
        <v>38</v>
      </c>
      <c r="G10" s="355" t="s">
        <v>11</v>
      </c>
      <c r="H10" s="355" t="s">
        <v>9</v>
      </c>
      <c r="I10" s="354" t="str">
        <f t="shared" si="0"/>
        <v>1-08-07</v>
      </c>
      <c r="M10" s="354" t="s">
        <v>856</v>
      </c>
      <c r="N10" s="354" t="s">
        <v>1660</v>
      </c>
      <c r="O10" s="354" t="s">
        <v>1276</v>
      </c>
      <c r="P10" s="354">
        <v>22451046</v>
      </c>
      <c r="R10" s="354" t="s">
        <v>1316</v>
      </c>
      <c r="S10" s="354" t="s">
        <v>2264</v>
      </c>
      <c r="T10" s="356"/>
      <c r="V10" s="351" t="s">
        <v>1511</v>
      </c>
    </row>
    <row r="11" spans="1:22">
      <c r="A11" s="354" t="s">
        <v>879</v>
      </c>
      <c r="B11" s="354" t="s">
        <v>878</v>
      </c>
      <c r="C11" s="355" t="s">
        <v>880</v>
      </c>
      <c r="D11" s="355" t="s">
        <v>1451</v>
      </c>
      <c r="E11" s="355" t="s">
        <v>8</v>
      </c>
      <c r="F11" s="355" t="s">
        <v>38</v>
      </c>
      <c r="G11" s="355" t="s">
        <v>677</v>
      </c>
      <c r="H11" s="355" t="s">
        <v>3</v>
      </c>
      <c r="I11" s="354" t="str">
        <f t="shared" si="0"/>
        <v>1-11-01</v>
      </c>
      <c r="M11" s="354" t="s">
        <v>58</v>
      </c>
      <c r="N11" s="354" t="s">
        <v>1660</v>
      </c>
      <c r="O11" s="354" t="s">
        <v>1667</v>
      </c>
      <c r="P11" s="354">
        <v>22290285</v>
      </c>
      <c r="Q11" s="354">
        <v>22922301</v>
      </c>
      <c r="R11" s="354" t="s">
        <v>1317</v>
      </c>
      <c r="S11" s="354" t="s">
        <v>881</v>
      </c>
      <c r="T11" s="356"/>
      <c r="V11" s="351" t="s">
        <v>734</v>
      </c>
    </row>
    <row r="12" spans="1:22">
      <c r="A12" s="354" t="s">
        <v>849</v>
      </c>
      <c r="B12" s="354" t="s">
        <v>848</v>
      </c>
      <c r="C12" s="355" t="s">
        <v>850</v>
      </c>
      <c r="D12" s="355" t="s">
        <v>1449</v>
      </c>
      <c r="E12" s="355" t="s">
        <v>3</v>
      </c>
      <c r="F12" s="355" t="s">
        <v>38</v>
      </c>
      <c r="G12" s="355" t="s">
        <v>3</v>
      </c>
      <c r="H12" s="355" t="s">
        <v>5</v>
      </c>
      <c r="I12" s="354" t="str">
        <f t="shared" si="0"/>
        <v>1-01-03</v>
      </c>
      <c r="M12" s="354" t="s">
        <v>851</v>
      </c>
      <c r="N12" s="354" t="s">
        <v>1660</v>
      </c>
      <c r="O12" s="354" t="s">
        <v>2263</v>
      </c>
      <c r="P12" s="354">
        <v>22211424</v>
      </c>
      <c r="Q12" s="354">
        <v>22211424</v>
      </c>
      <c r="R12" s="354" t="s">
        <v>1626</v>
      </c>
      <c r="S12" s="354" t="s">
        <v>852</v>
      </c>
      <c r="T12" s="356"/>
      <c r="V12" s="351" t="s">
        <v>1510</v>
      </c>
    </row>
    <row r="13" spans="1:22">
      <c r="A13" s="354" t="s">
        <v>865</v>
      </c>
      <c r="B13" s="354" t="s">
        <v>864</v>
      </c>
      <c r="C13" s="355" t="s">
        <v>1382</v>
      </c>
      <c r="D13" s="355" t="s">
        <v>1450</v>
      </c>
      <c r="E13" s="355" t="s">
        <v>7</v>
      </c>
      <c r="F13" s="355" t="s">
        <v>38</v>
      </c>
      <c r="G13" s="355" t="s">
        <v>674</v>
      </c>
      <c r="H13" s="355" t="s">
        <v>7</v>
      </c>
      <c r="I13" s="354" t="str">
        <f t="shared" si="0"/>
        <v>1-13-05</v>
      </c>
      <c r="M13" s="354" t="s">
        <v>866</v>
      </c>
      <c r="N13" s="354" t="s">
        <v>1660</v>
      </c>
      <c r="O13" s="354" t="s">
        <v>2266</v>
      </c>
      <c r="P13" s="354">
        <v>22975986</v>
      </c>
      <c r="Q13" s="354">
        <v>22975986</v>
      </c>
      <c r="R13" s="354" t="s">
        <v>1410</v>
      </c>
      <c r="S13" s="354" t="s">
        <v>1257</v>
      </c>
      <c r="T13" s="356"/>
      <c r="V13" s="351" t="s">
        <v>1514</v>
      </c>
    </row>
    <row r="14" spans="1:22">
      <c r="A14" s="354" t="s">
        <v>892</v>
      </c>
      <c r="B14" s="354" t="s">
        <v>891</v>
      </c>
      <c r="C14" s="355" t="s">
        <v>1252</v>
      </c>
      <c r="D14" s="355" t="s">
        <v>1449</v>
      </c>
      <c r="E14" s="355" t="s">
        <v>7</v>
      </c>
      <c r="F14" s="355" t="s">
        <v>38</v>
      </c>
      <c r="G14" s="355" t="s">
        <v>3</v>
      </c>
      <c r="H14" s="355" t="s">
        <v>13</v>
      </c>
      <c r="I14" s="354" t="str">
        <f t="shared" si="0"/>
        <v>1-01-10</v>
      </c>
      <c r="M14" s="354" t="s">
        <v>893</v>
      </c>
      <c r="N14" s="354" t="s">
        <v>1660</v>
      </c>
      <c r="O14" s="354" t="s">
        <v>2191</v>
      </c>
      <c r="P14" s="354">
        <v>22545434</v>
      </c>
      <c r="Q14" s="354">
        <v>22545434</v>
      </c>
      <c r="R14" s="354" t="s">
        <v>1668</v>
      </c>
      <c r="S14" s="354" t="s">
        <v>894</v>
      </c>
      <c r="T14" s="356"/>
      <c r="V14" s="351" t="s">
        <v>1520</v>
      </c>
    </row>
    <row r="15" spans="1:22">
      <c r="A15" s="354" t="s">
        <v>868</v>
      </c>
      <c r="B15" s="354" t="s">
        <v>867</v>
      </c>
      <c r="C15" s="355" t="s">
        <v>869</v>
      </c>
      <c r="D15" s="355" t="s">
        <v>41</v>
      </c>
      <c r="E15" s="355" t="s">
        <v>7</v>
      </c>
      <c r="F15" s="355" t="s">
        <v>38</v>
      </c>
      <c r="G15" s="355" t="s">
        <v>16</v>
      </c>
      <c r="H15" s="355" t="s">
        <v>3</v>
      </c>
      <c r="I15" s="354" t="str">
        <f t="shared" si="0"/>
        <v>1-12-01</v>
      </c>
      <c r="M15" s="354" t="s">
        <v>61</v>
      </c>
      <c r="N15" s="354" t="s">
        <v>1660</v>
      </c>
      <c r="O15" s="354" t="s">
        <v>2267</v>
      </c>
      <c r="P15" s="354">
        <v>24100840</v>
      </c>
      <c r="R15" s="354" t="s">
        <v>1318</v>
      </c>
      <c r="S15" s="354" t="s">
        <v>870</v>
      </c>
      <c r="T15" s="356"/>
      <c r="V15" s="351" t="s">
        <v>1515</v>
      </c>
    </row>
    <row r="16" spans="1:22">
      <c r="A16" s="354" t="s">
        <v>861</v>
      </c>
      <c r="B16" s="354" t="s">
        <v>860</v>
      </c>
      <c r="C16" s="355" t="s">
        <v>862</v>
      </c>
      <c r="D16" s="355" t="s">
        <v>41</v>
      </c>
      <c r="E16" s="355" t="s">
        <v>5</v>
      </c>
      <c r="F16" s="355" t="s">
        <v>38</v>
      </c>
      <c r="G16" s="355" t="s">
        <v>8</v>
      </c>
      <c r="H16" s="355" t="s">
        <v>3</v>
      </c>
      <c r="I16" s="354" t="str">
        <f t="shared" si="0"/>
        <v>1-06-01</v>
      </c>
      <c r="M16" s="354" t="s">
        <v>151</v>
      </c>
      <c r="N16" s="354" t="s">
        <v>1660</v>
      </c>
      <c r="O16" s="354" t="s">
        <v>2265</v>
      </c>
      <c r="P16" s="354">
        <v>22303375</v>
      </c>
      <c r="Q16" s="354">
        <v>22300016</v>
      </c>
      <c r="R16" s="354" t="s">
        <v>1409</v>
      </c>
      <c r="S16" s="354" t="s">
        <v>863</v>
      </c>
      <c r="T16" s="356"/>
      <c r="V16" s="351" t="s">
        <v>1513</v>
      </c>
    </row>
    <row r="17" spans="1:22">
      <c r="A17" s="354" t="s">
        <v>764</v>
      </c>
      <c r="B17" s="354" t="s">
        <v>763</v>
      </c>
      <c r="C17" s="355" t="s">
        <v>765</v>
      </c>
      <c r="D17" s="355" t="s">
        <v>59</v>
      </c>
      <c r="E17" s="355" t="s">
        <v>3</v>
      </c>
      <c r="F17" s="355" t="s">
        <v>38</v>
      </c>
      <c r="G17" s="355" t="s">
        <v>6</v>
      </c>
      <c r="H17" s="355" t="s">
        <v>3</v>
      </c>
      <c r="I17" s="354" t="str">
        <f t="shared" si="0"/>
        <v>1-04-01</v>
      </c>
      <c r="M17" s="354" t="s">
        <v>766</v>
      </c>
      <c r="N17" s="354" t="s">
        <v>1660</v>
      </c>
      <c r="O17" s="354" t="s">
        <v>2192</v>
      </c>
      <c r="P17" s="354">
        <v>21065400</v>
      </c>
      <c r="Q17" s="354">
        <v>21065400</v>
      </c>
      <c r="R17" s="354" t="s">
        <v>1455</v>
      </c>
      <c r="S17" s="354" t="s">
        <v>767</v>
      </c>
      <c r="T17" s="356"/>
      <c r="V17" s="351" t="s">
        <v>1490</v>
      </c>
    </row>
    <row r="18" spans="1:22">
      <c r="A18" s="354" t="s">
        <v>742</v>
      </c>
      <c r="B18" s="354" t="s">
        <v>741</v>
      </c>
      <c r="C18" s="355" t="s">
        <v>743</v>
      </c>
      <c r="D18" s="355" t="s">
        <v>66</v>
      </c>
      <c r="E18" s="355" t="s">
        <v>5</v>
      </c>
      <c r="F18" s="355" t="s">
        <v>38</v>
      </c>
      <c r="G18" s="355" t="s">
        <v>67</v>
      </c>
      <c r="H18" s="355" t="s">
        <v>5</v>
      </c>
      <c r="I18" s="354" t="str">
        <f t="shared" si="0"/>
        <v>1-19-03</v>
      </c>
      <c r="M18" s="354" t="s">
        <v>744</v>
      </c>
      <c r="N18" s="354" t="s">
        <v>1660</v>
      </c>
      <c r="O18" s="354" t="s">
        <v>1329</v>
      </c>
      <c r="P18" s="354">
        <v>27713003</v>
      </c>
      <c r="Q18" s="354">
        <v>27710910</v>
      </c>
      <c r="R18" s="354" t="s">
        <v>1258</v>
      </c>
      <c r="S18" s="354" t="s">
        <v>745</v>
      </c>
      <c r="T18" s="356"/>
      <c r="V18" s="351" t="s">
        <v>1485</v>
      </c>
    </row>
    <row r="19" spans="1:22">
      <c r="A19" s="354" t="s">
        <v>969</v>
      </c>
      <c r="B19" s="354" t="s">
        <v>968</v>
      </c>
      <c r="C19" s="355" t="s">
        <v>970</v>
      </c>
      <c r="D19" s="355" t="s">
        <v>1452</v>
      </c>
      <c r="E19" s="355" t="s">
        <v>3</v>
      </c>
      <c r="F19" s="355" t="s">
        <v>47</v>
      </c>
      <c r="G19" s="355" t="s">
        <v>5</v>
      </c>
      <c r="H19" s="355" t="s">
        <v>3</v>
      </c>
      <c r="I19" s="354" t="str">
        <f t="shared" si="0"/>
        <v>6-03-01</v>
      </c>
      <c r="M19" s="354" t="s">
        <v>971</v>
      </c>
      <c r="N19" s="354" t="s">
        <v>1660</v>
      </c>
      <c r="O19" s="354" t="s">
        <v>1464</v>
      </c>
      <c r="P19" s="354">
        <v>27300045</v>
      </c>
      <c r="Q19" s="354">
        <v>27300045</v>
      </c>
      <c r="R19" s="354" t="s">
        <v>2278</v>
      </c>
      <c r="S19" s="354" t="s">
        <v>972</v>
      </c>
      <c r="T19" s="356"/>
      <c r="V19" s="351" t="s">
        <v>1538</v>
      </c>
    </row>
    <row r="20" spans="1:22">
      <c r="A20" s="354" t="s">
        <v>872</v>
      </c>
      <c r="B20" s="354" t="s">
        <v>871</v>
      </c>
      <c r="C20" s="355" t="s">
        <v>873</v>
      </c>
      <c r="D20" s="355" t="s">
        <v>44</v>
      </c>
      <c r="E20" s="355" t="s">
        <v>9</v>
      </c>
      <c r="F20" s="355" t="s">
        <v>40</v>
      </c>
      <c r="G20" s="355" t="s">
        <v>11</v>
      </c>
      <c r="H20" s="355" t="s">
        <v>3</v>
      </c>
      <c r="I20" s="354" t="str">
        <f t="shared" si="0"/>
        <v>2-08-01</v>
      </c>
      <c r="M20" s="354" t="s">
        <v>688</v>
      </c>
      <c r="N20" s="354" t="s">
        <v>1660</v>
      </c>
      <c r="O20" s="354" t="s">
        <v>874</v>
      </c>
      <c r="P20" s="354">
        <v>24485027</v>
      </c>
      <c r="Q20" s="354">
        <v>24485027</v>
      </c>
      <c r="R20" s="354" t="s">
        <v>1319</v>
      </c>
      <c r="S20" s="354" t="s">
        <v>875</v>
      </c>
      <c r="T20" s="356"/>
      <c r="V20" s="351" t="s">
        <v>1516</v>
      </c>
    </row>
    <row r="21" spans="1:22">
      <c r="A21" s="354" t="s">
        <v>769</v>
      </c>
      <c r="B21" s="354" t="s">
        <v>768</v>
      </c>
      <c r="C21" s="355" t="s">
        <v>770</v>
      </c>
      <c r="D21" s="355" t="s">
        <v>44</v>
      </c>
      <c r="E21" s="355" t="s">
        <v>12</v>
      </c>
      <c r="F21" s="355" t="s">
        <v>40</v>
      </c>
      <c r="G21" s="355" t="s">
        <v>12</v>
      </c>
      <c r="H21" s="355" t="s">
        <v>3</v>
      </c>
      <c r="I21" s="354" t="str">
        <f t="shared" si="0"/>
        <v>2-09-01</v>
      </c>
      <c r="M21" s="354" t="s">
        <v>771</v>
      </c>
      <c r="N21" s="354" t="s">
        <v>1660</v>
      </c>
      <c r="O21" s="354" t="s">
        <v>2193</v>
      </c>
      <c r="P21" s="354">
        <v>24288363</v>
      </c>
      <c r="R21" s="354" t="s">
        <v>1320</v>
      </c>
      <c r="S21" s="354" t="s">
        <v>1622</v>
      </c>
      <c r="T21" s="356"/>
      <c r="V21" s="351" t="s">
        <v>1491</v>
      </c>
    </row>
    <row r="22" spans="1:22">
      <c r="A22" s="354" t="s">
        <v>834</v>
      </c>
      <c r="B22" s="354" t="s">
        <v>833</v>
      </c>
      <c r="C22" s="355" t="s">
        <v>2194</v>
      </c>
      <c r="D22" s="355" t="s">
        <v>44</v>
      </c>
      <c r="E22" s="355" t="s">
        <v>3</v>
      </c>
      <c r="F22" s="355" t="s">
        <v>40</v>
      </c>
      <c r="G22" s="355" t="s">
        <v>3</v>
      </c>
      <c r="H22" s="355" t="s">
        <v>3</v>
      </c>
      <c r="I22" s="354" t="str">
        <f t="shared" si="0"/>
        <v>2-01-01</v>
      </c>
      <c r="M22" s="354" t="s">
        <v>835</v>
      </c>
      <c r="N22" s="354" t="s">
        <v>1660</v>
      </c>
      <c r="O22" s="354" t="s">
        <v>1321</v>
      </c>
      <c r="P22" s="354">
        <v>24300140</v>
      </c>
      <c r="Q22" s="354">
        <v>24436506</v>
      </c>
      <c r="R22" s="354" t="s">
        <v>2195</v>
      </c>
      <c r="S22" s="354" t="s">
        <v>836</v>
      </c>
      <c r="T22" s="356"/>
      <c r="V22" s="351" t="s">
        <v>1506</v>
      </c>
    </row>
    <row r="23" spans="1:22">
      <c r="A23" s="354" t="s">
        <v>831</v>
      </c>
      <c r="B23" s="354" t="s">
        <v>830</v>
      </c>
      <c r="C23" s="355" t="s">
        <v>832</v>
      </c>
      <c r="D23" s="355" t="s">
        <v>44</v>
      </c>
      <c r="E23" s="355" t="s">
        <v>8</v>
      </c>
      <c r="F23" s="355" t="s">
        <v>40</v>
      </c>
      <c r="G23" s="355" t="s">
        <v>5</v>
      </c>
      <c r="H23" s="355" t="s">
        <v>6</v>
      </c>
      <c r="I23" s="354" t="str">
        <f t="shared" si="0"/>
        <v>2-03-04</v>
      </c>
      <c r="M23" s="354" t="s">
        <v>693</v>
      </c>
      <c r="N23" s="354" t="s">
        <v>1660</v>
      </c>
      <c r="O23" s="354" t="s">
        <v>1404</v>
      </c>
      <c r="P23" s="354">
        <v>24440841</v>
      </c>
      <c r="Q23" s="354">
        <v>24943338</v>
      </c>
      <c r="R23" s="354" t="s">
        <v>1259</v>
      </c>
      <c r="S23" s="354" t="s">
        <v>1260</v>
      </c>
      <c r="T23" s="356"/>
      <c r="V23" s="351" t="s">
        <v>1505</v>
      </c>
    </row>
    <row r="24" spans="1:22">
      <c r="A24" s="354" t="s">
        <v>838</v>
      </c>
      <c r="B24" s="354" t="s">
        <v>837</v>
      </c>
      <c r="C24" s="355" t="s">
        <v>839</v>
      </c>
      <c r="D24" s="355" t="s">
        <v>44</v>
      </c>
      <c r="E24" s="355" t="s">
        <v>4</v>
      </c>
      <c r="F24" s="355" t="s">
        <v>40</v>
      </c>
      <c r="G24" s="355" t="s">
        <v>3</v>
      </c>
      <c r="H24" s="355" t="s">
        <v>3</v>
      </c>
      <c r="I24" s="354" t="str">
        <f t="shared" si="0"/>
        <v>2-01-01</v>
      </c>
      <c r="M24" s="354" t="s">
        <v>840</v>
      </c>
      <c r="N24" s="354" t="s">
        <v>1368</v>
      </c>
      <c r="O24" s="354" t="s">
        <v>841</v>
      </c>
      <c r="P24" s="354">
        <v>24402424</v>
      </c>
      <c r="Q24" s="354">
        <v>24423063</v>
      </c>
      <c r="R24" s="354" t="s">
        <v>842</v>
      </c>
      <c r="S24" s="354" t="s">
        <v>843</v>
      </c>
      <c r="T24" s="356"/>
      <c r="V24" s="351" t="s">
        <v>1507</v>
      </c>
    </row>
    <row r="25" spans="1:22">
      <c r="A25" s="354" t="s">
        <v>888</v>
      </c>
      <c r="B25" s="354" t="s">
        <v>887</v>
      </c>
      <c r="C25" s="355" t="s">
        <v>889</v>
      </c>
      <c r="D25" s="355" t="s">
        <v>44</v>
      </c>
      <c r="E25" s="355" t="s">
        <v>11</v>
      </c>
      <c r="F25" s="355" t="s">
        <v>40</v>
      </c>
      <c r="G25" s="355" t="s">
        <v>7</v>
      </c>
      <c r="H25" s="355" t="s">
        <v>3</v>
      </c>
      <c r="I25" s="354" t="str">
        <f t="shared" si="0"/>
        <v>2-05-01</v>
      </c>
      <c r="M25" s="354" t="s">
        <v>71</v>
      </c>
      <c r="N25" s="354" t="s">
        <v>1660</v>
      </c>
      <c r="O25" s="354" t="s">
        <v>1459</v>
      </c>
      <c r="P25" s="354">
        <v>24469001</v>
      </c>
      <c r="Q25" s="354">
        <v>24460241</v>
      </c>
      <c r="R25" s="354" t="s">
        <v>1261</v>
      </c>
      <c r="S25" s="354" t="s">
        <v>890</v>
      </c>
      <c r="T25" s="356"/>
      <c r="V25" s="351" t="s">
        <v>1519</v>
      </c>
    </row>
    <row r="26" spans="1:22">
      <c r="A26" s="354" t="s">
        <v>896</v>
      </c>
      <c r="B26" s="354" t="s">
        <v>895</v>
      </c>
      <c r="C26" s="355" t="s">
        <v>1383</v>
      </c>
      <c r="D26" s="355" t="s">
        <v>43</v>
      </c>
      <c r="E26" s="355" t="s">
        <v>9</v>
      </c>
      <c r="F26" s="355" t="s">
        <v>40</v>
      </c>
      <c r="G26" s="355" t="s">
        <v>677</v>
      </c>
      <c r="H26" s="355" t="s">
        <v>3</v>
      </c>
      <c r="I26" s="354" t="str">
        <f t="shared" si="0"/>
        <v>2-11-01</v>
      </c>
      <c r="M26" s="354" t="s">
        <v>897</v>
      </c>
      <c r="N26" s="354" t="s">
        <v>1660</v>
      </c>
      <c r="O26" s="354" t="s">
        <v>2269</v>
      </c>
      <c r="P26" s="354">
        <v>24633163</v>
      </c>
      <c r="Q26" s="354">
        <v>24633451</v>
      </c>
      <c r="R26" s="354" t="s">
        <v>1629</v>
      </c>
      <c r="S26" s="354" t="s">
        <v>1630</v>
      </c>
      <c r="T26" s="356"/>
      <c r="V26" s="351" t="s">
        <v>1521</v>
      </c>
    </row>
    <row r="27" spans="1:22">
      <c r="A27" s="354" t="s">
        <v>932</v>
      </c>
      <c r="B27" s="354" t="s">
        <v>931</v>
      </c>
      <c r="C27" s="355" t="s">
        <v>1384</v>
      </c>
      <c r="D27" s="355" t="s">
        <v>43</v>
      </c>
      <c r="E27" s="355" t="s">
        <v>4</v>
      </c>
      <c r="F27" s="355" t="s">
        <v>40</v>
      </c>
      <c r="G27" s="355" t="s">
        <v>4</v>
      </c>
      <c r="H27" s="355" t="s">
        <v>11</v>
      </c>
      <c r="I27" s="354" t="str">
        <f t="shared" si="0"/>
        <v>2-02-08</v>
      </c>
      <c r="M27" s="354" t="s">
        <v>933</v>
      </c>
      <c r="N27" s="354" t="s">
        <v>1660</v>
      </c>
      <c r="O27" s="354" t="s">
        <v>934</v>
      </c>
      <c r="P27" s="354">
        <v>24476082</v>
      </c>
      <c r="Q27" s="354">
        <v>24476345</v>
      </c>
      <c r="R27" s="354" t="s">
        <v>1322</v>
      </c>
      <c r="S27" s="354" t="s">
        <v>935</v>
      </c>
      <c r="T27" s="356"/>
      <c r="V27" s="351" t="s">
        <v>1529</v>
      </c>
    </row>
    <row r="28" spans="1:22">
      <c r="A28" s="354" t="s">
        <v>773</v>
      </c>
      <c r="B28" s="354" t="s">
        <v>772</v>
      </c>
      <c r="C28" s="355" t="s">
        <v>774</v>
      </c>
      <c r="D28" s="355" t="s">
        <v>55</v>
      </c>
      <c r="E28" s="355" t="s">
        <v>5</v>
      </c>
      <c r="F28" s="355" t="s">
        <v>40</v>
      </c>
      <c r="G28" s="355" t="s">
        <v>13</v>
      </c>
      <c r="H28" s="355" t="s">
        <v>3</v>
      </c>
      <c r="I28" s="354" t="str">
        <f t="shared" si="0"/>
        <v>2-10-01</v>
      </c>
      <c r="M28" s="354" t="s">
        <v>696</v>
      </c>
      <c r="N28" s="354" t="s">
        <v>1660</v>
      </c>
      <c r="O28" s="354" t="s">
        <v>2255</v>
      </c>
      <c r="P28" s="354">
        <v>24600332</v>
      </c>
      <c r="Q28" s="354">
        <v>24605874</v>
      </c>
      <c r="R28" s="354" t="s">
        <v>1662</v>
      </c>
      <c r="S28" s="354" t="s">
        <v>775</v>
      </c>
      <c r="T28" s="356"/>
      <c r="V28" s="351" t="s">
        <v>1492</v>
      </c>
    </row>
    <row r="29" spans="1:22">
      <c r="A29" s="354" t="s">
        <v>747</v>
      </c>
      <c r="B29" s="354" t="s">
        <v>746</v>
      </c>
      <c r="C29" s="355" t="s">
        <v>748</v>
      </c>
      <c r="D29" s="355" t="s">
        <v>57</v>
      </c>
      <c r="E29" s="355" t="s">
        <v>6</v>
      </c>
      <c r="F29" s="355" t="s">
        <v>42</v>
      </c>
      <c r="G29" s="355" t="s">
        <v>9</v>
      </c>
      <c r="H29" s="355" t="s">
        <v>3</v>
      </c>
      <c r="I29" s="354" t="str">
        <f t="shared" si="0"/>
        <v>3-07-01</v>
      </c>
      <c r="M29" s="354" t="s">
        <v>2251</v>
      </c>
      <c r="N29" s="354" t="s">
        <v>1660</v>
      </c>
      <c r="O29" s="354" t="s">
        <v>2196</v>
      </c>
      <c r="P29" s="354">
        <v>25520207</v>
      </c>
      <c r="Q29" s="354">
        <v>25520207</v>
      </c>
      <c r="R29" s="354" t="s">
        <v>1323</v>
      </c>
      <c r="S29" s="354" t="s">
        <v>749</v>
      </c>
      <c r="T29" s="356"/>
      <c r="V29" s="351" t="s">
        <v>1486</v>
      </c>
    </row>
    <row r="30" spans="1:22">
      <c r="A30" s="354" t="s">
        <v>845</v>
      </c>
      <c r="B30" s="354" t="s">
        <v>844</v>
      </c>
      <c r="C30" s="355" t="s">
        <v>846</v>
      </c>
      <c r="D30" s="355" t="s">
        <v>57</v>
      </c>
      <c r="E30" s="355" t="s">
        <v>8</v>
      </c>
      <c r="F30" s="355" t="s">
        <v>42</v>
      </c>
      <c r="G30" s="355" t="s">
        <v>5</v>
      </c>
      <c r="H30" s="355" t="s">
        <v>4</v>
      </c>
      <c r="I30" s="354" t="str">
        <f t="shared" si="0"/>
        <v>3-03-02</v>
      </c>
      <c r="M30" s="354" t="s">
        <v>705</v>
      </c>
      <c r="N30" s="354" t="s">
        <v>1660</v>
      </c>
      <c r="O30" s="354" t="s">
        <v>1274</v>
      </c>
      <c r="P30" s="354">
        <v>22795206</v>
      </c>
      <c r="Q30" s="354">
        <v>22795206</v>
      </c>
      <c r="R30" s="354" t="s">
        <v>1405</v>
      </c>
      <c r="S30" s="354" t="s">
        <v>2197</v>
      </c>
      <c r="T30" s="356"/>
      <c r="V30" s="351" t="s">
        <v>1508</v>
      </c>
    </row>
    <row r="31" spans="1:22">
      <c r="A31" s="354" t="s">
        <v>883</v>
      </c>
      <c r="B31" s="354" t="s">
        <v>882</v>
      </c>
      <c r="C31" s="355" t="s">
        <v>884</v>
      </c>
      <c r="D31" s="355" t="s">
        <v>885</v>
      </c>
      <c r="E31" s="355" t="s">
        <v>3</v>
      </c>
      <c r="F31" s="355" t="s">
        <v>38</v>
      </c>
      <c r="G31" s="355" t="s">
        <v>7</v>
      </c>
      <c r="H31" s="355" t="s">
        <v>3</v>
      </c>
      <c r="I31" s="354" t="str">
        <f t="shared" si="0"/>
        <v>1-05-01</v>
      </c>
      <c r="M31" s="354" t="s">
        <v>717</v>
      </c>
      <c r="N31" s="354" t="s">
        <v>1660</v>
      </c>
      <c r="O31" s="354" t="s">
        <v>2268</v>
      </c>
      <c r="P31" s="354">
        <v>25466012</v>
      </c>
      <c r="Q31" s="354">
        <v>25469038</v>
      </c>
      <c r="R31" s="354" t="s">
        <v>1262</v>
      </c>
      <c r="S31" s="354" t="s">
        <v>886</v>
      </c>
      <c r="T31" s="356"/>
      <c r="V31" s="351" t="s">
        <v>1518</v>
      </c>
    </row>
    <row r="32" spans="1:22">
      <c r="A32" s="354" t="s">
        <v>786</v>
      </c>
      <c r="B32" s="354" t="s">
        <v>785</v>
      </c>
      <c r="C32" s="355" t="s">
        <v>787</v>
      </c>
      <c r="D32" s="355" t="s">
        <v>75</v>
      </c>
      <c r="E32" s="355" t="s">
        <v>5</v>
      </c>
      <c r="F32" s="355" t="s">
        <v>42</v>
      </c>
      <c r="G32" s="355" t="s">
        <v>7</v>
      </c>
      <c r="H32" s="355" t="s">
        <v>4</v>
      </c>
      <c r="I32" s="354" t="str">
        <f t="shared" si="0"/>
        <v>3-05-02</v>
      </c>
      <c r="M32" s="354" t="s">
        <v>708</v>
      </c>
      <c r="N32" s="354" t="s">
        <v>1660</v>
      </c>
      <c r="O32" s="354" t="s">
        <v>788</v>
      </c>
      <c r="P32" s="354">
        <v>25311001</v>
      </c>
      <c r="Q32" s="354">
        <v>25311067</v>
      </c>
      <c r="R32" s="354" t="s">
        <v>1663</v>
      </c>
      <c r="S32" s="354" t="s">
        <v>1263</v>
      </c>
      <c r="T32" s="356"/>
      <c r="V32" s="351" t="s">
        <v>1495</v>
      </c>
    </row>
    <row r="33" spans="1:22">
      <c r="A33" s="354" t="s">
        <v>751</v>
      </c>
      <c r="B33" s="354" t="s">
        <v>750</v>
      </c>
      <c r="C33" s="355" t="s">
        <v>752</v>
      </c>
      <c r="D33" s="355" t="s">
        <v>54</v>
      </c>
      <c r="E33" s="355" t="s">
        <v>9</v>
      </c>
      <c r="F33" s="355" t="s">
        <v>53</v>
      </c>
      <c r="G33" s="355" t="s">
        <v>3</v>
      </c>
      <c r="H33" s="355" t="s">
        <v>6</v>
      </c>
      <c r="I33" s="354" t="str">
        <f t="shared" si="0"/>
        <v>4-01-04</v>
      </c>
      <c r="M33" s="354" t="s">
        <v>753</v>
      </c>
      <c r="N33" s="354" t="s">
        <v>1660</v>
      </c>
      <c r="O33" s="354" t="s">
        <v>1324</v>
      </c>
      <c r="P33" s="354">
        <v>22938390</v>
      </c>
      <c r="R33" s="354" t="s">
        <v>1325</v>
      </c>
      <c r="S33" s="354" t="s">
        <v>1620</v>
      </c>
      <c r="T33" s="356"/>
      <c r="V33" s="351" t="s">
        <v>1487</v>
      </c>
    </row>
    <row r="34" spans="1:22">
      <c r="A34" s="354" t="s">
        <v>961</v>
      </c>
      <c r="B34" s="354" t="s">
        <v>960</v>
      </c>
      <c r="C34" s="355" t="s">
        <v>2198</v>
      </c>
      <c r="D34" s="355" t="s">
        <v>54</v>
      </c>
      <c r="E34" s="355" t="s">
        <v>5</v>
      </c>
      <c r="F34" s="355" t="s">
        <v>53</v>
      </c>
      <c r="G34" s="355" t="s">
        <v>6</v>
      </c>
      <c r="H34" s="355" t="s">
        <v>7</v>
      </c>
      <c r="I34" s="354" t="str">
        <f t="shared" si="0"/>
        <v>4-04-05</v>
      </c>
      <c r="M34" s="354" t="s">
        <v>69</v>
      </c>
      <c r="N34" s="354" t="s">
        <v>1660</v>
      </c>
      <c r="O34" s="354" t="s">
        <v>2199</v>
      </c>
      <c r="P34" s="354">
        <v>24832200</v>
      </c>
      <c r="Q34" s="354">
        <v>24830095</v>
      </c>
      <c r="R34" s="354" t="s">
        <v>1326</v>
      </c>
      <c r="S34" s="354" t="s">
        <v>1634</v>
      </c>
      <c r="T34" s="356"/>
      <c r="V34" s="351" t="s">
        <v>1535</v>
      </c>
    </row>
    <row r="35" spans="1:22">
      <c r="A35" s="354" t="s">
        <v>755</v>
      </c>
      <c r="B35" s="354" t="s">
        <v>754</v>
      </c>
      <c r="C35" s="355" t="s">
        <v>756</v>
      </c>
      <c r="D35" s="355" t="s">
        <v>63</v>
      </c>
      <c r="E35" s="355" t="s">
        <v>4</v>
      </c>
      <c r="F35" s="355" t="s">
        <v>56</v>
      </c>
      <c r="G35" s="355" t="s">
        <v>3</v>
      </c>
      <c r="H35" s="355" t="s">
        <v>3</v>
      </c>
      <c r="I35" s="354" t="str">
        <f t="shared" ref="I35:I66" si="1">CONCATENATE(F35,"-",G35,"-",H35)</f>
        <v>5-01-01</v>
      </c>
      <c r="M35" s="354" t="s">
        <v>757</v>
      </c>
      <c r="N35" s="354" t="s">
        <v>1660</v>
      </c>
      <c r="O35" s="354" t="s">
        <v>1621</v>
      </c>
      <c r="P35" s="354">
        <v>26660506</v>
      </c>
      <c r="Q35" s="354">
        <v>26650023</v>
      </c>
      <c r="R35" s="354" t="s">
        <v>1264</v>
      </c>
      <c r="S35" s="354" t="s">
        <v>758</v>
      </c>
      <c r="T35" s="356"/>
      <c r="V35" s="351" t="s">
        <v>1488</v>
      </c>
    </row>
    <row r="36" spans="1:22">
      <c r="A36" s="354" t="s">
        <v>809</v>
      </c>
      <c r="B36" s="354" t="s">
        <v>808</v>
      </c>
      <c r="C36" s="355" t="s">
        <v>810</v>
      </c>
      <c r="D36" s="355" t="s">
        <v>77</v>
      </c>
      <c r="E36" s="355" t="s">
        <v>3</v>
      </c>
      <c r="F36" s="355" t="s">
        <v>56</v>
      </c>
      <c r="G36" s="355" t="s">
        <v>4</v>
      </c>
      <c r="H36" s="355" t="s">
        <v>3</v>
      </c>
      <c r="I36" s="354" t="str">
        <f t="shared" si="1"/>
        <v>5-02-01</v>
      </c>
      <c r="M36" s="354" t="s">
        <v>811</v>
      </c>
      <c r="N36" s="354" t="s">
        <v>1660</v>
      </c>
      <c r="O36" s="354" t="s">
        <v>812</v>
      </c>
      <c r="P36" s="354">
        <v>26855292</v>
      </c>
      <c r="Q36" s="354">
        <v>88375192</v>
      </c>
      <c r="R36" s="354" t="s">
        <v>2200</v>
      </c>
      <c r="S36" s="354" t="s">
        <v>813</v>
      </c>
      <c r="T36" s="356"/>
      <c r="V36" s="351" t="s">
        <v>1501</v>
      </c>
    </row>
    <row r="37" spans="1:22">
      <c r="A37" s="354" t="s">
        <v>777</v>
      </c>
      <c r="B37" s="354" t="s">
        <v>776</v>
      </c>
      <c r="C37" s="355" t="s">
        <v>778</v>
      </c>
      <c r="D37" s="355" t="s">
        <v>694</v>
      </c>
      <c r="E37" s="355" t="s">
        <v>9</v>
      </c>
      <c r="F37" s="355" t="s">
        <v>56</v>
      </c>
      <c r="G37" s="355" t="s">
        <v>5</v>
      </c>
      <c r="H37" s="355" t="s">
        <v>3</v>
      </c>
      <c r="I37" s="354" t="str">
        <f t="shared" si="1"/>
        <v>5-03-01</v>
      </c>
      <c r="M37" s="354" t="s">
        <v>779</v>
      </c>
      <c r="N37" s="354" t="s">
        <v>1660</v>
      </c>
      <c r="O37" s="354" t="s">
        <v>1265</v>
      </c>
      <c r="P37" s="354">
        <v>26800315</v>
      </c>
      <c r="Q37" s="354">
        <v>26800315</v>
      </c>
      <c r="R37" s="354" t="s">
        <v>1623</v>
      </c>
      <c r="S37" s="354" t="s">
        <v>780</v>
      </c>
      <c r="T37" s="356"/>
      <c r="V37" s="351" t="s">
        <v>1493</v>
      </c>
    </row>
    <row r="38" spans="1:22">
      <c r="A38" s="354" t="s">
        <v>974</v>
      </c>
      <c r="B38" s="354" t="s">
        <v>973</v>
      </c>
      <c r="C38" s="355" t="s">
        <v>975</v>
      </c>
      <c r="D38" s="355" t="s">
        <v>694</v>
      </c>
      <c r="E38" s="355" t="s">
        <v>7</v>
      </c>
      <c r="F38" s="355" t="s">
        <v>56</v>
      </c>
      <c r="G38" s="355" t="s">
        <v>7</v>
      </c>
      <c r="H38" s="355" t="s">
        <v>3</v>
      </c>
      <c r="I38" s="354" t="str">
        <f t="shared" si="1"/>
        <v>5-05-01</v>
      </c>
      <c r="M38" s="354" t="s">
        <v>976</v>
      </c>
      <c r="N38" s="354" t="s">
        <v>1660</v>
      </c>
      <c r="O38" s="354" t="s">
        <v>1228</v>
      </c>
      <c r="P38" s="354">
        <v>26886103</v>
      </c>
      <c r="Q38" s="354">
        <v>26886103</v>
      </c>
      <c r="R38" s="354" t="s">
        <v>1266</v>
      </c>
      <c r="S38" s="354" t="s">
        <v>977</v>
      </c>
      <c r="T38" s="356"/>
      <c r="V38" s="351" t="s">
        <v>1539</v>
      </c>
    </row>
    <row r="39" spans="1:22">
      <c r="A39" s="354" t="s">
        <v>827</v>
      </c>
      <c r="B39" s="354" t="s">
        <v>826</v>
      </c>
      <c r="C39" s="355" t="s">
        <v>828</v>
      </c>
      <c r="D39" s="355" t="s">
        <v>70</v>
      </c>
      <c r="E39" s="355" t="s">
        <v>3</v>
      </c>
      <c r="F39" s="355" t="s">
        <v>56</v>
      </c>
      <c r="G39" s="355" t="s">
        <v>8</v>
      </c>
      <c r="H39" s="355" t="s">
        <v>3</v>
      </c>
      <c r="I39" s="354" t="str">
        <f t="shared" si="1"/>
        <v>5-06-01</v>
      </c>
      <c r="M39" s="354" t="s">
        <v>70</v>
      </c>
      <c r="N39" s="354" t="s">
        <v>1660</v>
      </c>
      <c r="O39" s="354" t="s">
        <v>2262</v>
      </c>
      <c r="P39" s="354">
        <v>26686002</v>
      </c>
      <c r="Q39" s="354">
        <v>26690113</v>
      </c>
      <c r="R39" s="354" t="s">
        <v>1625</v>
      </c>
      <c r="S39" s="354" t="s">
        <v>829</v>
      </c>
      <c r="T39" s="356"/>
      <c r="V39" s="351" t="s">
        <v>1504</v>
      </c>
    </row>
    <row r="40" spans="1:22">
      <c r="A40" s="354" t="s">
        <v>1253</v>
      </c>
      <c r="B40" s="354" t="s">
        <v>1099</v>
      </c>
      <c r="C40" s="355" t="s">
        <v>1100</v>
      </c>
      <c r="D40" s="355" t="s">
        <v>70</v>
      </c>
      <c r="E40" s="355" t="s">
        <v>4</v>
      </c>
      <c r="F40" s="355" t="s">
        <v>56</v>
      </c>
      <c r="G40" s="355" t="s">
        <v>9</v>
      </c>
      <c r="H40" s="355" t="s">
        <v>3</v>
      </c>
      <c r="I40" s="354" t="str">
        <f t="shared" si="1"/>
        <v>5-07-01</v>
      </c>
      <c r="M40" s="354" t="s">
        <v>1101</v>
      </c>
      <c r="N40" s="354" t="s">
        <v>1660</v>
      </c>
      <c r="O40" s="354" t="s">
        <v>2289</v>
      </c>
      <c r="P40" s="354">
        <v>26620246</v>
      </c>
      <c r="Q40" s="354">
        <v>26621798</v>
      </c>
      <c r="R40" s="354" t="s">
        <v>1641</v>
      </c>
      <c r="S40" s="354" t="s">
        <v>1102</v>
      </c>
      <c r="T40" s="356"/>
      <c r="V40" s="351" t="s">
        <v>1570</v>
      </c>
    </row>
    <row r="41" spans="1:22">
      <c r="A41" s="354" t="s">
        <v>760</v>
      </c>
      <c r="B41" s="354" t="s">
        <v>759</v>
      </c>
      <c r="C41" s="355" t="s">
        <v>2201</v>
      </c>
      <c r="D41" s="355" t="s">
        <v>48</v>
      </c>
      <c r="E41" s="355" t="s">
        <v>3</v>
      </c>
      <c r="F41" s="355" t="s">
        <v>47</v>
      </c>
      <c r="G41" s="355" t="s">
        <v>3</v>
      </c>
      <c r="H41" s="355" t="s">
        <v>11</v>
      </c>
      <c r="I41" s="354" t="str">
        <f t="shared" si="1"/>
        <v>6-01-08</v>
      </c>
      <c r="M41" s="354" t="s">
        <v>761</v>
      </c>
      <c r="N41" s="354" t="s">
        <v>1660</v>
      </c>
      <c r="O41" s="354" t="s">
        <v>1327</v>
      </c>
      <c r="P41" s="354">
        <v>26630274</v>
      </c>
      <c r="Q41" s="354">
        <v>26630274</v>
      </c>
      <c r="R41" s="354" t="s">
        <v>1267</v>
      </c>
      <c r="S41" s="354" t="s">
        <v>762</v>
      </c>
      <c r="T41" s="356"/>
      <c r="V41" s="351" t="s">
        <v>1489</v>
      </c>
    </row>
    <row r="42" spans="1:22">
      <c r="A42" s="354" t="s">
        <v>1140</v>
      </c>
      <c r="B42" s="354" t="s">
        <v>1139</v>
      </c>
      <c r="C42" s="355" t="s">
        <v>1141</v>
      </c>
      <c r="D42" s="355" t="s">
        <v>929</v>
      </c>
      <c r="E42" s="355" t="s">
        <v>3</v>
      </c>
      <c r="F42" s="355" t="s">
        <v>47</v>
      </c>
      <c r="G42" s="355" t="s">
        <v>3</v>
      </c>
      <c r="H42" s="355" t="s">
        <v>7</v>
      </c>
      <c r="I42" s="354" t="str">
        <f t="shared" si="1"/>
        <v>6-01-05</v>
      </c>
      <c r="M42" s="354" t="s">
        <v>719</v>
      </c>
      <c r="N42" s="354" t="s">
        <v>1660</v>
      </c>
      <c r="O42" s="354" t="s">
        <v>1687</v>
      </c>
      <c r="P42" s="354">
        <v>26410125</v>
      </c>
      <c r="Q42" s="354">
        <v>26410125</v>
      </c>
      <c r="R42" s="354" t="s">
        <v>1328</v>
      </c>
      <c r="S42" s="354" t="s">
        <v>1268</v>
      </c>
      <c r="T42" s="356"/>
      <c r="V42" s="351" t="s">
        <v>1580</v>
      </c>
    </row>
    <row r="43" spans="1:22">
      <c r="A43" s="354" t="s">
        <v>927</v>
      </c>
      <c r="B43" s="354" t="s">
        <v>926</v>
      </c>
      <c r="C43" s="355" t="s">
        <v>928</v>
      </c>
      <c r="D43" s="355" t="s">
        <v>929</v>
      </c>
      <c r="E43" s="355" t="s">
        <v>6</v>
      </c>
      <c r="F43" s="355" t="s">
        <v>47</v>
      </c>
      <c r="G43" s="355" t="s">
        <v>3</v>
      </c>
      <c r="H43" s="355" t="s">
        <v>6</v>
      </c>
      <c r="I43" s="354" t="str">
        <f t="shared" si="1"/>
        <v>6-01-04</v>
      </c>
      <c r="M43" s="354" t="s">
        <v>930</v>
      </c>
      <c r="N43" s="354" t="s">
        <v>1660</v>
      </c>
      <c r="O43" s="354" t="s">
        <v>1412</v>
      </c>
      <c r="P43" s="354">
        <v>26500140</v>
      </c>
      <c r="Q43" s="354">
        <v>26500140</v>
      </c>
      <c r="R43" s="354" t="s">
        <v>1632</v>
      </c>
      <c r="S43" s="354" t="s">
        <v>1413</v>
      </c>
      <c r="T43" s="356"/>
      <c r="V43" s="351" t="s">
        <v>1528</v>
      </c>
    </row>
    <row r="44" spans="1:22">
      <c r="A44" s="354" t="s">
        <v>797</v>
      </c>
      <c r="B44" s="354" t="s">
        <v>796</v>
      </c>
      <c r="C44" s="355" t="s">
        <v>798</v>
      </c>
      <c r="D44" s="355" t="s">
        <v>1452</v>
      </c>
      <c r="E44" s="355" t="s">
        <v>9</v>
      </c>
      <c r="F44" s="355" t="s">
        <v>47</v>
      </c>
      <c r="G44" s="355" t="s">
        <v>7</v>
      </c>
      <c r="H44" s="355" t="s">
        <v>4</v>
      </c>
      <c r="I44" s="354" t="str">
        <f t="shared" si="1"/>
        <v>6-05-02</v>
      </c>
      <c r="M44" s="354" t="s">
        <v>799</v>
      </c>
      <c r="N44" s="354" t="s">
        <v>1660</v>
      </c>
      <c r="O44" s="354" t="s">
        <v>2258</v>
      </c>
      <c r="P44" s="354">
        <v>27866156</v>
      </c>
      <c r="Q44" s="354">
        <v>27866156</v>
      </c>
      <c r="R44" s="354" t="s">
        <v>1330</v>
      </c>
      <c r="S44" s="354" t="s">
        <v>800</v>
      </c>
      <c r="T44" s="356"/>
      <c r="V44" s="351" t="s">
        <v>1499</v>
      </c>
    </row>
    <row r="45" spans="1:22">
      <c r="A45" s="354" t="s">
        <v>806</v>
      </c>
      <c r="B45" s="354" t="s">
        <v>805</v>
      </c>
      <c r="C45" s="355" t="s">
        <v>807</v>
      </c>
      <c r="D45" s="355" t="s">
        <v>804</v>
      </c>
      <c r="E45" s="355" t="s">
        <v>7</v>
      </c>
      <c r="F45" s="355" t="s">
        <v>47</v>
      </c>
      <c r="G45" s="355" t="s">
        <v>11</v>
      </c>
      <c r="H45" s="355" t="s">
        <v>3</v>
      </c>
      <c r="I45" s="354" t="str">
        <f t="shared" si="1"/>
        <v>6-08-01</v>
      </c>
      <c r="M45" s="354" t="s">
        <v>723</v>
      </c>
      <c r="N45" s="354" t="s">
        <v>1660</v>
      </c>
      <c r="O45" s="354" t="s">
        <v>2260</v>
      </c>
      <c r="P45" s="354">
        <v>27733125</v>
      </c>
      <c r="Q45" s="354">
        <v>27733125</v>
      </c>
      <c r="R45" s="354" t="s">
        <v>1665</v>
      </c>
      <c r="S45" s="354" t="s">
        <v>1331</v>
      </c>
      <c r="T45" s="356"/>
      <c r="V45" s="351" t="s">
        <v>763</v>
      </c>
    </row>
    <row r="46" spans="1:22">
      <c r="A46" s="354" t="s">
        <v>802</v>
      </c>
      <c r="B46" s="354" t="s">
        <v>801</v>
      </c>
      <c r="C46" s="355" t="s">
        <v>803</v>
      </c>
      <c r="D46" s="355" t="s">
        <v>804</v>
      </c>
      <c r="E46" s="355" t="s">
        <v>3</v>
      </c>
      <c r="F46" s="355" t="s">
        <v>47</v>
      </c>
      <c r="G46" s="355" t="s">
        <v>9</v>
      </c>
      <c r="H46" s="355" t="s">
        <v>3</v>
      </c>
      <c r="I46" s="354" t="str">
        <f t="shared" si="1"/>
        <v>6-07-01</v>
      </c>
      <c r="M46" s="354" t="s">
        <v>1402</v>
      </c>
      <c r="N46" s="354" t="s">
        <v>1660</v>
      </c>
      <c r="O46" s="354" t="s">
        <v>1675</v>
      </c>
      <c r="P46" s="354">
        <v>27750142</v>
      </c>
      <c r="Q46" s="354">
        <v>27753132</v>
      </c>
      <c r="R46" s="354" t="s">
        <v>1269</v>
      </c>
      <c r="S46" s="354" t="s">
        <v>2259</v>
      </c>
      <c r="T46" s="356"/>
      <c r="V46" s="351" t="s">
        <v>1500</v>
      </c>
    </row>
    <row r="47" spans="1:22">
      <c r="A47" s="354" t="s">
        <v>913</v>
      </c>
      <c r="B47" s="354" t="s">
        <v>912</v>
      </c>
      <c r="C47" s="355" t="s">
        <v>914</v>
      </c>
      <c r="D47" s="355" t="s">
        <v>804</v>
      </c>
      <c r="E47" s="355" t="s">
        <v>13</v>
      </c>
      <c r="F47" s="355" t="s">
        <v>47</v>
      </c>
      <c r="G47" s="355" t="s">
        <v>13</v>
      </c>
      <c r="H47" s="355" t="s">
        <v>4</v>
      </c>
      <c r="I47" s="354" t="str">
        <f t="shared" si="1"/>
        <v>6-10-02</v>
      </c>
      <c r="M47" s="354" t="s">
        <v>724</v>
      </c>
      <c r="N47" s="354" t="s">
        <v>1660</v>
      </c>
      <c r="O47" s="354" t="s">
        <v>1415</v>
      </c>
      <c r="P47" s="354">
        <v>27321529</v>
      </c>
      <c r="R47" s="354" t="s">
        <v>1270</v>
      </c>
      <c r="S47" s="354" t="s">
        <v>1271</v>
      </c>
      <c r="T47" s="356"/>
      <c r="V47" s="351" t="s">
        <v>1525</v>
      </c>
    </row>
    <row r="48" spans="1:22">
      <c r="A48" s="354" t="s">
        <v>963</v>
      </c>
      <c r="B48" s="354" t="s">
        <v>962</v>
      </c>
      <c r="C48" s="355" t="s">
        <v>1386</v>
      </c>
      <c r="D48" s="355" t="s">
        <v>804</v>
      </c>
      <c r="E48" s="355" t="s">
        <v>5</v>
      </c>
      <c r="F48" s="355" t="s">
        <v>47</v>
      </c>
      <c r="G48" s="355" t="s">
        <v>9</v>
      </c>
      <c r="H48" s="355" t="s">
        <v>4</v>
      </c>
      <c r="I48" s="354" t="str">
        <f t="shared" si="1"/>
        <v>6-07-02</v>
      </c>
      <c r="M48" s="354" t="s">
        <v>722</v>
      </c>
      <c r="N48" s="354" t="s">
        <v>1660</v>
      </c>
      <c r="O48" s="354" t="s">
        <v>2276</v>
      </c>
      <c r="P48" s="354">
        <v>27355201</v>
      </c>
      <c r="R48" s="354" t="s">
        <v>1272</v>
      </c>
      <c r="S48" s="354" t="s">
        <v>1463</v>
      </c>
      <c r="T48" s="356"/>
      <c r="V48" s="351" t="s">
        <v>1536</v>
      </c>
    </row>
    <row r="49" spans="1:22">
      <c r="A49" s="354" t="s">
        <v>819</v>
      </c>
      <c r="B49" s="354" t="s">
        <v>818</v>
      </c>
      <c r="C49" s="355" t="s">
        <v>2202</v>
      </c>
      <c r="D49" s="355" t="s">
        <v>45</v>
      </c>
      <c r="E49" s="355" t="s">
        <v>3</v>
      </c>
      <c r="F49" s="355" t="s">
        <v>46</v>
      </c>
      <c r="G49" s="355" t="s">
        <v>3</v>
      </c>
      <c r="H49" s="355" t="s">
        <v>3</v>
      </c>
      <c r="I49" s="354" t="str">
        <f t="shared" si="1"/>
        <v>7-01-01</v>
      </c>
      <c r="M49" s="354" t="s">
        <v>820</v>
      </c>
      <c r="N49" s="354" t="s">
        <v>1660</v>
      </c>
      <c r="O49" s="354" t="s">
        <v>2203</v>
      </c>
      <c r="P49" s="354">
        <v>27580027</v>
      </c>
      <c r="Q49" s="354">
        <v>27983652</v>
      </c>
      <c r="R49" s="354" t="s">
        <v>1273</v>
      </c>
      <c r="S49" s="354" t="s">
        <v>1403</v>
      </c>
      <c r="T49" s="356"/>
      <c r="V49" s="351" t="s">
        <v>1502</v>
      </c>
    </row>
    <row r="50" spans="1:22">
      <c r="A50" s="354" t="s">
        <v>795</v>
      </c>
      <c r="B50" s="354" t="s">
        <v>794</v>
      </c>
      <c r="C50" s="355" t="s">
        <v>1254</v>
      </c>
      <c r="D50" s="355" t="s">
        <v>45</v>
      </c>
      <c r="E50" s="355" t="s">
        <v>12</v>
      </c>
      <c r="F50" s="355" t="s">
        <v>46</v>
      </c>
      <c r="G50" s="355" t="s">
        <v>7</v>
      </c>
      <c r="H50" s="355" t="s">
        <v>4</v>
      </c>
      <c r="I50" s="354" t="str">
        <f t="shared" si="1"/>
        <v>7-05-02</v>
      </c>
      <c r="M50" s="354" t="s">
        <v>725</v>
      </c>
      <c r="N50" s="354" t="s">
        <v>1660</v>
      </c>
      <c r="O50" s="354" t="s">
        <v>1624</v>
      </c>
      <c r="P50" s="354">
        <v>27184052</v>
      </c>
      <c r="Q50" s="354">
        <v>27184011</v>
      </c>
      <c r="R50" s="354" t="s">
        <v>1401</v>
      </c>
      <c r="S50" s="354" t="s">
        <v>1457</v>
      </c>
      <c r="T50" s="356"/>
      <c r="V50" s="351" t="s">
        <v>1498</v>
      </c>
    </row>
    <row r="51" spans="1:22">
      <c r="A51" s="354" t="s">
        <v>1064</v>
      </c>
      <c r="B51" s="354" t="s">
        <v>1063</v>
      </c>
      <c r="C51" s="355" t="s">
        <v>2204</v>
      </c>
      <c r="D51" s="355" t="s">
        <v>45</v>
      </c>
      <c r="E51" s="355" t="s">
        <v>6</v>
      </c>
      <c r="F51" s="355" t="s">
        <v>46</v>
      </c>
      <c r="G51" s="355" t="s">
        <v>5</v>
      </c>
      <c r="H51" s="355" t="s">
        <v>3</v>
      </c>
      <c r="I51" s="354" t="str">
        <f t="shared" si="1"/>
        <v>7-03-01</v>
      </c>
      <c r="M51" s="354" t="s">
        <v>702</v>
      </c>
      <c r="N51" s="354" t="s">
        <v>1660</v>
      </c>
      <c r="O51" s="354" t="s">
        <v>2205</v>
      </c>
      <c r="P51" s="354">
        <v>27688093</v>
      </c>
      <c r="Q51" s="354">
        <v>27686070</v>
      </c>
      <c r="R51" s="354" t="s">
        <v>1424</v>
      </c>
      <c r="S51" s="354" t="s">
        <v>1065</v>
      </c>
      <c r="T51" s="356"/>
      <c r="V51" s="351" t="s">
        <v>1562</v>
      </c>
    </row>
    <row r="52" spans="1:22">
      <c r="A52" s="354" t="s">
        <v>994</v>
      </c>
      <c r="B52" s="354" t="s">
        <v>993</v>
      </c>
      <c r="C52" s="355" t="s">
        <v>995</v>
      </c>
      <c r="D52" s="355" t="s">
        <v>1453</v>
      </c>
      <c r="E52" s="355" t="s">
        <v>3</v>
      </c>
      <c r="F52" s="355" t="s">
        <v>46</v>
      </c>
      <c r="G52" s="355" t="s">
        <v>6</v>
      </c>
      <c r="H52" s="355" t="s">
        <v>3</v>
      </c>
      <c r="I52" s="354" t="str">
        <f t="shared" si="1"/>
        <v>7-04-01</v>
      </c>
      <c r="M52" s="354" t="s">
        <v>2253</v>
      </c>
      <c r="N52" s="354" t="s">
        <v>1660</v>
      </c>
      <c r="O52" s="354" t="s">
        <v>996</v>
      </c>
      <c r="P52" s="354">
        <v>27510060</v>
      </c>
      <c r="Q52" s="354">
        <v>27510244</v>
      </c>
      <c r="R52" s="354" t="s">
        <v>1635</v>
      </c>
      <c r="S52" s="354" t="s">
        <v>997</v>
      </c>
      <c r="T52" s="356"/>
      <c r="V52" s="351" t="s">
        <v>1544</v>
      </c>
    </row>
    <row r="53" spans="1:22">
      <c r="A53" s="354" t="s">
        <v>916</v>
      </c>
      <c r="B53" s="354" t="s">
        <v>915</v>
      </c>
      <c r="C53" s="355" t="s">
        <v>2206</v>
      </c>
      <c r="D53" s="355" t="s">
        <v>74</v>
      </c>
      <c r="E53" s="355" t="s">
        <v>6</v>
      </c>
      <c r="F53" s="355" t="s">
        <v>46</v>
      </c>
      <c r="G53" s="355" t="s">
        <v>8</v>
      </c>
      <c r="H53" s="355" t="s">
        <v>3</v>
      </c>
      <c r="I53" s="354" t="str">
        <f t="shared" si="1"/>
        <v>7-06-01</v>
      </c>
      <c r="M53" s="354" t="s">
        <v>917</v>
      </c>
      <c r="N53" s="354" t="s">
        <v>1660</v>
      </c>
      <c r="O53" s="354" t="s">
        <v>2272</v>
      </c>
      <c r="P53" s="354">
        <v>27166802</v>
      </c>
      <c r="Q53" s="354">
        <v>27167291</v>
      </c>
      <c r="R53" s="354" t="s">
        <v>1332</v>
      </c>
      <c r="S53" s="354" t="s">
        <v>2207</v>
      </c>
      <c r="T53" s="356"/>
      <c r="V53" s="351" t="s">
        <v>781</v>
      </c>
    </row>
    <row r="54" spans="1:22">
      <c r="A54" s="354" t="s">
        <v>952</v>
      </c>
      <c r="B54" s="354" t="s">
        <v>951</v>
      </c>
      <c r="C54" s="355" t="s">
        <v>953</v>
      </c>
      <c r="D54" s="355" t="s">
        <v>54</v>
      </c>
      <c r="E54" s="355" t="s">
        <v>9</v>
      </c>
      <c r="F54" s="355" t="s">
        <v>53</v>
      </c>
      <c r="G54" s="355" t="s">
        <v>11</v>
      </c>
      <c r="H54" s="355" t="s">
        <v>3</v>
      </c>
      <c r="I54" s="354" t="str">
        <f t="shared" si="1"/>
        <v>4-08-01</v>
      </c>
      <c r="M54" s="354" t="s">
        <v>954</v>
      </c>
      <c r="N54" s="354" t="s">
        <v>1660</v>
      </c>
      <c r="O54" s="354" t="s">
        <v>955</v>
      </c>
      <c r="P54" s="354">
        <v>22654811</v>
      </c>
      <c r="Q54" s="354">
        <v>22654811</v>
      </c>
      <c r="R54" s="354" t="s">
        <v>1333</v>
      </c>
      <c r="S54" s="354" t="s">
        <v>956</v>
      </c>
      <c r="T54" s="356"/>
      <c r="V54" s="351" t="s">
        <v>1534</v>
      </c>
    </row>
    <row r="55" spans="1:22">
      <c r="A55" s="354" t="s">
        <v>919</v>
      </c>
      <c r="B55" s="354" t="s">
        <v>918</v>
      </c>
      <c r="C55" s="355" t="s">
        <v>920</v>
      </c>
      <c r="D55" s="355" t="s">
        <v>63</v>
      </c>
      <c r="E55" s="355" t="s">
        <v>5</v>
      </c>
      <c r="F55" s="355" t="s">
        <v>56</v>
      </c>
      <c r="G55" s="355" t="s">
        <v>6</v>
      </c>
      <c r="H55" s="355" t="s">
        <v>4</v>
      </c>
      <c r="I55" s="354" t="str">
        <f t="shared" si="1"/>
        <v>5-04-02</v>
      </c>
      <c r="M55" s="354" t="s">
        <v>701</v>
      </c>
      <c r="N55" s="354" t="s">
        <v>1660</v>
      </c>
      <c r="O55" s="354" t="s">
        <v>2273</v>
      </c>
      <c r="P55" s="354">
        <v>26730527</v>
      </c>
      <c r="Q55" s="354">
        <v>26730527</v>
      </c>
      <c r="R55" s="354" t="s">
        <v>1411</v>
      </c>
      <c r="S55" s="354" t="s">
        <v>921</v>
      </c>
      <c r="T55" s="356"/>
      <c r="V55" s="351" t="s">
        <v>1526</v>
      </c>
    </row>
    <row r="56" spans="1:22">
      <c r="A56" s="354" t="s">
        <v>909</v>
      </c>
      <c r="B56" s="354" t="s">
        <v>908</v>
      </c>
      <c r="C56" s="355" t="s">
        <v>910</v>
      </c>
      <c r="D56" s="355" t="s">
        <v>44</v>
      </c>
      <c r="E56" s="355" t="s">
        <v>7</v>
      </c>
      <c r="F56" s="355" t="s">
        <v>40</v>
      </c>
      <c r="G56" s="355" t="s">
        <v>3</v>
      </c>
      <c r="H56" s="355" t="s">
        <v>4</v>
      </c>
      <c r="I56" s="354" t="str">
        <f t="shared" si="1"/>
        <v>2-01-02</v>
      </c>
      <c r="M56" s="354" t="s">
        <v>39</v>
      </c>
      <c r="N56" s="354" t="s">
        <v>1660</v>
      </c>
      <c r="O56" s="354" t="s">
        <v>2271</v>
      </c>
      <c r="P56" s="354">
        <v>24338963</v>
      </c>
      <c r="Q56" s="354">
        <v>24338963</v>
      </c>
      <c r="R56" s="354" t="s">
        <v>1631</v>
      </c>
      <c r="S56" s="354" t="s">
        <v>911</v>
      </c>
      <c r="T56" s="356"/>
      <c r="V56" s="351" t="s">
        <v>1524</v>
      </c>
    </row>
    <row r="57" spans="1:22">
      <c r="A57" s="354" t="s">
        <v>791</v>
      </c>
      <c r="B57" s="354" t="s">
        <v>790</v>
      </c>
      <c r="C57" s="355" t="s">
        <v>792</v>
      </c>
      <c r="D57" s="355" t="s">
        <v>41</v>
      </c>
      <c r="E57" s="355" t="s">
        <v>3</v>
      </c>
      <c r="F57" s="355" t="s">
        <v>38</v>
      </c>
      <c r="G57" s="355" t="s">
        <v>5</v>
      </c>
      <c r="H57" s="355" t="s">
        <v>16</v>
      </c>
      <c r="I57" s="354" t="str">
        <f t="shared" si="1"/>
        <v>1-03-12</v>
      </c>
      <c r="M57" s="354" t="s">
        <v>681</v>
      </c>
      <c r="N57" s="354" t="s">
        <v>1660</v>
      </c>
      <c r="O57" s="354" t="s">
        <v>2208</v>
      </c>
      <c r="P57" s="354">
        <v>22590602</v>
      </c>
      <c r="Q57" s="354">
        <v>22597519</v>
      </c>
      <c r="R57" s="354" t="s">
        <v>1334</v>
      </c>
      <c r="S57" s="354" t="s">
        <v>793</v>
      </c>
      <c r="T57" s="356"/>
      <c r="V57" s="351" t="s">
        <v>1496</v>
      </c>
    </row>
    <row r="58" spans="1:22">
      <c r="A58" s="354" t="s">
        <v>904</v>
      </c>
      <c r="B58" s="354" t="s">
        <v>903</v>
      </c>
      <c r="C58" s="355" t="s">
        <v>905</v>
      </c>
      <c r="D58" s="355" t="s">
        <v>44</v>
      </c>
      <c r="E58" s="355" t="s">
        <v>6</v>
      </c>
      <c r="F58" s="355" t="s">
        <v>40</v>
      </c>
      <c r="G58" s="355" t="s">
        <v>3</v>
      </c>
      <c r="H58" s="355" t="s">
        <v>6</v>
      </c>
      <c r="I58" s="354" t="str">
        <f t="shared" si="1"/>
        <v>2-01-04</v>
      </c>
      <c r="M58" s="354" t="s">
        <v>906</v>
      </c>
      <c r="N58" s="354" t="s">
        <v>1660</v>
      </c>
      <c r="O58" s="354" t="s">
        <v>1460</v>
      </c>
      <c r="P58" s="354">
        <v>24381386</v>
      </c>
      <c r="Q58" s="354">
        <v>24381386</v>
      </c>
      <c r="R58" s="354" t="s">
        <v>1275</v>
      </c>
      <c r="S58" s="354" t="s">
        <v>907</v>
      </c>
      <c r="T58" s="356"/>
      <c r="V58" s="351" t="s">
        <v>1523</v>
      </c>
    </row>
    <row r="59" spans="1:22">
      <c r="A59" s="354" t="s">
        <v>858</v>
      </c>
      <c r="B59" s="354" t="s">
        <v>857</v>
      </c>
      <c r="C59" s="355" t="s">
        <v>859</v>
      </c>
      <c r="D59" s="355" t="s">
        <v>57</v>
      </c>
      <c r="E59" s="355" t="s">
        <v>7</v>
      </c>
      <c r="F59" s="355" t="s">
        <v>42</v>
      </c>
      <c r="G59" s="355" t="s">
        <v>4</v>
      </c>
      <c r="H59" s="355" t="s">
        <v>3</v>
      </c>
      <c r="I59" s="354" t="str">
        <f t="shared" si="1"/>
        <v>3-02-01</v>
      </c>
      <c r="M59" s="354" t="s">
        <v>678</v>
      </c>
      <c r="N59" s="354" t="s">
        <v>1660</v>
      </c>
      <c r="O59" s="354" t="s">
        <v>2209</v>
      </c>
      <c r="P59" s="354">
        <v>25745850</v>
      </c>
      <c r="Q59" s="354">
        <v>25747404</v>
      </c>
      <c r="R59" s="354" t="s">
        <v>1335</v>
      </c>
      <c r="S59" s="354" t="s">
        <v>2210</v>
      </c>
      <c r="T59" s="356"/>
      <c r="V59" s="351" t="s">
        <v>1512</v>
      </c>
    </row>
    <row r="60" spans="1:22">
      <c r="A60" s="354" t="s">
        <v>877</v>
      </c>
      <c r="B60" s="354" t="s">
        <v>876</v>
      </c>
      <c r="C60" s="355" t="s">
        <v>2211</v>
      </c>
      <c r="D60" s="355" t="s">
        <v>1452</v>
      </c>
      <c r="E60" s="355" t="s">
        <v>8</v>
      </c>
      <c r="F60" s="355" t="s">
        <v>47</v>
      </c>
      <c r="G60" s="355" t="s">
        <v>7</v>
      </c>
      <c r="H60" s="355" t="s">
        <v>3</v>
      </c>
      <c r="I60" s="354" t="str">
        <f t="shared" si="1"/>
        <v>6-05-01</v>
      </c>
      <c r="M60" s="354" t="s">
        <v>2252</v>
      </c>
      <c r="N60" s="354" t="s">
        <v>1660</v>
      </c>
      <c r="O60" s="354" t="s">
        <v>1627</v>
      </c>
      <c r="P60" s="354">
        <v>27866594</v>
      </c>
      <c r="Q60" s="354">
        <v>27866594</v>
      </c>
      <c r="R60" s="354" t="s">
        <v>1628</v>
      </c>
      <c r="S60" s="354" t="s">
        <v>1458</v>
      </c>
      <c r="T60" s="356"/>
      <c r="V60" s="351" t="s">
        <v>1517</v>
      </c>
    </row>
    <row r="61" spans="1:22">
      <c r="A61" s="354" t="s">
        <v>815</v>
      </c>
      <c r="B61" s="354" t="s">
        <v>814</v>
      </c>
      <c r="C61" s="355" t="s">
        <v>816</v>
      </c>
      <c r="D61" s="355" t="s">
        <v>74</v>
      </c>
      <c r="E61" s="355" t="s">
        <v>3</v>
      </c>
      <c r="F61" s="355" t="s">
        <v>46</v>
      </c>
      <c r="G61" s="355" t="s">
        <v>4</v>
      </c>
      <c r="H61" s="355" t="s">
        <v>3</v>
      </c>
      <c r="I61" s="354" t="str">
        <f t="shared" si="1"/>
        <v>7-02-01</v>
      </c>
      <c r="M61" s="354" t="s">
        <v>72</v>
      </c>
      <c r="N61" s="354" t="s">
        <v>1660</v>
      </c>
      <c r="O61" s="354" t="s">
        <v>2261</v>
      </c>
      <c r="P61" s="354">
        <v>27100816</v>
      </c>
      <c r="Q61" s="354">
        <v>27112794</v>
      </c>
      <c r="R61" s="354" t="s">
        <v>1336</v>
      </c>
      <c r="S61" s="354" t="s">
        <v>817</v>
      </c>
      <c r="T61" s="356"/>
      <c r="V61" s="351" t="s">
        <v>776</v>
      </c>
    </row>
    <row r="62" spans="1:22">
      <c r="A62" s="354" t="s">
        <v>923</v>
      </c>
      <c r="B62" s="354" t="s">
        <v>922</v>
      </c>
      <c r="C62" s="355" t="s">
        <v>924</v>
      </c>
      <c r="D62" s="355" t="s">
        <v>75</v>
      </c>
      <c r="E62" s="355" t="s">
        <v>3</v>
      </c>
      <c r="F62" s="355" t="s">
        <v>42</v>
      </c>
      <c r="G62" s="355" t="s">
        <v>6</v>
      </c>
      <c r="H62" s="355" t="s">
        <v>3</v>
      </c>
      <c r="I62" s="354" t="str">
        <f t="shared" si="1"/>
        <v>3-04-01</v>
      </c>
      <c r="M62" s="354" t="s">
        <v>706</v>
      </c>
      <c r="N62" s="354" t="s">
        <v>1660</v>
      </c>
      <c r="O62" s="354" t="s">
        <v>1669</v>
      </c>
      <c r="P62" s="354">
        <v>25322274</v>
      </c>
      <c r="R62" s="354" t="s">
        <v>1670</v>
      </c>
      <c r="S62" s="354" t="s">
        <v>925</v>
      </c>
      <c r="T62" s="356"/>
      <c r="V62" s="351" t="s">
        <v>1527</v>
      </c>
    </row>
    <row r="63" spans="1:22">
      <c r="A63" s="354" t="s">
        <v>1244</v>
      </c>
      <c r="B63" s="354" t="s">
        <v>1255</v>
      </c>
      <c r="C63" s="355" t="s">
        <v>910</v>
      </c>
      <c r="D63" s="355" t="s">
        <v>1450</v>
      </c>
      <c r="E63" s="355" t="s">
        <v>3</v>
      </c>
      <c r="F63" s="355" t="s">
        <v>38</v>
      </c>
      <c r="G63" s="355" t="s">
        <v>3</v>
      </c>
      <c r="H63" s="355" t="s">
        <v>4</v>
      </c>
      <c r="I63" s="354" t="str">
        <f t="shared" si="1"/>
        <v>1-01-02</v>
      </c>
      <c r="M63" s="354" t="s">
        <v>1442</v>
      </c>
      <c r="N63" s="354" t="s">
        <v>1660</v>
      </c>
      <c r="O63" s="354" t="s">
        <v>2297</v>
      </c>
      <c r="P63" s="354">
        <v>22213849</v>
      </c>
      <c r="R63" s="354" t="s">
        <v>1443</v>
      </c>
      <c r="S63" s="354" t="s">
        <v>1648</v>
      </c>
      <c r="T63" s="356"/>
      <c r="V63" s="351" t="s">
        <v>1604</v>
      </c>
    </row>
    <row r="64" spans="1:22">
      <c r="A64" s="354" t="s">
        <v>958</v>
      </c>
      <c r="B64" s="354" t="s">
        <v>957</v>
      </c>
      <c r="C64" s="355" t="s">
        <v>1385</v>
      </c>
      <c r="D64" s="355" t="s">
        <v>1450</v>
      </c>
      <c r="E64" s="355" t="s">
        <v>5</v>
      </c>
      <c r="F64" s="355" t="s">
        <v>38</v>
      </c>
      <c r="G64" s="355" t="s">
        <v>4</v>
      </c>
      <c r="H64" s="355" t="s">
        <v>4</v>
      </c>
      <c r="I64" s="354" t="str">
        <f t="shared" si="1"/>
        <v>1-02-02</v>
      </c>
      <c r="M64" s="354" t="s">
        <v>959</v>
      </c>
      <c r="N64" s="354" t="s">
        <v>1660</v>
      </c>
      <c r="O64" s="354" t="s">
        <v>1414</v>
      </c>
      <c r="P64" s="354">
        <v>40814800</v>
      </c>
      <c r="Q64" s="354">
        <v>22280123</v>
      </c>
      <c r="R64" s="354" t="s">
        <v>1337</v>
      </c>
      <c r="S64" s="354" t="s">
        <v>1462</v>
      </c>
      <c r="T64" s="356"/>
      <c r="V64" s="351" t="s">
        <v>726</v>
      </c>
    </row>
    <row r="65" spans="1:22">
      <c r="A65" s="354" t="s">
        <v>946</v>
      </c>
      <c r="B65" s="354" t="s">
        <v>945</v>
      </c>
      <c r="C65" s="355" t="s">
        <v>2212</v>
      </c>
      <c r="D65" s="355" t="s">
        <v>41</v>
      </c>
      <c r="E65" s="355" t="s">
        <v>3</v>
      </c>
      <c r="F65" s="355" t="s">
        <v>38</v>
      </c>
      <c r="G65" s="355" t="s">
        <v>5</v>
      </c>
      <c r="H65" s="355" t="s">
        <v>9</v>
      </c>
      <c r="I65" s="354" t="str">
        <f t="shared" si="1"/>
        <v>1-03-07</v>
      </c>
      <c r="M65" s="354" t="s">
        <v>683</v>
      </c>
      <c r="N65" s="354" t="s">
        <v>1660</v>
      </c>
      <c r="O65" s="354" t="s">
        <v>1673</v>
      </c>
      <c r="P65" s="354">
        <v>22743185</v>
      </c>
      <c r="Q65" s="354">
        <v>22743185</v>
      </c>
      <c r="R65" s="354" t="s">
        <v>1674</v>
      </c>
      <c r="S65" s="354" t="s">
        <v>1338</v>
      </c>
      <c r="T65" s="356"/>
      <c r="V65" s="351" t="s">
        <v>1532</v>
      </c>
    </row>
    <row r="66" spans="1:22">
      <c r="A66" s="354" t="s">
        <v>1028</v>
      </c>
      <c r="B66" s="354" t="s">
        <v>1027</v>
      </c>
      <c r="C66" s="355" t="s">
        <v>1029</v>
      </c>
      <c r="D66" s="355" t="s">
        <v>59</v>
      </c>
      <c r="E66" s="355" t="s">
        <v>7</v>
      </c>
      <c r="F66" s="355" t="s">
        <v>38</v>
      </c>
      <c r="G66" s="355" t="s">
        <v>9</v>
      </c>
      <c r="H66" s="355" t="s">
        <v>3</v>
      </c>
      <c r="I66" s="354" t="str">
        <f t="shared" si="1"/>
        <v>1-07-01</v>
      </c>
      <c r="M66" s="354" t="s">
        <v>1636</v>
      </c>
      <c r="N66" s="354" t="s">
        <v>1660</v>
      </c>
      <c r="O66" s="354" t="s">
        <v>1637</v>
      </c>
      <c r="P66" s="354">
        <v>21061700</v>
      </c>
      <c r="Q66" s="354">
        <v>22491117</v>
      </c>
      <c r="R66" s="354" t="s">
        <v>1638</v>
      </c>
      <c r="S66" s="354" t="s">
        <v>1030</v>
      </c>
      <c r="T66" s="356"/>
      <c r="V66" s="351" t="s">
        <v>1552</v>
      </c>
    </row>
    <row r="67" spans="1:22">
      <c r="A67" s="354" t="s">
        <v>1222</v>
      </c>
      <c r="B67" s="354" t="s">
        <v>1221</v>
      </c>
      <c r="C67" s="355" t="s">
        <v>1223</v>
      </c>
      <c r="D67" s="355" t="s">
        <v>59</v>
      </c>
      <c r="E67" s="355" t="s">
        <v>8</v>
      </c>
      <c r="F67" s="355" t="s">
        <v>38</v>
      </c>
      <c r="G67" s="355" t="s">
        <v>690</v>
      </c>
      <c r="H67" s="355" t="s">
        <v>3</v>
      </c>
      <c r="I67" s="354" t="str">
        <f t="shared" ref="I67:I98" si="2">CONCATENATE(F67,"-",G67,"-",H67)</f>
        <v>1-16-01</v>
      </c>
      <c r="M67" s="354" t="s">
        <v>65</v>
      </c>
      <c r="N67" s="354" t="s">
        <v>1660</v>
      </c>
      <c r="O67" s="354" t="s">
        <v>1688</v>
      </c>
      <c r="P67" s="354">
        <v>40000256</v>
      </c>
      <c r="Q67" s="354">
        <v>24190361</v>
      </c>
      <c r="R67" s="354" t="s">
        <v>1480</v>
      </c>
      <c r="S67" s="354" t="s">
        <v>1224</v>
      </c>
      <c r="T67" s="356"/>
      <c r="V67" s="351" t="s">
        <v>1602</v>
      </c>
    </row>
    <row r="68" spans="1:22">
      <c r="A68" s="354" t="s">
        <v>899</v>
      </c>
      <c r="B68" s="354" t="s">
        <v>898</v>
      </c>
      <c r="C68" s="355" t="s">
        <v>900</v>
      </c>
      <c r="D68" s="355" t="s">
        <v>59</v>
      </c>
      <c r="E68" s="355" t="s">
        <v>5</v>
      </c>
      <c r="F68" s="355" t="s">
        <v>38</v>
      </c>
      <c r="G68" s="355" t="s">
        <v>6</v>
      </c>
      <c r="H68" s="355" t="s">
        <v>12</v>
      </c>
      <c r="I68" s="354" t="str">
        <f t="shared" si="2"/>
        <v>1-04-09</v>
      </c>
      <c r="M68" s="354" t="s">
        <v>901</v>
      </c>
      <c r="N68" s="354" t="s">
        <v>1660</v>
      </c>
      <c r="O68" s="354" t="s">
        <v>2270</v>
      </c>
      <c r="P68" s="354">
        <v>27781010</v>
      </c>
      <c r="Q68" s="354">
        <v>27781010</v>
      </c>
      <c r="R68" s="354" t="s">
        <v>1277</v>
      </c>
      <c r="S68" s="354" t="s">
        <v>902</v>
      </c>
      <c r="T68" s="356"/>
      <c r="V68" s="351" t="s">
        <v>1522</v>
      </c>
    </row>
    <row r="69" spans="1:22">
      <c r="A69" s="354" t="s">
        <v>1212</v>
      </c>
      <c r="B69" s="354" t="s">
        <v>1211</v>
      </c>
      <c r="C69" s="355" t="s">
        <v>1213</v>
      </c>
      <c r="D69" s="355" t="s">
        <v>66</v>
      </c>
      <c r="E69" s="355" t="s">
        <v>9</v>
      </c>
      <c r="F69" s="355" t="s">
        <v>38</v>
      </c>
      <c r="G69" s="355" t="s">
        <v>67</v>
      </c>
      <c r="H69" s="355" t="s">
        <v>8</v>
      </c>
      <c r="I69" s="354" t="str">
        <f t="shared" si="2"/>
        <v>1-19-06</v>
      </c>
      <c r="M69" s="354" t="s">
        <v>49</v>
      </c>
      <c r="N69" s="354" t="s">
        <v>1660</v>
      </c>
      <c r="O69" s="354" t="s">
        <v>738</v>
      </c>
      <c r="P69" s="354">
        <v>27370025</v>
      </c>
      <c r="Q69" s="354">
        <v>27370168</v>
      </c>
      <c r="R69" s="354" t="s">
        <v>1214</v>
      </c>
      <c r="S69" s="354" t="s">
        <v>1215</v>
      </c>
      <c r="T69" s="356"/>
      <c r="V69" s="351" t="s">
        <v>1600</v>
      </c>
    </row>
    <row r="70" spans="1:22">
      <c r="A70" s="354" t="s">
        <v>1014</v>
      </c>
      <c r="B70" s="354" t="s">
        <v>1013</v>
      </c>
      <c r="C70" s="355" t="s">
        <v>1015</v>
      </c>
      <c r="D70" s="355" t="s">
        <v>55</v>
      </c>
      <c r="E70" s="355" t="s">
        <v>6</v>
      </c>
      <c r="F70" s="355" t="s">
        <v>40</v>
      </c>
      <c r="G70" s="355" t="s">
        <v>13</v>
      </c>
      <c r="H70" s="355" t="s">
        <v>6</v>
      </c>
      <c r="I70" s="354" t="str">
        <f t="shared" si="2"/>
        <v>2-10-04</v>
      </c>
      <c r="M70" s="354" t="s">
        <v>699</v>
      </c>
      <c r="N70" s="354" t="s">
        <v>1660</v>
      </c>
      <c r="O70" s="354" t="s">
        <v>2282</v>
      </c>
      <c r="P70" s="354">
        <v>24744189</v>
      </c>
      <c r="Q70" s="354">
        <v>24744037</v>
      </c>
      <c r="R70" s="354" t="s">
        <v>2213</v>
      </c>
      <c r="S70" s="354" t="s">
        <v>1278</v>
      </c>
      <c r="T70" s="356"/>
      <c r="V70" s="351" t="s">
        <v>1549</v>
      </c>
    </row>
    <row r="71" spans="1:22">
      <c r="A71" s="354" t="s">
        <v>1002</v>
      </c>
      <c r="B71" s="354" t="s">
        <v>1001</v>
      </c>
      <c r="C71" s="355" t="s">
        <v>1003</v>
      </c>
      <c r="D71" s="355" t="s">
        <v>57</v>
      </c>
      <c r="E71" s="355" t="s">
        <v>4</v>
      </c>
      <c r="F71" s="355" t="s">
        <v>42</v>
      </c>
      <c r="G71" s="355" t="s">
        <v>3</v>
      </c>
      <c r="H71" s="355" t="s">
        <v>8</v>
      </c>
      <c r="I71" s="354" t="str">
        <f t="shared" si="2"/>
        <v>3-01-06</v>
      </c>
      <c r="M71" s="354" t="s">
        <v>60</v>
      </c>
      <c r="N71" s="354" t="s">
        <v>1660</v>
      </c>
      <c r="O71" s="354" t="s">
        <v>2214</v>
      </c>
      <c r="P71" s="354">
        <v>25517923</v>
      </c>
      <c r="Q71" s="354">
        <v>25517922</v>
      </c>
      <c r="R71" s="354" t="s">
        <v>2215</v>
      </c>
      <c r="S71" s="354" t="s">
        <v>2216</v>
      </c>
      <c r="T71" s="356"/>
      <c r="V71" s="351" t="s">
        <v>1546</v>
      </c>
    </row>
    <row r="72" spans="1:22">
      <c r="A72" s="354" t="s">
        <v>1097</v>
      </c>
      <c r="B72" s="354" t="s">
        <v>1096</v>
      </c>
      <c r="C72" s="355" t="s">
        <v>1098</v>
      </c>
      <c r="D72" s="355" t="s">
        <v>54</v>
      </c>
      <c r="E72" s="355" t="s">
        <v>7</v>
      </c>
      <c r="F72" s="355" t="s">
        <v>53</v>
      </c>
      <c r="G72" s="355" t="s">
        <v>5</v>
      </c>
      <c r="H72" s="355" t="s">
        <v>4</v>
      </c>
      <c r="I72" s="354" t="str">
        <f t="shared" si="2"/>
        <v>4-03-02</v>
      </c>
      <c r="M72" s="354" t="s">
        <v>686</v>
      </c>
      <c r="N72" s="354" t="s">
        <v>1660</v>
      </c>
      <c r="O72" s="354" t="s">
        <v>2288</v>
      </c>
      <c r="P72" s="354">
        <v>22449549</v>
      </c>
      <c r="R72" s="354" t="s">
        <v>1472</v>
      </c>
      <c r="S72" s="354" t="s">
        <v>2217</v>
      </c>
      <c r="T72" s="356"/>
      <c r="V72" s="351" t="s">
        <v>1569</v>
      </c>
    </row>
    <row r="73" spans="1:22">
      <c r="A73" s="354" t="s">
        <v>948</v>
      </c>
      <c r="B73" s="354" t="s">
        <v>947</v>
      </c>
      <c r="C73" s="355" t="s">
        <v>949</v>
      </c>
      <c r="D73" s="355" t="s">
        <v>54</v>
      </c>
      <c r="E73" s="355" t="s">
        <v>3</v>
      </c>
      <c r="F73" s="355" t="s">
        <v>53</v>
      </c>
      <c r="G73" s="355" t="s">
        <v>3</v>
      </c>
      <c r="H73" s="355" t="s">
        <v>5</v>
      </c>
      <c r="I73" s="354" t="str">
        <f t="shared" si="2"/>
        <v>4-01-03</v>
      </c>
      <c r="M73" s="354" t="s">
        <v>950</v>
      </c>
      <c r="N73" s="354" t="s">
        <v>1660</v>
      </c>
      <c r="O73" s="354" t="s">
        <v>1633</v>
      </c>
      <c r="P73" s="354">
        <v>22372433</v>
      </c>
      <c r="Q73" s="354">
        <v>22372433</v>
      </c>
      <c r="R73" s="354" t="s">
        <v>1461</v>
      </c>
      <c r="S73" s="354" t="s">
        <v>2275</v>
      </c>
      <c r="T73" s="356"/>
      <c r="V73" s="351" t="s">
        <v>1533</v>
      </c>
    </row>
    <row r="74" spans="1:22">
      <c r="A74" s="354" t="s">
        <v>1040</v>
      </c>
      <c r="B74" s="354" t="s">
        <v>1039</v>
      </c>
      <c r="C74" s="355" t="s">
        <v>2218</v>
      </c>
      <c r="D74" s="355" t="s">
        <v>63</v>
      </c>
      <c r="E74" s="355" t="s">
        <v>5</v>
      </c>
      <c r="F74" s="355" t="s">
        <v>56</v>
      </c>
      <c r="G74" s="355" t="s">
        <v>6</v>
      </c>
      <c r="H74" s="355" t="s">
        <v>5</v>
      </c>
      <c r="I74" s="354" t="str">
        <f t="shared" si="2"/>
        <v>5-04-03</v>
      </c>
      <c r="M74" s="354" t="s">
        <v>684</v>
      </c>
      <c r="N74" s="354" t="s">
        <v>1660</v>
      </c>
      <c r="O74" s="354" t="s">
        <v>2219</v>
      </c>
      <c r="P74" s="354">
        <v>26730550</v>
      </c>
      <c r="Q74" s="354">
        <v>26730550</v>
      </c>
      <c r="R74" s="354" t="s">
        <v>1421</v>
      </c>
      <c r="S74" s="354" t="s">
        <v>2284</v>
      </c>
      <c r="T74" s="356"/>
      <c r="V74" s="351" t="s">
        <v>1555</v>
      </c>
    </row>
    <row r="75" spans="1:22">
      <c r="A75" s="354" t="s">
        <v>1067</v>
      </c>
      <c r="B75" s="354" t="s">
        <v>1066</v>
      </c>
      <c r="C75" s="355" t="s">
        <v>1068</v>
      </c>
      <c r="D75" s="355" t="s">
        <v>694</v>
      </c>
      <c r="E75" s="355" t="s">
        <v>5</v>
      </c>
      <c r="F75" s="355" t="s">
        <v>56</v>
      </c>
      <c r="G75" s="355" t="s">
        <v>5</v>
      </c>
      <c r="H75" s="355" t="s">
        <v>7</v>
      </c>
      <c r="I75" s="354" t="str">
        <f t="shared" si="2"/>
        <v>5-03-05</v>
      </c>
      <c r="M75" s="354" t="s">
        <v>713</v>
      </c>
      <c r="N75" s="354" t="s">
        <v>1660</v>
      </c>
      <c r="O75" s="354" t="s">
        <v>1339</v>
      </c>
      <c r="P75" s="354">
        <v>26750194</v>
      </c>
      <c r="Q75" s="354">
        <v>26750194</v>
      </c>
      <c r="R75" s="354" t="s">
        <v>1340</v>
      </c>
      <c r="S75" s="354" t="s">
        <v>1069</v>
      </c>
      <c r="T75" s="356"/>
      <c r="V75" s="351" t="s">
        <v>1563</v>
      </c>
    </row>
    <row r="76" spans="1:22">
      <c r="A76" s="354" t="s">
        <v>1024</v>
      </c>
      <c r="B76" s="354" t="s">
        <v>1023</v>
      </c>
      <c r="C76" s="355" t="s">
        <v>1025</v>
      </c>
      <c r="D76" s="355" t="s">
        <v>70</v>
      </c>
      <c r="E76" s="355" t="s">
        <v>5</v>
      </c>
      <c r="F76" s="355" t="s">
        <v>56</v>
      </c>
      <c r="G76" s="355" t="s">
        <v>11</v>
      </c>
      <c r="H76" s="355" t="s">
        <v>3</v>
      </c>
      <c r="I76" s="354" t="str">
        <f t="shared" si="2"/>
        <v>5-08-01</v>
      </c>
      <c r="M76" s="354" t="s">
        <v>73</v>
      </c>
      <c r="N76" s="354" t="s">
        <v>1660</v>
      </c>
      <c r="O76" s="354" t="s">
        <v>1341</v>
      </c>
      <c r="P76" s="354">
        <v>26956000</v>
      </c>
      <c r="Q76" s="354">
        <v>26956091</v>
      </c>
      <c r="R76" s="354" t="s">
        <v>1280</v>
      </c>
      <c r="S76" s="354" t="s">
        <v>1026</v>
      </c>
      <c r="T76" s="356"/>
      <c r="V76" s="351" t="s">
        <v>1551</v>
      </c>
    </row>
    <row r="77" spans="1:22">
      <c r="A77" s="354" t="s">
        <v>937</v>
      </c>
      <c r="B77" s="354" t="s">
        <v>936</v>
      </c>
      <c r="C77" s="355" t="s">
        <v>938</v>
      </c>
      <c r="D77" s="355" t="s">
        <v>68</v>
      </c>
      <c r="E77" s="355" t="s">
        <v>6</v>
      </c>
      <c r="F77" s="355" t="s">
        <v>47</v>
      </c>
      <c r="G77" s="355" t="s">
        <v>12</v>
      </c>
      <c r="H77" s="355" t="s">
        <v>3</v>
      </c>
      <c r="I77" s="354" t="str">
        <f t="shared" si="2"/>
        <v>6-09-01</v>
      </c>
      <c r="M77" s="354" t="s">
        <v>939</v>
      </c>
      <c r="N77" s="354" t="s">
        <v>1660</v>
      </c>
      <c r="O77" s="354" t="s">
        <v>1671</v>
      </c>
      <c r="P77" s="354">
        <v>27799197</v>
      </c>
      <c r="R77" s="354" t="s">
        <v>1672</v>
      </c>
      <c r="S77" s="354" t="s">
        <v>2274</v>
      </c>
      <c r="T77" s="356"/>
      <c r="V77" s="351" t="s">
        <v>1530</v>
      </c>
    </row>
    <row r="78" spans="1:22">
      <c r="A78" s="354" t="s">
        <v>941</v>
      </c>
      <c r="B78" s="354" t="s">
        <v>940</v>
      </c>
      <c r="C78" s="355" t="s">
        <v>942</v>
      </c>
      <c r="D78" s="355" t="s">
        <v>68</v>
      </c>
      <c r="E78" s="355" t="s">
        <v>7</v>
      </c>
      <c r="F78" s="355" t="s">
        <v>47</v>
      </c>
      <c r="G78" s="355" t="s">
        <v>677</v>
      </c>
      <c r="H78" s="355" t="s">
        <v>3</v>
      </c>
      <c r="I78" s="354" t="str">
        <f t="shared" si="2"/>
        <v>6-11-01</v>
      </c>
      <c r="M78" s="354" t="s">
        <v>691</v>
      </c>
      <c r="N78" s="354" t="s">
        <v>1660</v>
      </c>
      <c r="O78" s="354" t="s">
        <v>943</v>
      </c>
      <c r="P78" s="354">
        <v>26433694</v>
      </c>
      <c r="Q78" s="354">
        <v>26431459</v>
      </c>
      <c r="R78" s="354" t="s">
        <v>944</v>
      </c>
      <c r="S78" s="354" t="s">
        <v>1342</v>
      </c>
      <c r="T78" s="356"/>
      <c r="V78" s="351" t="s">
        <v>1531</v>
      </c>
    </row>
    <row r="79" spans="1:22">
      <c r="A79" s="354" t="s">
        <v>965</v>
      </c>
      <c r="B79" s="354" t="s">
        <v>964</v>
      </c>
      <c r="C79" s="355" t="s">
        <v>966</v>
      </c>
      <c r="D79" s="355" t="s">
        <v>2250</v>
      </c>
      <c r="E79" s="355" t="s">
        <v>3</v>
      </c>
      <c r="F79" s="355" t="s">
        <v>40</v>
      </c>
      <c r="G79" s="355" t="s">
        <v>674</v>
      </c>
      <c r="H79" s="355" t="s">
        <v>3</v>
      </c>
      <c r="I79" s="354" t="str">
        <f t="shared" si="2"/>
        <v>2-13-01</v>
      </c>
      <c r="M79" s="354" t="s">
        <v>50</v>
      </c>
      <c r="N79" s="354" t="s">
        <v>1660</v>
      </c>
      <c r="O79" s="354" t="s">
        <v>1436</v>
      </c>
      <c r="P79" s="354">
        <v>24700081</v>
      </c>
      <c r="Q79" s="354">
        <v>24700081</v>
      </c>
      <c r="R79" s="354" t="s">
        <v>2277</v>
      </c>
      <c r="S79" s="354" t="s">
        <v>967</v>
      </c>
      <c r="T79" s="356"/>
      <c r="V79" s="351" t="s">
        <v>1537</v>
      </c>
    </row>
    <row r="80" spans="1:22">
      <c r="A80" s="354" t="s">
        <v>1020</v>
      </c>
      <c r="B80" s="354" t="s">
        <v>1019</v>
      </c>
      <c r="C80" s="355" t="s">
        <v>1021</v>
      </c>
      <c r="D80" s="355" t="s">
        <v>694</v>
      </c>
      <c r="E80" s="355" t="s">
        <v>4</v>
      </c>
      <c r="F80" s="355" t="s">
        <v>56</v>
      </c>
      <c r="G80" s="355" t="s">
        <v>5</v>
      </c>
      <c r="H80" s="355" t="s">
        <v>5</v>
      </c>
      <c r="I80" s="354" t="str">
        <f t="shared" si="2"/>
        <v>5-03-03</v>
      </c>
      <c r="M80" s="354" t="s">
        <v>1022</v>
      </c>
      <c r="N80" s="354" t="s">
        <v>1660</v>
      </c>
      <c r="O80" s="354" t="s">
        <v>1643</v>
      </c>
      <c r="P80" s="354">
        <v>26580404</v>
      </c>
      <c r="Q80" s="354">
        <v>26580054</v>
      </c>
      <c r="R80" s="354" t="s">
        <v>1343</v>
      </c>
      <c r="S80" s="354" t="s">
        <v>1467</v>
      </c>
      <c r="T80" s="356"/>
      <c r="V80" s="351" t="s">
        <v>754</v>
      </c>
    </row>
    <row r="81" spans="1:22">
      <c r="A81" s="354" t="s">
        <v>1010</v>
      </c>
      <c r="B81" s="354" t="s">
        <v>1009</v>
      </c>
      <c r="C81" s="355" t="s">
        <v>1011</v>
      </c>
      <c r="D81" s="355" t="s">
        <v>1451</v>
      </c>
      <c r="E81" s="355" t="s">
        <v>7</v>
      </c>
      <c r="F81" s="355" t="s">
        <v>38</v>
      </c>
      <c r="G81" s="355" t="s">
        <v>687</v>
      </c>
      <c r="H81" s="355" t="s">
        <v>3</v>
      </c>
      <c r="I81" s="354" t="str">
        <f t="shared" si="2"/>
        <v>1-14-01</v>
      </c>
      <c r="M81" s="354" t="s">
        <v>49</v>
      </c>
      <c r="N81" s="354" t="s">
        <v>1660</v>
      </c>
      <c r="O81" s="354" t="s">
        <v>1012</v>
      </c>
      <c r="P81" s="354">
        <v>22359282</v>
      </c>
      <c r="Q81" s="354">
        <v>22351336</v>
      </c>
      <c r="R81" s="354" t="s">
        <v>1344</v>
      </c>
      <c r="S81" s="354" t="s">
        <v>1345</v>
      </c>
      <c r="T81" s="356"/>
      <c r="V81" s="351" t="s">
        <v>1548</v>
      </c>
    </row>
    <row r="82" spans="1:22">
      <c r="A82" s="354" t="s">
        <v>1071</v>
      </c>
      <c r="B82" s="354" t="s">
        <v>1070</v>
      </c>
      <c r="C82" s="355" t="s">
        <v>1072</v>
      </c>
      <c r="D82" s="355" t="s">
        <v>804</v>
      </c>
      <c r="E82" s="355" t="s">
        <v>8</v>
      </c>
      <c r="F82" s="355" t="s">
        <v>47</v>
      </c>
      <c r="G82" s="355" t="s">
        <v>11</v>
      </c>
      <c r="H82" s="355" t="s">
        <v>4</v>
      </c>
      <c r="I82" s="354" t="str">
        <f t="shared" si="2"/>
        <v>6-08-02</v>
      </c>
      <c r="M82" s="354" t="s">
        <v>49</v>
      </c>
      <c r="N82" s="354" t="s">
        <v>1660</v>
      </c>
      <c r="O82" s="354" t="s">
        <v>1425</v>
      </c>
      <c r="P82" s="354">
        <v>27840616</v>
      </c>
      <c r="Q82" s="354">
        <v>27840616</v>
      </c>
      <c r="R82" s="354" t="s">
        <v>1281</v>
      </c>
      <c r="S82" s="354" t="s">
        <v>1426</v>
      </c>
      <c r="T82" s="356"/>
      <c r="V82" s="351" t="s">
        <v>768</v>
      </c>
    </row>
    <row r="83" spans="1:22">
      <c r="A83" s="354" t="s">
        <v>1088</v>
      </c>
      <c r="B83" s="354" t="s">
        <v>1087</v>
      </c>
      <c r="C83" s="355" t="s">
        <v>1089</v>
      </c>
      <c r="D83" s="355" t="s">
        <v>43</v>
      </c>
      <c r="E83" s="355" t="s">
        <v>8</v>
      </c>
      <c r="F83" s="355" t="s">
        <v>40</v>
      </c>
      <c r="G83" s="355" t="s">
        <v>9</v>
      </c>
      <c r="H83" s="355" t="s">
        <v>4</v>
      </c>
      <c r="I83" s="354" t="str">
        <f t="shared" si="2"/>
        <v>2-07-02</v>
      </c>
      <c r="M83" s="354" t="s">
        <v>1428</v>
      </c>
      <c r="N83" s="354" t="s">
        <v>1660</v>
      </c>
      <c r="O83" s="354" t="s">
        <v>1429</v>
      </c>
      <c r="P83" s="354">
        <v>24531551</v>
      </c>
      <c r="Q83" s="354">
        <v>24531551</v>
      </c>
      <c r="R83" s="354" t="s">
        <v>2220</v>
      </c>
      <c r="S83" s="354" t="s">
        <v>1090</v>
      </c>
      <c r="T83" s="356"/>
      <c r="V83" s="351" t="s">
        <v>1567</v>
      </c>
    </row>
    <row r="84" spans="1:22">
      <c r="A84" s="354" t="s">
        <v>986</v>
      </c>
      <c r="B84" s="354" t="s">
        <v>985</v>
      </c>
      <c r="C84" s="355" t="s">
        <v>987</v>
      </c>
      <c r="D84" s="355" t="s">
        <v>75</v>
      </c>
      <c r="E84" s="355" t="s">
        <v>3</v>
      </c>
      <c r="F84" s="355" t="s">
        <v>42</v>
      </c>
      <c r="G84" s="355" t="s">
        <v>6</v>
      </c>
      <c r="H84" s="355" t="s">
        <v>5</v>
      </c>
      <c r="I84" s="354" t="str">
        <f t="shared" si="2"/>
        <v>3-04-03</v>
      </c>
      <c r="M84" s="354" t="s">
        <v>988</v>
      </c>
      <c r="N84" s="354" t="s">
        <v>1660</v>
      </c>
      <c r="O84" s="354" t="s">
        <v>2279</v>
      </c>
      <c r="P84" s="354">
        <v>25313404</v>
      </c>
      <c r="Q84" s="354">
        <v>25313404</v>
      </c>
      <c r="R84" s="354" t="s">
        <v>1679</v>
      </c>
      <c r="S84" s="354" t="s">
        <v>989</v>
      </c>
      <c r="T84" s="356"/>
      <c r="V84" s="351" t="s">
        <v>1542</v>
      </c>
    </row>
    <row r="85" spans="1:22">
      <c r="A85" s="354" t="s">
        <v>991</v>
      </c>
      <c r="B85" s="354" t="s">
        <v>990</v>
      </c>
      <c r="C85" s="355" t="s">
        <v>992</v>
      </c>
      <c r="D85" s="355" t="s">
        <v>63</v>
      </c>
      <c r="E85" s="355" t="s">
        <v>5</v>
      </c>
      <c r="F85" s="355" t="s">
        <v>56</v>
      </c>
      <c r="G85" s="355" t="s">
        <v>6</v>
      </c>
      <c r="H85" s="355" t="s">
        <v>3</v>
      </c>
      <c r="I85" s="354" t="str">
        <f t="shared" si="2"/>
        <v>5-04-01</v>
      </c>
      <c r="M85" s="354" t="s">
        <v>64</v>
      </c>
      <c r="N85" s="354" t="s">
        <v>1660</v>
      </c>
      <c r="O85" s="354" t="s">
        <v>1279</v>
      </c>
      <c r="P85" s="354">
        <v>26711354</v>
      </c>
      <c r="R85" s="354" t="s">
        <v>2280</v>
      </c>
      <c r="S85" s="354" t="s">
        <v>2281</v>
      </c>
      <c r="T85" s="356"/>
      <c r="V85" s="351" t="s">
        <v>1543</v>
      </c>
    </row>
    <row r="86" spans="1:22">
      <c r="A86" s="354" t="s">
        <v>981</v>
      </c>
      <c r="B86" s="354" t="s">
        <v>980</v>
      </c>
      <c r="C86" s="355" t="s">
        <v>982</v>
      </c>
      <c r="D86" s="355" t="s">
        <v>75</v>
      </c>
      <c r="E86" s="355" t="s">
        <v>3</v>
      </c>
      <c r="F86" s="355" t="s">
        <v>42</v>
      </c>
      <c r="G86" s="355" t="s">
        <v>6</v>
      </c>
      <c r="H86" s="355" t="s">
        <v>4</v>
      </c>
      <c r="I86" s="354" t="str">
        <f t="shared" si="2"/>
        <v>3-04-02</v>
      </c>
      <c r="M86" s="354" t="s">
        <v>707</v>
      </c>
      <c r="N86" s="354" t="s">
        <v>1660</v>
      </c>
      <c r="O86" s="354" t="s">
        <v>983</v>
      </c>
      <c r="P86" s="354">
        <v>25350309</v>
      </c>
      <c r="Q86" s="354">
        <v>25350309</v>
      </c>
      <c r="R86" s="354" t="s">
        <v>1677</v>
      </c>
      <c r="S86" s="354" t="s">
        <v>984</v>
      </c>
      <c r="T86" s="356"/>
      <c r="V86" s="351" t="s">
        <v>1541</v>
      </c>
    </row>
    <row r="87" spans="1:22">
      <c r="A87" s="354" t="s">
        <v>1046</v>
      </c>
      <c r="B87" s="354" t="s">
        <v>1045</v>
      </c>
      <c r="C87" s="355" t="s">
        <v>1047</v>
      </c>
      <c r="D87" s="355" t="s">
        <v>55</v>
      </c>
      <c r="E87" s="355" t="s">
        <v>4</v>
      </c>
      <c r="F87" s="355" t="s">
        <v>40</v>
      </c>
      <c r="G87" s="355" t="s">
        <v>13</v>
      </c>
      <c r="H87" s="355" t="s">
        <v>4</v>
      </c>
      <c r="I87" s="354" t="str">
        <f t="shared" si="2"/>
        <v>2-10-02</v>
      </c>
      <c r="M87" s="354" t="s">
        <v>698</v>
      </c>
      <c r="N87" s="354" t="s">
        <v>1660</v>
      </c>
      <c r="O87" s="354" t="s">
        <v>2285</v>
      </c>
      <c r="P87" s="354">
        <v>24757006</v>
      </c>
      <c r="Q87" s="354">
        <v>24757006</v>
      </c>
      <c r="R87" s="354" t="s">
        <v>1469</v>
      </c>
      <c r="S87" s="354" t="s">
        <v>1422</v>
      </c>
      <c r="T87" s="356"/>
      <c r="V87" s="351" t="s">
        <v>1557</v>
      </c>
    </row>
    <row r="88" spans="1:22">
      <c r="A88" s="354" t="s">
        <v>1017</v>
      </c>
      <c r="B88" s="354" t="s">
        <v>1016</v>
      </c>
      <c r="C88" s="355" t="s">
        <v>1018</v>
      </c>
      <c r="D88" s="355" t="s">
        <v>59</v>
      </c>
      <c r="E88" s="355" t="s">
        <v>7</v>
      </c>
      <c r="F88" s="355" t="s">
        <v>38</v>
      </c>
      <c r="G88" s="355" t="s">
        <v>9</v>
      </c>
      <c r="H88" s="355" t="s">
        <v>5</v>
      </c>
      <c r="I88" s="354" t="str">
        <f t="shared" si="2"/>
        <v>1-07-03</v>
      </c>
      <c r="M88" s="354" t="s">
        <v>685</v>
      </c>
      <c r="N88" s="354" t="s">
        <v>1660</v>
      </c>
      <c r="O88" s="354" t="s">
        <v>1466</v>
      </c>
      <c r="P88" s="354">
        <v>24186271</v>
      </c>
      <c r="R88" s="354" t="s">
        <v>1282</v>
      </c>
      <c r="S88" s="354" t="s">
        <v>2221</v>
      </c>
      <c r="T88" s="356"/>
      <c r="V88" s="351" t="s">
        <v>1550</v>
      </c>
    </row>
    <row r="89" spans="1:22">
      <c r="A89" s="354" t="s">
        <v>1005</v>
      </c>
      <c r="B89" s="354" t="s">
        <v>1004</v>
      </c>
      <c r="C89" s="355" t="s">
        <v>1006</v>
      </c>
      <c r="D89" s="355" t="s">
        <v>68</v>
      </c>
      <c r="E89" s="355" t="s">
        <v>4</v>
      </c>
      <c r="F89" s="355" t="s">
        <v>47</v>
      </c>
      <c r="G89" s="355" t="s">
        <v>8</v>
      </c>
      <c r="H89" s="355" t="s">
        <v>4</v>
      </c>
      <c r="I89" s="354" t="str">
        <f t="shared" si="2"/>
        <v>6-06-02</v>
      </c>
      <c r="M89" s="354" t="s">
        <v>1007</v>
      </c>
      <c r="N89" s="354" t="s">
        <v>1660</v>
      </c>
      <c r="O89" s="354" t="s">
        <v>1008</v>
      </c>
      <c r="P89" s="354">
        <v>27875297</v>
      </c>
      <c r="Q89" s="354">
        <v>27875297</v>
      </c>
      <c r="R89" s="354" t="s">
        <v>1419</v>
      </c>
      <c r="S89" s="354" t="s">
        <v>1465</v>
      </c>
      <c r="T89" s="356"/>
      <c r="V89" s="351" t="s">
        <v>1547</v>
      </c>
    </row>
    <row r="90" spans="1:22">
      <c r="A90" s="354" t="s">
        <v>999</v>
      </c>
      <c r="B90" s="354" t="s">
        <v>998</v>
      </c>
      <c r="C90" s="355" t="s">
        <v>1000</v>
      </c>
      <c r="D90" s="355" t="s">
        <v>57</v>
      </c>
      <c r="E90" s="355" t="s">
        <v>9</v>
      </c>
      <c r="F90" s="355" t="s">
        <v>42</v>
      </c>
      <c r="G90" s="355" t="s">
        <v>3</v>
      </c>
      <c r="H90" s="355" t="s">
        <v>9</v>
      </c>
      <c r="I90" s="354" t="str">
        <f t="shared" si="2"/>
        <v>3-01-07</v>
      </c>
      <c r="M90" s="354" t="s">
        <v>704</v>
      </c>
      <c r="N90" s="354" t="s">
        <v>1660</v>
      </c>
      <c r="O90" s="354" t="s">
        <v>2222</v>
      </c>
      <c r="P90" s="354">
        <v>25480608</v>
      </c>
      <c r="Q90" s="354">
        <v>25481444</v>
      </c>
      <c r="R90" s="354" t="s">
        <v>2223</v>
      </c>
      <c r="S90" s="354" t="s">
        <v>2224</v>
      </c>
      <c r="T90" s="356"/>
      <c r="V90" s="351" t="s">
        <v>1545</v>
      </c>
    </row>
    <row r="91" spans="1:22">
      <c r="A91" s="354" t="s">
        <v>979</v>
      </c>
      <c r="B91" s="354" t="s">
        <v>978</v>
      </c>
      <c r="C91" s="355" t="s">
        <v>1387</v>
      </c>
      <c r="D91" s="355" t="s">
        <v>804</v>
      </c>
      <c r="E91" s="355" t="s">
        <v>6</v>
      </c>
      <c r="F91" s="355" t="s">
        <v>47</v>
      </c>
      <c r="G91" s="355" t="s">
        <v>9</v>
      </c>
      <c r="H91" s="355" t="s">
        <v>5</v>
      </c>
      <c r="I91" s="354" t="str">
        <f t="shared" si="2"/>
        <v>6-07-03</v>
      </c>
      <c r="M91" s="354" t="s">
        <v>1416</v>
      </c>
      <c r="N91" s="354" t="s">
        <v>1660</v>
      </c>
      <c r="O91" s="354" t="s">
        <v>1676</v>
      </c>
      <c r="P91" s="354">
        <v>27899047</v>
      </c>
      <c r="Q91" s="354">
        <v>27898458</v>
      </c>
      <c r="R91" s="354" t="s">
        <v>1417</v>
      </c>
      <c r="S91" s="354" t="s">
        <v>1418</v>
      </c>
      <c r="T91" s="356"/>
      <c r="V91" s="351" t="s">
        <v>1540</v>
      </c>
    </row>
    <row r="92" spans="1:22">
      <c r="A92" s="354" t="s">
        <v>1042</v>
      </c>
      <c r="B92" s="354" t="s">
        <v>1041</v>
      </c>
      <c r="C92" s="355" t="s">
        <v>1043</v>
      </c>
      <c r="D92" s="355" t="s">
        <v>77</v>
      </c>
      <c r="E92" s="355" t="s">
        <v>5</v>
      </c>
      <c r="F92" s="355" t="s">
        <v>56</v>
      </c>
      <c r="G92" s="355" t="s">
        <v>4</v>
      </c>
      <c r="H92" s="355" t="s">
        <v>4</v>
      </c>
      <c r="I92" s="354" t="str">
        <f t="shared" si="2"/>
        <v>5-02-02</v>
      </c>
      <c r="M92" s="354" t="s">
        <v>1044</v>
      </c>
      <c r="N92" s="354" t="s">
        <v>1660</v>
      </c>
      <c r="O92" s="354" t="s">
        <v>2225</v>
      </c>
      <c r="P92" s="354">
        <v>26591333</v>
      </c>
      <c r="R92" s="354" t="s">
        <v>2226</v>
      </c>
      <c r="S92" s="354" t="s">
        <v>2227</v>
      </c>
      <c r="T92" s="356"/>
      <c r="V92" s="351" t="s">
        <v>1556</v>
      </c>
    </row>
    <row r="93" spans="1:22">
      <c r="A93" s="354" t="s">
        <v>1053</v>
      </c>
      <c r="B93" s="354" t="s">
        <v>1052</v>
      </c>
      <c r="C93" s="355" t="s">
        <v>1054</v>
      </c>
      <c r="D93" s="355" t="s">
        <v>41</v>
      </c>
      <c r="E93" s="355" t="s">
        <v>4</v>
      </c>
      <c r="F93" s="355" t="s">
        <v>38</v>
      </c>
      <c r="G93" s="355" t="s">
        <v>5</v>
      </c>
      <c r="H93" s="355" t="s">
        <v>4</v>
      </c>
      <c r="I93" s="354" t="str">
        <f t="shared" si="2"/>
        <v>1-03-02</v>
      </c>
      <c r="M93" s="354" t="s">
        <v>679</v>
      </c>
      <c r="N93" s="354" t="s">
        <v>1660</v>
      </c>
      <c r="O93" s="354" t="s">
        <v>1639</v>
      </c>
      <c r="P93" s="354">
        <v>22703743</v>
      </c>
      <c r="Q93" s="354">
        <v>22706444</v>
      </c>
      <c r="R93" s="354" t="s">
        <v>1346</v>
      </c>
      <c r="S93" s="354" t="s">
        <v>1055</v>
      </c>
      <c r="T93" s="356"/>
      <c r="V93" s="351" t="s">
        <v>1559</v>
      </c>
    </row>
    <row r="94" spans="1:22">
      <c r="A94" s="354" t="s">
        <v>1092</v>
      </c>
      <c r="B94" s="354" t="s">
        <v>1091</v>
      </c>
      <c r="C94" s="355" t="s">
        <v>1093</v>
      </c>
      <c r="D94" s="355" t="s">
        <v>63</v>
      </c>
      <c r="E94" s="355" t="s">
        <v>3</v>
      </c>
      <c r="F94" s="355" t="s">
        <v>56</v>
      </c>
      <c r="G94" s="355" t="s">
        <v>13</v>
      </c>
      <c r="H94" s="355" t="s">
        <v>3</v>
      </c>
      <c r="I94" s="354" t="str">
        <f t="shared" si="2"/>
        <v>5-10-01</v>
      </c>
      <c r="M94" s="354" t="s">
        <v>1094</v>
      </c>
      <c r="N94" s="354" t="s">
        <v>1660</v>
      </c>
      <c r="O94" s="354" t="s">
        <v>2287</v>
      </c>
      <c r="P94" s="354">
        <v>87883265</v>
      </c>
      <c r="R94" s="354" t="s">
        <v>1283</v>
      </c>
      <c r="S94" s="354" t="s">
        <v>1095</v>
      </c>
      <c r="T94" s="356"/>
      <c r="V94" s="351" t="s">
        <v>1568</v>
      </c>
    </row>
    <row r="95" spans="1:22">
      <c r="A95" s="354" t="s">
        <v>1084</v>
      </c>
      <c r="B95" s="354" t="s">
        <v>1083</v>
      </c>
      <c r="C95" s="355" t="s">
        <v>1085</v>
      </c>
      <c r="D95" s="355" t="s">
        <v>48</v>
      </c>
      <c r="E95" s="355" t="s">
        <v>6</v>
      </c>
      <c r="F95" s="355" t="s">
        <v>47</v>
      </c>
      <c r="G95" s="355" t="s">
        <v>6</v>
      </c>
      <c r="H95" s="355" t="s">
        <v>3</v>
      </c>
      <c r="I95" s="354" t="str">
        <f t="shared" si="2"/>
        <v>6-04-01</v>
      </c>
      <c r="M95" s="354" t="s">
        <v>721</v>
      </c>
      <c r="N95" s="354" t="s">
        <v>1660</v>
      </c>
      <c r="O95" s="354" t="s">
        <v>1471</v>
      </c>
      <c r="P95" s="354">
        <v>26397360</v>
      </c>
      <c r="Q95" s="354">
        <v>26399069</v>
      </c>
      <c r="R95" s="354" t="s">
        <v>1347</v>
      </c>
      <c r="S95" s="354" t="s">
        <v>1086</v>
      </c>
      <c r="T95" s="356"/>
      <c r="V95" s="351" t="s">
        <v>1566</v>
      </c>
    </row>
    <row r="96" spans="1:22">
      <c r="A96" s="354" t="s">
        <v>1080</v>
      </c>
      <c r="B96" s="354" t="s">
        <v>1079</v>
      </c>
      <c r="C96" s="355" t="s">
        <v>1081</v>
      </c>
      <c r="D96" s="355" t="s">
        <v>2250</v>
      </c>
      <c r="E96" s="355" t="s">
        <v>7</v>
      </c>
      <c r="F96" s="355" t="s">
        <v>40</v>
      </c>
      <c r="G96" s="355" t="s">
        <v>51</v>
      </c>
      <c r="H96" s="355" t="s">
        <v>3</v>
      </c>
      <c r="I96" s="354" t="str">
        <f t="shared" si="2"/>
        <v>2-15-01</v>
      </c>
      <c r="M96" s="354" t="s">
        <v>49</v>
      </c>
      <c r="N96" s="354" t="s">
        <v>1660</v>
      </c>
      <c r="O96" s="354" t="s">
        <v>1082</v>
      </c>
      <c r="P96" s="354">
        <v>24640428</v>
      </c>
      <c r="Q96" s="354">
        <v>24641152</v>
      </c>
      <c r="R96" s="354" t="s">
        <v>1427</v>
      </c>
      <c r="S96" s="354" t="s">
        <v>1640</v>
      </c>
      <c r="T96" s="356"/>
      <c r="V96" s="351" t="s">
        <v>1565</v>
      </c>
    </row>
    <row r="97" spans="1:22">
      <c r="A97" s="354" t="s">
        <v>1074</v>
      </c>
      <c r="B97" s="354" t="s">
        <v>1073</v>
      </c>
      <c r="C97" s="355" t="s">
        <v>1075</v>
      </c>
      <c r="D97" s="355" t="s">
        <v>55</v>
      </c>
      <c r="E97" s="355" t="s">
        <v>3</v>
      </c>
      <c r="F97" s="355" t="s">
        <v>40</v>
      </c>
      <c r="G97" s="355" t="s">
        <v>13</v>
      </c>
      <c r="H97" s="355" t="s">
        <v>7</v>
      </c>
      <c r="I97" s="354" t="str">
        <f t="shared" si="2"/>
        <v>2-10-05</v>
      </c>
      <c r="M97" s="354" t="s">
        <v>1076</v>
      </c>
      <c r="N97" s="354" t="s">
        <v>1660</v>
      </c>
      <c r="O97" s="354" t="s">
        <v>1077</v>
      </c>
      <c r="P97" s="354">
        <v>24722059</v>
      </c>
      <c r="Q97" s="354">
        <v>24722059</v>
      </c>
      <c r="R97" s="354" t="s">
        <v>2228</v>
      </c>
      <c r="S97" s="354" t="s">
        <v>1078</v>
      </c>
      <c r="T97" s="356"/>
      <c r="V97" s="351" t="s">
        <v>1564</v>
      </c>
    </row>
    <row r="98" spans="1:22">
      <c r="A98" s="354" t="s">
        <v>1049</v>
      </c>
      <c r="B98" s="354" t="s">
        <v>1048</v>
      </c>
      <c r="C98" s="355" t="s">
        <v>1050</v>
      </c>
      <c r="D98" s="355" t="s">
        <v>57</v>
      </c>
      <c r="E98" s="355" t="s">
        <v>6</v>
      </c>
      <c r="F98" s="355" t="s">
        <v>42</v>
      </c>
      <c r="G98" s="355" t="s">
        <v>8</v>
      </c>
      <c r="H98" s="355" t="s">
        <v>3</v>
      </c>
      <c r="I98" s="354" t="str">
        <f t="shared" si="2"/>
        <v>3-06-01</v>
      </c>
      <c r="M98" s="354" t="s">
        <v>711</v>
      </c>
      <c r="N98" s="354" t="s">
        <v>1660</v>
      </c>
      <c r="O98" s="354" t="s">
        <v>1423</v>
      </c>
      <c r="P98" s="354">
        <v>25344027</v>
      </c>
      <c r="Q98" s="354">
        <v>25344155</v>
      </c>
      <c r="R98" s="354" t="s">
        <v>1348</v>
      </c>
      <c r="S98" s="354" t="s">
        <v>1051</v>
      </c>
      <c r="T98" s="356"/>
      <c r="V98" s="351" t="s">
        <v>1558</v>
      </c>
    </row>
    <row r="99" spans="1:22">
      <c r="A99" s="354" t="s">
        <v>1057</v>
      </c>
      <c r="B99" s="354" t="s">
        <v>1056</v>
      </c>
      <c r="C99" s="355" t="s">
        <v>1058</v>
      </c>
      <c r="D99" s="355" t="s">
        <v>52</v>
      </c>
      <c r="E99" s="355" t="s">
        <v>5</v>
      </c>
      <c r="F99" s="355" t="s">
        <v>53</v>
      </c>
      <c r="G99" s="355" t="s">
        <v>13</v>
      </c>
      <c r="H99" s="355" t="s">
        <v>3</v>
      </c>
      <c r="I99" s="354" t="str">
        <f t="shared" ref="I99:I130" si="3">CONCATENATE(F99,"-",G99,"-",H99)</f>
        <v>4-10-01</v>
      </c>
      <c r="M99" s="354" t="s">
        <v>151</v>
      </c>
      <c r="N99" s="354" t="s">
        <v>1660</v>
      </c>
      <c r="O99" s="354" t="s">
        <v>1059</v>
      </c>
      <c r="P99" s="354">
        <v>27666172</v>
      </c>
      <c r="Q99" s="354">
        <v>27666335</v>
      </c>
      <c r="R99" s="354" t="s">
        <v>1470</v>
      </c>
      <c r="S99" s="354" t="s">
        <v>1060</v>
      </c>
      <c r="T99" s="356"/>
      <c r="V99" s="351" t="s">
        <v>1560</v>
      </c>
    </row>
    <row r="100" spans="1:22">
      <c r="A100" s="354" t="s">
        <v>1174</v>
      </c>
      <c r="B100" s="354" t="s">
        <v>1173</v>
      </c>
      <c r="C100" s="355" t="s">
        <v>1175</v>
      </c>
      <c r="D100" s="355" t="s">
        <v>55</v>
      </c>
      <c r="E100" s="355" t="s">
        <v>12</v>
      </c>
      <c r="F100" s="355" t="s">
        <v>40</v>
      </c>
      <c r="G100" s="355" t="s">
        <v>687</v>
      </c>
      <c r="H100" s="355" t="s">
        <v>3</v>
      </c>
      <c r="I100" s="354" t="str">
        <f t="shared" si="3"/>
        <v>2-14-01</v>
      </c>
      <c r="M100" s="354" t="s">
        <v>703</v>
      </c>
      <c r="N100" s="354" t="s">
        <v>1660</v>
      </c>
      <c r="O100" s="354" t="s">
        <v>1685</v>
      </c>
      <c r="P100" s="354">
        <v>24711110</v>
      </c>
      <c r="Q100" s="354">
        <v>24711110</v>
      </c>
      <c r="R100" s="354" t="s">
        <v>1284</v>
      </c>
      <c r="S100" s="354" t="s">
        <v>1176</v>
      </c>
      <c r="T100" s="356"/>
      <c r="V100" s="351" t="s">
        <v>1590</v>
      </c>
    </row>
    <row r="101" spans="1:22">
      <c r="A101" s="354" t="s">
        <v>1143</v>
      </c>
      <c r="B101" s="354" t="s">
        <v>1142</v>
      </c>
      <c r="C101" s="355" t="s">
        <v>1256</v>
      </c>
      <c r="D101" s="355" t="s">
        <v>48</v>
      </c>
      <c r="E101" s="355" t="s">
        <v>5</v>
      </c>
      <c r="F101" s="355" t="s">
        <v>47</v>
      </c>
      <c r="G101" s="355" t="s">
        <v>3</v>
      </c>
      <c r="H101" s="355" t="s">
        <v>5</v>
      </c>
      <c r="I101" s="354" t="str">
        <f t="shared" si="3"/>
        <v>6-01-03</v>
      </c>
      <c r="M101" s="354" t="s">
        <v>1144</v>
      </c>
      <c r="N101" s="354" t="s">
        <v>1660</v>
      </c>
      <c r="O101" s="354" t="s">
        <v>2291</v>
      </c>
      <c r="P101" s="354">
        <v>26388136</v>
      </c>
      <c r="Q101" s="354">
        <v>26388136</v>
      </c>
      <c r="R101" s="354" t="s">
        <v>1349</v>
      </c>
      <c r="S101" s="354" t="s">
        <v>1350</v>
      </c>
      <c r="T101" s="356"/>
      <c r="V101" s="351" t="s">
        <v>1581</v>
      </c>
    </row>
    <row r="102" spans="1:22">
      <c r="A102" s="354" t="s">
        <v>1035</v>
      </c>
      <c r="B102" s="354" t="s">
        <v>1034</v>
      </c>
      <c r="C102" s="355" t="s">
        <v>1036</v>
      </c>
      <c r="D102" s="355" t="s">
        <v>68</v>
      </c>
      <c r="E102" s="355" t="s">
        <v>3</v>
      </c>
      <c r="F102" s="355" t="s">
        <v>47</v>
      </c>
      <c r="G102" s="355" t="s">
        <v>8</v>
      </c>
      <c r="H102" s="355" t="s">
        <v>3</v>
      </c>
      <c r="I102" s="354" t="str">
        <f t="shared" si="3"/>
        <v>6-06-01</v>
      </c>
      <c r="M102" s="354" t="s">
        <v>1037</v>
      </c>
      <c r="N102" s="354" t="s">
        <v>1660</v>
      </c>
      <c r="O102" s="354" t="s">
        <v>1664</v>
      </c>
      <c r="P102" s="354">
        <v>27771569</v>
      </c>
      <c r="Q102" s="354">
        <v>27770322</v>
      </c>
      <c r="R102" s="354" t="s">
        <v>1420</v>
      </c>
      <c r="S102" s="354" t="s">
        <v>1038</v>
      </c>
      <c r="T102" s="356"/>
      <c r="V102" s="351" t="s">
        <v>1554</v>
      </c>
    </row>
    <row r="103" spans="1:22">
      <c r="A103" s="354" t="s">
        <v>1123</v>
      </c>
      <c r="B103" s="354" t="s">
        <v>1122</v>
      </c>
      <c r="C103" s="355" t="s">
        <v>1124</v>
      </c>
      <c r="D103" s="355" t="s">
        <v>55</v>
      </c>
      <c r="E103" s="355" t="s">
        <v>8</v>
      </c>
      <c r="F103" s="355" t="s">
        <v>40</v>
      </c>
      <c r="G103" s="355" t="s">
        <v>13</v>
      </c>
      <c r="H103" s="355" t="s">
        <v>9</v>
      </c>
      <c r="I103" s="354" t="str">
        <f t="shared" si="3"/>
        <v>2-10-07</v>
      </c>
      <c r="M103" s="354" t="s">
        <v>1125</v>
      </c>
      <c r="N103" s="354" t="s">
        <v>1660</v>
      </c>
      <c r="O103" s="354" t="s">
        <v>1474</v>
      </c>
      <c r="P103" s="354">
        <v>24799037</v>
      </c>
      <c r="R103" s="354" t="s">
        <v>1351</v>
      </c>
      <c r="S103" s="354" t="s">
        <v>1475</v>
      </c>
      <c r="T103" s="356"/>
      <c r="V103" s="351" t="s">
        <v>1576</v>
      </c>
    </row>
    <row r="104" spans="1:22">
      <c r="A104" s="354" t="s">
        <v>1165</v>
      </c>
      <c r="B104" s="354" t="s">
        <v>1164</v>
      </c>
      <c r="C104" s="355" t="s">
        <v>1166</v>
      </c>
      <c r="D104" s="355" t="s">
        <v>55</v>
      </c>
      <c r="E104" s="355" t="s">
        <v>11</v>
      </c>
      <c r="F104" s="355" t="s">
        <v>40</v>
      </c>
      <c r="G104" s="355" t="s">
        <v>13</v>
      </c>
      <c r="H104" s="355" t="s">
        <v>674</v>
      </c>
      <c r="I104" s="354" t="str">
        <f t="shared" si="3"/>
        <v>2-10-13</v>
      </c>
      <c r="M104" s="354" t="s">
        <v>710</v>
      </c>
      <c r="N104" s="354" t="s">
        <v>1660</v>
      </c>
      <c r="O104" s="354" t="s">
        <v>1167</v>
      </c>
      <c r="P104" s="354">
        <v>24777012</v>
      </c>
      <c r="Q104" s="354">
        <v>24777012</v>
      </c>
      <c r="R104" s="354" t="s">
        <v>1434</v>
      </c>
      <c r="S104" s="354" t="s">
        <v>1168</v>
      </c>
      <c r="T104" s="356"/>
      <c r="V104" s="351" t="s">
        <v>1587</v>
      </c>
    </row>
    <row r="105" spans="1:22">
      <c r="A105" s="354" t="s">
        <v>1115</v>
      </c>
      <c r="B105" s="354" t="s">
        <v>1114</v>
      </c>
      <c r="C105" s="355" t="s">
        <v>1116</v>
      </c>
      <c r="D105" s="355" t="s">
        <v>804</v>
      </c>
      <c r="E105" s="355" t="s">
        <v>12</v>
      </c>
      <c r="F105" s="355" t="s">
        <v>47</v>
      </c>
      <c r="G105" s="355" t="s">
        <v>13</v>
      </c>
      <c r="H105" s="355" t="s">
        <v>3</v>
      </c>
      <c r="I105" s="354" t="str">
        <f t="shared" si="3"/>
        <v>6-10-01</v>
      </c>
      <c r="M105" s="354" t="s">
        <v>1285</v>
      </c>
      <c r="N105" s="354" t="s">
        <v>1660</v>
      </c>
      <c r="O105" s="354" t="s">
        <v>2229</v>
      </c>
      <c r="P105" s="354">
        <v>27833134</v>
      </c>
      <c r="Q105" s="354">
        <v>27833134</v>
      </c>
      <c r="R105" s="354" t="s">
        <v>1286</v>
      </c>
      <c r="S105" s="354" t="s">
        <v>1430</v>
      </c>
      <c r="T105" s="356"/>
      <c r="V105" s="351" t="s">
        <v>1574</v>
      </c>
    </row>
    <row r="106" spans="1:22">
      <c r="A106" s="354" t="s">
        <v>1118</v>
      </c>
      <c r="B106" s="354" t="s">
        <v>1117</v>
      </c>
      <c r="C106" s="355" t="s">
        <v>1119</v>
      </c>
      <c r="D106" s="355" t="s">
        <v>43</v>
      </c>
      <c r="E106" s="355" t="s">
        <v>12</v>
      </c>
      <c r="F106" s="355" t="s">
        <v>40</v>
      </c>
      <c r="G106" s="355" t="s">
        <v>4</v>
      </c>
      <c r="H106" s="355" t="s">
        <v>687</v>
      </c>
      <c r="I106" s="354" t="str">
        <f t="shared" si="3"/>
        <v>2-02-14</v>
      </c>
      <c r="M106" s="354" t="s">
        <v>1120</v>
      </c>
      <c r="N106" s="354" t="s">
        <v>1660</v>
      </c>
      <c r="O106" s="354" t="s">
        <v>1473</v>
      </c>
      <c r="P106" s="354">
        <v>24751530</v>
      </c>
      <c r="Q106" s="354">
        <v>24751530</v>
      </c>
      <c r="R106" s="354" t="s">
        <v>1352</v>
      </c>
      <c r="S106" s="354" t="s">
        <v>1121</v>
      </c>
      <c r="T106" s="356"/>
      <c r="V106" s="351" t="s">
        <v>1575</v>
      </c>
    </row>
    <row r="107" spans="1:22">
      <c r="A107" s="354" t="s">
        <v>1112</v>
      </c>
      <c r="B107" s="354" t="s">
        <v>1111</v>
      </c>
      <c r="C107" s="355" t="s">
        <v>1113</v>
      </c>
      <c r="D107" s="355" t="s">
        <v>44</v>
      </c>
      <c r="E107" s="355" t="s">
        <v>5</v>
      </c>
      <c r="F107" s="355" t="s">
        <v>40</v>
      </c>
      <c r="G107" s="355" t="s">
        <v>3</v>
      </c>
      <c r="H107" s="355" t="s">
        <v>9</v>
      </c>
      <c r="I107" s="354" t="str">
        <f t="shared" si="3"/>
        <v>2-01-07</v>
      </c>
      <c r="M107" s="354" t="s">
        <v>689</v>
      </c>
      <c r="N107" s="354" t="s">
        <v>1660</v>
      </c>
      <c r="O107" s="354" t="s">
        <v>2290</v>
      </c>
      <c r="P107" s="354">
        <v>24495748</v>
      </c>
      <c r="R107" s="354" t="s">
        <v>1353</v>
      </c>
      <c r="S107" s="354" t="s">
        <v>1680</v>
      </c>
      <c r="T107" s="356"/>
      <c r="V107" s="351" t="s">
        <v>1573</v>
      </c>
    </row>
    <row r="108" spans="1:22">
      <c r="A108" s="354" t="s">
        <v>1104</v>
      </c>
      <c r="B108" s="354" t="s">
        <v>1103</v>
      </c>
      <c r="C108" s="355" t="s">
        <v>1105</v>
      </c>
      <c r="D108" s="355" t="s">
        <v>43</v>
      </c>
      <c r="E108" s="355" t="s">
        <v>6</v>
      </c>
      <c r="F108" s="355" t="s">
        <v>40</v>
      </c>
      <c r="G108" s="355" t="s">
        <v>16</v>
      </c>
      <c r="H108" s="355" t="s">
        <v>3</v>
      </c>
      <c r="I108" s="354" t="str">
        <f t="shared" si="3"/>
        <v>2-12-01</v>
      </c>
      <c r="M108" s="354" t="s">
        <v>1106</v>
      </c>
      <c r="N108" s="354" t="s">
        <v>1660</v>
      </c>
      <c r="O108" s="354" t="s">
        <v>2230</v>
      </c>
      <c r="P108" s="354">
        <v>24544012</v>
      </c>
      <c r="Q108" s="354">
        <v>24544012</v>
      </c>
      <c r="R108" s="354" t="s">
        <v>1354</v>
      </c>
      <c r="S108" s="354" t="s">
        <v>1355</v>
      </c>
      <c r="T108" s="356"/>
      <c r="V108" s="351" t="s">
        <v>1571</v>
      </c>
    </row>
    <row r="109" spans="1:22">
      <c r="A109" s="354" t="s">
        <v>1062</v>
      </c>
      <c r="B109" s="354" t="s">
        <v>1061</v>
      </c>
      <c r="C109" s="355" t="s">
        <v>2249</v>
      </c>
      <c r="D109" s="355" t="s">
        <v>54</v>
      </c>
      <c r="E109" s="355" t="s">
        <v>9</v>
      </c>
      <c r="F109" s="355" t="s">
        <v>53</v>
      </c>
      <c r="G109" s="355" t="s">
        <v>9</v>
      </c>
      <c r="H109" s="355" t="s">
        <v>3</v>
      </c>
      <c r="I109" s="354" t="str">
        <f t="shared" si="3"/>
        <v>4-07-01</v>
      </c>
      <c r="M109" s="354" t="s">
        <v>678</v>
      </c>
      <c r="N109" s="354" t="s">
        <v>1660</v>
      </c>
      <c r="O109" s="354" t="s">
        <v>1356</v>
      </c>
      <c r="P109" s="354">
        <v>22390901</v>
      </c>
      <c r="Q109" s="354">
        <v>22390901</v>
      </c>
      <c r="R109" s="354" t="s">
        <v>2231</v>
      </c>
      <c r="S109" s="354" t="s">
        <v>2286</v>
      </c>
      <c r="T109" s="356"/>
      <c r="V109" s="351" t="s">
        <v>1561</v>
      </c>
    </row>
    <row r="110" spans="1:22">
      <c r="A110" s="354" t="s">
        <v>1127</v>
      </c>
      <c r="B110" s="354" t="s">
        <v>1126</v>
      </c>
      <c r="C110" s="355" t="s">
        <v>1128</v>
      </c>
      <c r="D110" s="355" t="s">
        <v>59</v>
      </c>
      <c r="E110" s="355" t="s">
        <v>6</v>
      </c>
      <c r="F110" s="355" t="s">
        <v>38</v>
      </c>
      <c r="G110" s="355" t="s">
        <v>6</v>
      </c>
      <c r="H110" s="355" t="s">
        <v>5</v>
      </c>
      <c r="I110" s="354" t="str">
        <f t="shared" si="3"/>
        <v>1-04-03</v>
      </c>
      <c r="M110" s="354" t="s">
        <v>682</v>
      </c>
      <c r="N110" s="354" t="s">
        <v>1660</v>
      </c>
      <c r="O110" s="354" t="s">
        <v>1129</v>
      </c>
      <c r="P110" s="354">
        <v>24171741</v>
      </c>
      <c r="R110" s="354" t="s">
        <v>1357</v>
      </c>
      <c r="S110" s="354" t="s">
        <v>2232</v>
      </c>
      <c r="T110" s="356"/>
      <c r="V110" s="351" t="s">
        <v>1577</v>
      </c>
    </row>
    <row r="111" spans="1:22">
      <c r="A111" s="354" t="s">
        <v>1306</v>
      </c>
      <c r="B111" s="354" t="s">
        <v>1304</v>
      </c>
      <c r="C111" s="355" t="s">
        <v>1308</v>
      </c>
      <c r="D111" s="355" t="s">
        <v>41</v>
      </c>
      <c r="E111" s="355" t="s">
        <v>8</v>
      </c>
      <c r="F111" s="355" t="s">
        <v>38</v>
      </c>
      <c r="G111" s="355" t="s">
        <v>16</v>
      </c>
      <c r="H111" s="355" t="s">
        <v>7</v>
      </c>
      <c r="I111" s="354" t="str">
        <f t="shared" si="3"/>
        <v>1-12-05</v>
      </c>
      <c r="M111" s="354" t="s">
        <v>1311</v>
      </c>
      <c r="N111" s="354" t="s">
        <v>1660</v>
      </c>
      <c r="O111" s="354" t="s">
        <v>1684</v>
      </c>
      <c r="P111" s="354">
        <v>25444532</v>
      </c>
      <c r="Q111" s="354">
        <v>25444532</v>
      </c>
      <c r="R111" s="354" t="s">
        <v>1435</v>
      </c>
      <c r="S111" s="354" t="s">
        <v>1358</v>
      </c>
      <c r="T111" s="356"/>
      <c r="V111" s="351" t="s">
        <v>1589</v>
      </c>
    </row>
    <row r="112" spans="1:22">
      <c r="A112" s="354" t="s">
        <v>1131</v>
      </c>
      <c r="B112" s="354" t="s">
        <v>1130</v>
      </c>
      <c r="C112" s="355" t="s">
        <v>1132</v>
      </c>
      <c r="D112" s="355" t="s">
        <v>41</v>
      </c>
      <c r="E112" s="355" t="s">
        <v>6</v>
      </c>
      <c r="F112" s="355" t="s">
        <v>38</v>
      </c>
      <c r="G112" s="355" t="s">
        <v>5</v>
      </c>
      <c r="H112" s="355" t="s">
        <v>8</v>
      </c>
      <c r="I112" s="354" t="str">
        <f t="shared" si="3"/>
        <v>1-03-06</v>
      </c>
      <c r="M112" s="354" t="s">
        <v>680</v>
      </c>
      <c r="N112" s="354" t="s">
        <v>1660</v>
      </c>
      <c r="O112" s="354" t="s">
        <v>1287</v>
      </c>
      <c r="P112" s="354">
        <v>25440166</v>
      </c>
      <c r="Q112" s="354">
        <v>25440166</v>
      </c>
      <c r="R112" s="354" t="s">
        <v>1681</v>
      </c>
      <c r="S112" s="354" t="s">
        <v>1133</v>
      </c>
      <c r="T112" s="356"/>
      <c r="V112" s="351" t="s">
        <v>1578</v>
      </c>
    </row>
    <row r="113" spans="1:22">
      <c r="A113" s="354" t="s">
        <v>1161</v>
      </c>
      <c r="B113" s="354" t="s">
        <v>1160</v>
      </c>
      <c r="C113" s="355" t="s">
        <v>1162</v>
      </c>
      <c r="D113" s="355" t="s">
        <v>1449</v>
      </c>
      <c r="E113" s="355" t="s">
        <v>6</v>
      </c>
      <c r="F113" s="355" t="s">
        <v>38</v>
      </c>
      <c r="G113" s="355" t="s">
        <v>692</v>
      </c>
      <c r="H113" s="355" t="s">
        <v>6</v>
      </c>
      <c r="I113" s="354" t="str">
        <f t="shared" si="3"/>
        <v>1-18-04</v>
      </c>
      <c r="M113" s="354" t="s">
        <v>1432</v>
      </c>
      <c r="N113" s="354" t="s">
        <v>1660</v>
      </c>
      <c r="O113" s="354" t="s">
        <v>1645</v>
      </c>
      <c r="P113" s="354">
        <v>22765536</v>
      </c>
      <c r="Q113" s="354">
        <v>22765536</v>
      </c>
      <c r="R113" s="354" t="s">
        <v>1433</v>
      </c>
      <c r="S113" s="354" t="s">
        <v>1163</v>
      </c>
      <c r="T113" s="356"/>
      <c r="V113" s="351" t="s">
        <v>1586</v>
      </c>
    </row>
    <row r="114" spans="1:22">
      <c r="A114" s="354" t="s">
        <v>1135</v>
      </c>
      <c r="B114" s="354" t="s">
        <v>1134</v>
      </c>
      <c r="C114" s="355" t="s">
        <v>1136</v>
      </c>
      <c r="D114" s="355" t="s">
        <v>694</v>
      </c>
      <c r="E114" s="355" t="s">
        <v>5</v>
      </c>
      <c r="F114" s="355" t="s">
        <v>56</v>
      </c>
      <c r="G114" s="355" t="s">
        <v>5</v>
      </c>
      <c r="H114" s="355" t="s">
        <v>12</v>
      </c>
      <c r="I114" s="354" t="str">
        <f t="shared" si="3"/>
        <v>5-03-09</v>
      </c>
      <c r="M114" s="354" t="s">
        <v>1137</v>
      </c>
      <c r="N114" s="354" t="s">
        <v>1660</v>
      </c>
      <c r="O114" s="354" t="s">
        <v>1431</v>
      </c>
      <c r="P114" s="354">
        <v>26530716</v>
      </c>
      <c r="Q114" s="354">
        <v>26530716</v>
      </c>
      <c r="R114" s="354" t="s">
        <v>1642</v>
      </c>
      <c r="S114" s="354" t="s">
        <v>1138</v>
      </c>
      <c r="T114" s="356"/>
      <c r="V114" s="351" t="s">
        <v>1579</v>
      </c>
    </row>
    <row r="115" spans="1:22">
      <c r="A115" s="354" t="s">
        <v>1146</v>
      </c>
      <c r="B115" s="354" t="s">
        <v>1145</v>
      </c>
      <c r="C115" s="355" t="s">
        <v>1147</v>
      </c>
      <c r="D115" s="355" t="s">
        <v>694</v>
      </c>
      <c r="E115" s="355" t="s">
        <v>8</v>
      </c>
      <c r="F115" s="355" t="s">
        <v>56</v>
      </c>
      <c r="G115" s="355" t="s">
        <v>7</v>
      </c>
      <c r="H115" s="355" t="s">
        <v>5</v>
      </c>
      <c r="I115" s="354" t="str">
        <f t="shared" si="3"/>
        <v>5-05-03</v>
      </c>
      <c r="M115" s="354" t="s">
        <v>714</v>
      </c>
      <c r="N115" s="354" t="s">
        <v>1660</v>
      </c>
      <c r="O115" s="354" t="s">
        <v>1682</v>
      </c>
      <c r="P115" s="354">
        <v>26974095</v>
      </c>
      <c r="Q115" s="354">
        <v>26974095</v>
      </c>
      <c r="R115" s="354" t="s">
        <v>1359</v>
      </c>
      <c r="S115" s="354" t="s">
        <v>1148</v>
      </c>
      <c r="T115" s="356"/>
      <c r="V115" s="351" t="s">
        <v>1582</v>
      </c>
    </row>
    <row r="116" spans="1:22">
      <c r="A116" s="354" t="s">
        <v>1150</v>
      </c>
      <c r="B116" s="354" t="s">
        <v>1149</v>
      </c>
      <c r="C116" s="355" t="s">
        <v>1151</v>
      </c>
      <c r="D116" s="355" t="s">
        <v>48</v>
      </c>
      <c r="E116" s="355" t="s">
        <v>7</v>
      </c>
      <c r="F116" s="355" t="s">
        <v>47</v>
      </c>
      <c r="G116" s="355" t="s">
        <v>3</v>
      </c>
      <c r="H116" s="355" t="s">
        <v>3</v>
      </c>
      <c r="I116" s="354" t="str">
        <f t="shared" si="3"/>
        <v>6-01-01</v>
      </c>
      <c r="M116" s="354" t="s">
        <v>48</v>
      </c>
      <c r="N116" s="354" t="s">
        <v>1660</v>
      </c>
      <c r="O116" s="354" t="s">
        <v>1360</v>
      </c>
      <c r="P116" s="354">
        <v>21057071</v>
      </c>
      <c r="Q116" s="354">
        <v>21057071</v>
      </c>
      <c r="R116" s="354" t="s">
        <v>1288</v>
      </c>
      <c r="S116" s="354" t="s">
        <v>1644</v>
      </c>
      <c r="T116" s="356"/>
      <c r="V116" s="351" t="s">
        <v>1583</v>
      </c>
    </row>
    <row r="117" spans="1:22">
      <c r="A117" s="354" t="s">
        <v>1153</v>
      </c>
      <c r="B117" s="354" t="s">
        <v>1152</v>
      </c>
      <c r="C117" s="355" t="s">
        <v>2233</v>
      </c>
      <c r="D117" s="355" t="s">
        <v>77</v>
      </c>
      <c r="E117" s="355" t="s">
        <v>5</v>
      </c>
      <c r="F117" s="355" t="s">
        <v>56</v>
      </c>
      <c r="G117" s="355" t="s">
        <v>4</v>
      </c>
      <c r="H117" s="355" t="s">
        <v>6</v>
      </c>
      <c r="I117" s="354" t="str">
        <f t="shared" si="3"/>
        <v>5-02-04</v>
      </c>
      <c r="M117" s="354" t="s">
        <v>1154</v>
      </c>
      <c r="N117" s="354" t="s">
        <v>1660</v>
      </c>
      <c r="O117" s="354" t="s">
        <v>2292</v>
      </c>
      <c r="P117" s="354">
        <v>26870258</v>
      </c>
      <c r="Q117" s="354">
        <v>26870258</v>
      </c>
      <c r="R117" s="354" t="s">
        <v>2234</v>
      </c>
      <c r="S117" s="354" t="s">
        <v>1155</v>
      </c>
      <c r="T117" s="356"/>
      <c r="V117" s="351" t="s">
        <v>1584</v>
      </c>
    </row>
    <row r="118" spans="1:22">
      <c r="A118" s="354" t="s">
        <v>1204</v>
      </c>
      <c r="B118" s="354" t="s">
        <v>1203</v>
      </c>
      <c r="C118" s="355" t="s">
        <v>1205</v>
      </c>
      <c r="D118" s="355" t="s">
        <v>77</v>
      </c>
      <c r="E118" s="355" t="s">
        <v>9</v>
      </c>
      <c r="F118" s="355" t="s">
        <v>56</v>
      </c>
      <c r="G118" s="355" t="s">
        <v>12</v>
      </c>
      <c r="H118" s="355" t="s">
        <v>3</v>
      </c>
      <c r="I118" s="354" t="str">
        <f t="shared" si="3"/>
        <v>5-09-01</v>
      </c>
      <c r="M118" s="354" t="s">
        <v>716</v>
      </c>
      <c r="N118" s="354" t="s">
        <v>1660</v>
      </c>
      <c r="O118" s="354" t="s">
        <v>2235</v>
      </c>
      <c r="P118" s="354">
        <v>26577010</v>
      </c>
      <c r="R118" s="354" t="s">
        <v>1289</v>
      </c>
      <c r="S118" s="354" t="s">
        <v>1206</v>
      </c>
      <c r="T118" s="356"/>
      <c r="V118" s="351" t="s">
        <v>1598</v>
      </c>
    </row>
    <row r="119" spans="1:22">
      <c r="A119" s="354" t="s">
        <v>1226</v>
      </c>
      <c r="B119" s="354" t="s">
        <v>1225</v>
      </c>
      <c r="C119" s="355" t="s">
        <v>1227</v>
      </c>
      <c r="D119" s="355" t="s">
        <v>77</v>
      </c>
      <c r="E119" s="355" t="s">
        <v>6</v>
      </c>
      <c r="F119" s="355" t="s">
        <v>56</v>
      </c>
      <c r="G119" s="355" t="s">
        <v>4</v>
      </c>
      <c r="H119" s="355" t="s">
        <v>5</v>
      </c>
      <c r="I119" s="354" t="str">
        <f t="shared" si="3"/>
        <v>5-02-03</v>
      </c>
      <c r="M119" s="354" t="s">
        <v>704</v>
      </c>
      <c r="N119" s="354" t="s">
        <v>1660</v>
      </c>
      <c r="O119" s="354" t="s">
        <v>2236</v>
      </c>
      <c r="P119" s="354">
        <v>26878014</v>
      </c>
      <c r="Q119" s="354">
        <v>26878014</v>
      </c>
      <c r="R119" s="354" t="s">
        <v>1290</v>
      </c>
      <c r="S119" s="354" t="s">
        <v>1229</v>
      </c>
      <c r="T119" s="356"/>
      <c r="V119" s="351" t="s">
        <v>1603</v>
      </c>
    </row>
    <row r="120" spans="1:22">
      <c r="A120" s="354" t="s">
        <v>1184</v>
      </c>
      <c r="B120" s="354" t="s">
        <v>1183</v>
      </c>
      <c r="C120" s="355" t="s">
        <v>1185</v>
      </c>
      <c r="D120" s="355" t="s">
        <v>43</v>
      </c>
      <c r="E120" s="355" t="s">
        <v>5</v>
      </c>
      <c r="F120" s="355" t="s">
        <v>40</v>
      </c>
      <c r="G120" s="355" t="s">
        <v>4</v>
      </c>
      <c r="H120" s="355" t="s">
        <v>7</v>
      </c>
      <c r="I120" s="354" t="str">
        <f t="shared" si="3"/>
        <v>2-02-05</v>
      </c>
      <c r="M120" s="354" t="s">
        <v>695</v>
      </c>
      <c r="N120" s="354" t="s">
        <v>1660</v>
      </c>
      <c r="O120" s="354" t="s">
        <v>1438</v>
      </c>
      <c r="P120" s="354">
        <v>24478348</v>
      </c>
      <c r="Q120" s="354">
        <v>24478195</v>
      </c>
      <c r="R120" s="354" t="s">
        <v>1291</v>
      </c>
      <c r="S120" s="354" t="s">
        <v>1186</v>
      </c>
      <c r="T120" s="356"/>
      <c r="V120" s="351" t="s">
        <v>1593</v>
      </c>
    </row>
    <row r="121" spans="1:22">
      <c r="A121" s="354" t="s">
        <v>1198</v>
      </c>
      <c r="B121" s="354" t="s">
        <v>1197</v>
      </c>
      <c r="C121" s="355" t="s">
        <v>1199</v>
      </c>
      <c r="D121" s="355" t="s">
        <v>55</v>
      </c>
      <c r="E121" s="355" t="s">
        <v>16</v>
      </c>
      <c r="F121" s="355" t="s">
        <v>40</v>
      </c>
      <c r="G121" s="355" t="s">
        <v>13</v>
      </c>
      <c r="H121" s="355" t="s">
        <v>677</v>
      </c>
      <c r="I121" s="354" t="str">
        <f t="shared" si="3"/>
        <v>2-10-11</v>
      </c>
      <c r="M121" s="354" t="s">
        <v>1200</v>
      </c>
      <c r="N121" s="354" t="s">
        <v>1660</v>
      </c>
      <c r="O121" s="354" t="s">
        <v>1201</v>
      </c>
      <c r="P121" s="354">
        <v>24673033</v>
      </c>
      <c r="Q121" s="354">
        <v>24673033</v>
      </c>
      <c r="R121" s="354" t="s">
        <v>1361</v>
      </c>
      <c r="S121" s="354" t="s">
        <v>1202</v>
      </c>
      <c r="T121" s="356"/>
      <c r="V121" s="351" t="s">
        <v>1597</v>
      </c>
    </row>
    <row r="122" spans="1:22">
      <c r="A122" s="354" t="s">
        <v>1192</v>
      </c>
      <c r="B122" s="354" t="s">
        <v>1191</v>
      </c>
      <c r="C122" s="355" t="s">
        <v>1388</v>
      </c>
      <c r="D122" s="355" t="s">
        <v>929</v>
      </c>
      <c r="E122" s="355" t="s">
        <v>4</v>
      </c>
      <c r="F122" s="355" t="s">
        <v>47</v>
      </c>
      <c r="G122" s="355" t="s">
        <v>3</v>
      </c>
      <c r="H122" s="355" t="s">
        <v>677</v>
      </c>
      <c r="I122" s="354" t="str">
        <f t="shared" si="3"/>
        <v>6-01-11</v>
      </c>
      <c r="M122" s="354" t="s">
        <v>720</v>
      </c>
      <c r="N122" s="354" t="s">
        <v>1660</v>
      </c>
      <c r="O122" s="354" t="s">
        <v>1687</v>
      </c>
      <c r="P122" s="354">
        <v>26420280</v>
      </c>
      <c r="Q122" s="354">
        <v>26420179</v>
      </c>
      <c r="R122" s="354" t="s">
        <v>1362</v>
      </c>
      <c r="S122" s="354" t="s">
        <v>1292</v>
      </c>
      <c r="T122" s="356"/>
      <c r="V122" s="351" t="s">
        <v>1595</v>
      </c>
    </row>
    <row r="123" spans="1:22">
      <c r="A123" s="354" t="s">
        <v>1170</v>
      </c>
      <c r="B123" s="354" t="s">
        <v>1169</v>
      </c>
      <c r="C123" s="355" t="s">
        <v>1171</v>
      </c>
      <c r="D123" s="355" t="s">
        <v>52</v>
      </c>
      <c r="E123" s="355" t="s">
        <v>4</v>
      </c>
      <c r="F123" s="355" t="s">
        <v>53</v>
      </c>
      <c r="G123" s="355" t="s">
        <v>13</v>
      </c>
      <c r="H123" s="355" t="s">
        <v>5</v>
      </c>
      <c r="I123" s="354" t="str">
        <f t="shared" si="3"/>
        <v>4-10-03</v>
      </c>
      <c r="M123" s="354" t="s">
        <v>1172</v>
      </c>
      <c r="N123" s="354" t="s">
        <v>1660</v>
      </c>
      <c r="O123" s="354" t="s">
        <v>2294</v>
      </c>
      <c r="P123" s="354">
        <v>27644116</v>
      </c>
      <c r="Q123" s="354">
        <v>27644116</v>
      </c>
      <c r="R123" s="354" t="s">
        <v>1476</v>
      </c>
      <c r="S123" s="354" t="s">
        <v>1646</v>
      </c>
      <c r="T123" s="356"/>
      <c r="V123" s="351" t="s">
        <v>1588</v>
      </c>
    </row>
    <row r="124" spans="1:22">
      <c r="A124" s="354" t="s">
        <v>1657</v>
      </c>
      <c r="B124" s="354" t="s">
        <v>1658</v>
      </c>
      <c r="C124" s="355" t="s">
        <v>1659</v>
      </c>
      <c r="D124" s="355" t="s">
        <v>77</v>
      </c>
      <c r="E124" s="355" t="s">
        <v>11</v>
      </c>
      <c r="F124" s="355" t="s">
        <v>56</v>
      </c>
      <c r="G124" s="355" t="s">
        <v>12</v>
      </c>
      <c r="H124" s="355" t="s">
        <v>8</v>
      </c>
      <c r="I124" s="354" t="str">
        <f t="shared" si="3"/>
        <v>5-09-06</v>
      </c>
      <c r="M124" s="354" t="s">
        <v>1689</v>
      </c>
      <c r="N124" s="354" t="s">
        <v>1660</v>
      </c>
      <c r="O124" s="354" t="s">
        <v>2237</v>
      </c>
      <c r="P124" s="354">
        <v>86096584</v>
      </c>
      <c r="R124" s="354" t="s">
        <v>1690</v>
      </c>
      <c r="S124" s="354" t="s">
        <v>2238</v>
      </c>
      <c r="T124" s="356"/>
      <c r="V124" s="351" t="s">
        <v>1691</v>
      </c>
    </row>
    <row r="125" spans="1:22">
      <c r="A125" s="354" t="s">
        <v>1208</v>
      </c>
      <c r="B125" s="354" t="s">
        <v>1207</v>
      </c>
      <c r="C125" s="355" t="s">
        <v>1209</v>
      </c>
      <c r="D125" s="355" t="s">
        <v>77</v>
      </c>
      <c r="E125" s="355" t="s">
        <v>7</v>
      </c>
      <c r="F125" s="355" t="s">
        <v>56</v>
      </c>
      <c r="G125" s="355" t="s">
        <v>677</v>
      </c>
      <c r="H125" s="355" t="s">
        <v>3</v>
      </c>
      <c r="I125" s="354" t="str">
        <f t="shared" si="3"/>
        <v>5-11-01</v>
      </c>
      <c r="M125" s="354" t="s">
        <v>1210</v>
      </c>
      <c r="N125" s="354" t="s">
        <v>1660</v>
      </c>
      <c r="O125" s="354" t="s">
        <v>2239</v>
      </c>
      <c r="P125" s="354">
        <v>26599045</v>
      </c>
      <c r="Q125" s="354">
        <v>26599494</v>
      </c>
      <c r="R125" s="354" t="s">
        <v>1363</v>
      </c>
      <c r="S125" s="354" t="s">
        <v>2295</v>
      </c>
      <c r="T125" s="356"/>
      <c r="V125" s="351" t="s">
        <v>1599</v>
      </c>
    </row>
    <row r="126" spans="1:22">
      <c r="A126" s="354" t="s">
        <v>1108</v>
      </c>
      <c r="B126" s="354" t="s">
        <v>1107</v>
      </c>
      <c r="C126" s="355" t="s">
        <v>1109</v>
      </c>
      <c r="D126" s="355" t="s">
        <v>77</v>
      </c>
      <c r="E126" s="355" t="s">
        <v>8</v>
      </c>
      <c r="F126" s="355" t="s">
        <v>56</v>
      </c>
      <c r="G126" s="355" t="s">
        <v>4</v>
      </c>
      <c r="H126" s="355" t="s">
        <v>8</v>
      </c>
      <c r="I126" s="354" t="str">
        <f t="shared" si="3"/>
        <v>5-02-06</v>
      </c>
      <c r="M126" s="354" t="s">
        <v>709</v>
      </c>
      <c r="N126" s="354" t="s">
        <v>1660</v>
      </c>
      <c r="O126" s="354" t="s">
        <v>1293</v>
      </c>
      <c r="P126" s="354">
        <v>22006496</v>
      </c>
      <c r="Q126" s="354">
        <v>26820268</v>
      </c>
      <c r="R126" s="354" t="s">
        <v>1294</v>
      </c>
      <c r="S126" s="354" t="s">
        <v>1110</v>
      </c>
      <c r="T126" s="356"/>
      <c r="V126" s="351" t="s">
        <v>1572</v>
      </c>
    </row>
    <row r="127" spans="1:22">
      <c r="A127" s="354" t="s">
        <v>1178</v>
      </c>
      <c r="B127" s="354" t="s">
        <v>1177</v>
      </c>
      <c r="C127" s="355" t="s">
        <v>1179</v>
      </c>
      <c r="D127" s="355" t="s">
        <v>804</v>
      </c>
      <c r="E127" s="355" t="s">
        <v>677</v>
      </c>
      <c r="F127" s="355" t="s">
        <v>47</v>
      </c>
      <c r="G127" s="355" t="s">
        <v>13</v>
      </c>
      <c r="H127" s="355" t="s">
        <v>6</v>
      </c>
      <c r="I127" s="354" t="str">
        <f t="shared" si="3"/>
        <v>6-10-04</v>
      </c>
      <c r="M127" s="354" t="s">
        <v>62</v>
      </c>
      <c r="N127" s="354" t="s">
        <v>1660</v>
      </c>
      <c r="O127" s="354" t="s">
        <v>1686</v>
      </c>
      <c r="P127" s="354">
        <v>27801598</v>
      </c>
      <c r="Q127" s="354">
        <v>27811598</v>
      </c>
      <c r="R127" s="354" t="s">
        <v>1295</v>
      </c>
      <c r="S127" s="354" t="s">
        <v>1296</v>
      </c>
      <c r="T127" s="356"/>
      <c r="V127" s="351" t="s">
        <v>1591</v>
      </c>
    </row>
    <row r="128" spans="1:22">
      <c r="A128" s="354" t="s">
        <v>1217</v>
      </c>
      <c r="B128" s="354" t="s">
        <v>1216</v>
      </c>
      <c r="C128" s="355" t="s">
        <v>1218</v>
      </c>
      <c r="D128" s="355" t="s">
        <v>55</v>
      </c>
      <c r="E128" s="355" t="s">
        <v>9</v>
      </c>
      <c r="F128" s="355" t="s">
        <v>40</v>
      </c>
      <c r="G128" s="355" t="s">
        <v>13</v>
      </c>
      <c r="H128" s="355" t="s">
        <v>677</v>
      </c>
      <c r="I128" s="354" t="str">
        <f t="shared" si="3"/>
        <v>2-10-11</v>
      </c>
      <c r="M128" s="354" t="s">
        <v>1219</v>
      </c>
      <c r="N128" s="354" t="s">
        <v>1660</v>
      </c>
      <c r="O128" s="354" t="s">
        <v>2296</v>
      </c>
      <c r="P128" s="354">
        <v>44050973</v>
      </c>
      <c r="Q128" s="354">
        <v>24695006</v>
      </c>
      <c r="R128" s="354" t="s">
        <v>1297</v>
      </c>
      <c r="S128" s="354" t="s">
        <v>1220</v>
      </c>
      <c r="T128" s="356"/>
      <c r="V128" s="351" t="s">
        <v>1601</v>
      </c>
    </row>
    <row r="129" spans="1:22">
      <c r="A129" s="354" t="s">
        <v>1157</v>
      </c>
      <c r="B129" s="354" t="s">
        <v>1156</v>
      </c>
      <c r="C129" s="355" t="s">
        <v>1158</v>
      </c>
      <c r="D129" s="355" t="s">
        <v>694</v>
      </c>
      <c r="E129" s="355" t="s">
        <v>9</v>
      </c>
      <c r="F129" s="355" t="s">
        <v>56</v>
      </c>
      <c r="G129" s="355" t="s">
        <v>5</v>
      </c>
      <c r="H129" s="355" t="s">
        <v>9</v>
      </c>
      <c r="I129" s="354" t="str">
        <f t="shared" si="3"/>
        <v>5-03-07</v>
      </c>
      <c r="M129" s="354" t="s">
        <v>712</v>
      </c>
      <c r="N129" s="354" t="s">
        <v>1660</v>
      </c>
      <c r="O129" s="354" t="s">
        <v>2293</v>
      </c>
      <c r="P129" s="354">
        <v>26811882</v>
      </c>
      <c r="Q129" s="354">
        <v>26811067</v>
      </c>
      <c r="R129" s="354" t="s">
        <v>1683</v>
      </c>
      <c r="S129" s="354" t="s">
        <v>1159</v>
      </c>
      <c r="T129" s="356"/>
      <c r="V129" s="351" t="s">
        <v>1585</v>
      </c>
    </row>
    <row r="130" spans="1:22">
      <c r="A130" s="354" t="s">
        <v>1194</v>
      </c>
      <c r="B130" s="354" t="s">
        <v>1193</v>
      </c>
      <c r="C130" s="355" t="s">
        <v>1195</v>
      </c>
      <c r="D130" s="355" t="s">
        <v>66</v>
      </c>
      <c r="E130" s="355" t="s">
        <v>4</v>
      </c>
      <c r="F130" s="355" t="s">
        <v>38</v>
      </c>
      <c r="G130" s="355" t="s">
        <v>67</v>
      </c>
      <c r="H130" s="355" t="s">
        <v>3</v>
      </c>
      <c r="I130" s="354" t="str">
        <f t="shared" si="3"/>
        <v>1-19-01</v>
      </c>
      <c r="M130" s="354" t="s">
        <v>1196</v>
      </c>
      <c r="N130" s="354" t="s">
        <v>1660</v>
      </c>
      <c r="O130" s="354" t="s">
        <v>2240</v>
      </c>
      <c r="P130" s="354">
        <v>27714243</v>
      </c>
      <c r="Q130" s="354">
        <v>27714243</v>
      </c>
      <c r="R130" s="354" t="s">
        <v>1478</v>
      </c>
      <c r="S130" s="354" t="s">
        <v>1479</v>
      </c>
      <c r="T130" s="356"/>
      <c r="V130" s="351" t="s">
        <v>1596</v>
      </c>
    </row>
    <row r="131" spans="1:22">
      <c r="A131" s="354" t="s">
        <v>1032</v>
      </c>
      <c r="B131" s="354" t="s">
        <v>1031</v>
      </c>
      <c r="C131" s="355" t="s">
        <v>1309</v>
      </c>
      <c r="D131" s="355" t="s">
        <v>54</v>
      </c>
      <c r="E131" s="355" t="s">
        <v>6</v>
      </c>
      <c r="F131" s="355" t="s">
        <v>53</v>
      </c>
      <c r="G131" s="355" t="s">
        <v>4</v>
      </c>
      <c r="H131" s="355" t="s">
        <v>3</v>
      </c>
      <c r="I131" s="354" t="str">
        <f t="shared" ref="I131:I137" si="4">CONCATENATE(F131,"-",G131,"-",H131)</f>
        <v>4-02-01</v>
      </c>
      <c r="M131" s="354" t="s">
        <v>76</v>
      </c>
      <c r="N131" s="354" t="s">
        <v>1660</v>
      </c>
      <c r="O131" s="354" t="s">
        <v>2283</v>
      </c>
      <c r="P131" s="354">
        <v>22373980</v>
      </c>
      <c r="R131" s="354" t="s">
        <v>1468</v>
      </c>
      <c r="S131" s="354" t="s">
        <v>1033</v>
      </c>
      <c r="T131" s="356"/>
      <c r="V131" s="351" t="s">
        <v>1553</v>
      </c>
    </row>
    <row r="132" spans="1:22">
      <c r="A132" s="354" t="s">
        <v>1188</v>
      </c>
      <c r="B132" s="354" t="s">
        <v>1187</v>
      </c>
      <c r="C132" s="355" t="s">
        <v>1189</v>
      </c>
      <c r="D132" s="355" t="s">
        <v>70</v>
      </c>
      <c r="E132" s="355" t="s">
        <v>6</v>
      </c>
      <c r="F132" s="355" t="s">
        <v>56</v>
      </c>
      <c r="G132" s="355" t="s">
        <v>9</v>
      </c>
      <c r="H132" s="355" t="s">
        <v>6</v>
      </c>
      <c r="I132" s="354" t="str">
        <f t="shared" si="4"/>
        <v>5-07-04</v>
      </c>
      <c r="M132" s="354" t="s">
        <v>715</v>
      </c>
      <c r="N132" s="354" t="s">
        <v>1660</v>
      </c>
      <c r="O132" s="354" t="s">
        <v>1477</v>
      </c>
      <c r="P132" s="354">
        <v>26780376</v>
      </c>
      <c r="Q132" s="354">
        <v>26780376</v>
      </c>
      <c r="R132" s="354" t="s">
        <v>1647</v>
      </c>
      <c r="S132" s="354" t="s">
        <v>1190</v>
      </c>
      <c r="T132" s="356"/>
      <c r="V132" s="351" t="s">
        <v>1594</v>
      </c>
    </row>
    <row r="133" spans="1:22">
      <c r="A133" s="354" t="s">
        <v>1617</v>
      </c>
      <c r="B133" s="354" t="s">
        <v>1180</v>
      </c>
      <c r="C133" s="355" t="s">
        <v>1181</v>
      </c>
      <c r="D133" s="355" t="s">
        <v>48</v>
      </c>
      <c r="E133" s="355" t="s">
        <v>8</v>
      </c>
      <c r="F133" s="355" t="s">
        <v>47</v>
      </c>
      <c r="G133" s="355" t="s">
        <v>3</v>
      </c>
      <c r="H133" s="355" t="s">
        <v>12</v>
      </c>
      <c r="I133" s="354" t="str">
        <f t="shared" si="4"/>
        <v>6-01-09</v>
      </c>
      <c r="M133" s="354" t="s">
        <v>718</v>
      </c>
      <c r="N133" s="354" t="s">
        <v>1660</v>
      </c>
      <c r="O133" s="354" t="s">
        <v>1678</v>
      </c>
      <c r="P133" s="354">
        <v>26455014</v>
      </c>
      <c r="Q133" s="354">
        <v>26455804</v>
      </c>
      <c r="R133" s="354" t="s">
        <v>1437</v>
      </c>
      <c r="S133" s="354" t="s">
        <v>1182</v>
      </c>
      <c r="T133" s="356"/>
      <c r="V133" s="351" t="s">
        <v>1592</v>
      </c>
    </row>
    <row r="134" spans="1:22">
      <c r="A134" s="354" t="s">
        <v>1389</v>
      </c>
      <c r="B134" s="354" t="s">
        <v>1390</v>
      </c>
      <c r="C134" s="355" t="s">
        <v>1391</v>
      </c>
      <c r="D134" s="355" t="s">
        <v>74</v>
      </c>
      <c r="E134" s="355" t="s">
        <v>5</v>
      </c>
      <c r="F134" s="355" t="s">
        <v>46</v>
      </c>
      <c r="G134" s="355" t="s">
        <v>4</v>
      </c>
      <c r="H134" s="355" t="s">
        <v>7</v>
      </c>
      <c r="I134" s="354" t="str">
        <f t="shared" si="4"/>
        <v>7-02-05</v>
      </c>
      <c r="M134" s="354" t="s">
        <v>1439</v>
      </c>
      <c r="N134" s="354" t="s">
        <v>1660</v>
      </c>
      <c r="O134" s="354" t="s">
        <v>1440</v>
      </c>
      <c r="P134" s="354">
        <v>27677180</v>
      </c>
      <c r="Q134" s="354">
        <v>27677180</v>
      </c>
      <c r="R134" s="354" t="s">
        <v>1441</v>
      </c>
      <c r="S134" s="354" t="s">
        <v>2241</v>
      </c>
      <c r="T134" s="356"/>
      <c r="V134" s="351" t="s">
        <v>789</v>
      </c>
    </row>
    <row r="135" spans="1:22">
      <c r="A135" s="354" t="s">
        <v>1380</v>
      </c>
      <c r="B135" s="354" t="s">
        <v>847</v>
      </c>
      <c r="C135" s="355" t="s">
        <v>1381</v>
      </c>
      <c r="D135" s="355" t="s">
        <v>43</v>
      </c>
      <c r="E135" s="355" t="s">
        <v>11</v>
      </c>
      <c r="F135" s="355" t="s">
        <v>40</v>
      </c>
      <c r="G135" s="355" t="s">
        <v>8</v>
      </c>
      <c r="H135" s="355" t="s">
        <v>3</v>
      </c>
      <c r="I135" s="354" t="str">
        <f t="shared" si="4"/>
        <v>2-06-01</v>
      </c>
      <c r="M135" s="354" t="s">
        <v>697</v>
      </c>
      <c r="N135" s="354" t="s">
        <v>1660</v>
      </c>
      <c r="O135" s="354" t="s">
        <v>1406</v>
      </c>
      <c r="P135" s="354">
        <v>24504950</v>
      </c>
      <c r="Q135" s="354">
        <v>24504950</v>
      </c>
      <c r="R135" s="354" t="s">
        <v>1407</v>
      </c>
      <c r="S135" s="354" t="s">
        <v>1408</v>
      </c>
      <c r="T135" s="356"/>
      <c r="V135" s="351" t="s">
        <v>1509</v>
      </c>
    </row>
    <row r="136" spans="1:22">
      <c r="A136" s="354" t="s">
        <v>1618</v>
      </c>
      <c r="B136" s="354" t="s">
        <v>1305</v>
      </c>
      <c r="C136" s="355" t="s">
        <v>1392</v>
      </c>
      <c r="D136" s="355" t="s">
        <v>804</v>
      </c>
      <c r="E136" s="355" t="s">
        <v>16</v>
      </c>
      <c r="F136" s="355" t="s">
        <v>47</v>
      </c>
      <c r="G136" s="355" t="s">
        <v>11</v>
      </c>
      <c r="H136" s="355" t="s">
        <v>7</v>
      </c>
      <c r="I136" s="354" t="str">
        <f t="shared" si="4"/>
        <v>6-08-05</v>
      </c>
      <c r="M136" s="354" t="s">
        <v>718</v>
      </c>
      <c r="N136" s="354" t="s">
        <v>1660</v>
      </c>
      <c r="O136" s="354" t="s">
        <v>1692</v>
      </c>
      <c r="P136" s="354">
        <v>27848114</v>
      </c>
      <c r="Q136" s="354">
        <v>27848114</v>
      </c>
      <c r="R136" s="354" t="s">
        <v>1693</v>
      </c>
      <c r="S136" s="354" t="s">
        <v>1444</v>
      </c>
      <c r="T136" s="356"/>
      <c r="V136" s="351" t="s">
        <v>1605</v>
      </c>
    </row>
    <row r="137" spans="1:22">
      <c r="A137" s="354" t="s">
        <v>1393</v>
      </c>
      <c r="B137" s="354" t="s">
        <v>1394</v>
      </c>
      <c r="C137" s="355" t="s">
        <v>1395</v>
      </c>
      <c r="D137" s="355" t="s">
        <v>55</v>
      </c>
      <c r="E137" s="355" t="s">
        <v>7</v>
      </c>
      <c r="F137" s="355" t="s">
        <v>40</v>
      </c>
      <c r="G137" s="355" t="s">
        <v>13</v>
      </c>
      <c r="H137" s="355" t="s">
        <v>8</v>
      </c>
      <c r="I137" s="354" t="str">
        <f t="shared" si="4"/>
        <v>2-10-06</v>
      </c>
      <c r="M137" s="354" t="s">
        <v>700</v>
      </c>
      <c r="N137" s="354" t="s">
        <v>1660</v>
      </c>
      <c r="O137" s="354" t="s">
        <v>2298</v>
      </c>
      <c r="P137" s="354">
        <v>24733037</v>
      </c>
      <c r="R137" s="354" t="s">
        <v>1445</v>
      </c>
      <c r="S137" s="354" t="s">
        <v>2299</v>
      </c>
      <c r="T137" s="356"/>
      <c r="V137" s="351" t="s">
        <v>1606</v>
      </c>
    </row>
  </sheetData>
  <sheetProtection algorithmName="SHA-512" hashValue="yZC9ABjWcPPIn1ZKXJ+1TYWycZxodaMvDyBbTcgfSgMGmKDC6u5pMtl9yNZZXml62kiO+2Z5qXmZBv19kJb+FA==" saltValue="RAVoUivHpy4j+3+DD8xVDA==" spinCount="100000" sheet="1" objects="1" scenarios="1"/>
  <autoFilter ref="A2:V137">
    <sortState ref="A3:V137">
      <sortCondition ref="A3:A137"/>
    </sortState>
  </autoFilter>
  <sortState ref="A3:V139">
    <sortCondition ref="A3:A139"/>
  </sortState>
  <hyperlinks>
    <hyperlink ref="R128" r:id="rId1" display="ctp.desantabarbara@mep.go.cr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B1:Y69"/>
  <sheetViews>
    <sheetView showGridLines="0" tabSelected="1" zoomScale="90" zoomScaleNormal="90" workbookViewId="0">
      <selection activeCell="B3" sqref="B3"/>
    </sheetView>
  </sheetViews>
  <sheetFormatPr baseColWidth="10" defaultRowHeight="14.25"/>
  <cols>
    <col min="1" max="1" width="4.85546875" style="4" customWidth="1"/>
    <col min="2" max="2" width="24" style="4" customWidth="1"/>
    <col min="3" max="3" width="25.7109375" style="4" bestFit="1" customWidth="1"/>
    <col min="4" max="4" width="6" style="4" customWidth="1"/>
    <col min="5" max="5" width="11.85546875" style="4" customWidth="1"/>
    <col min="6" max="6" width="2" style="4" customWidth="1"/>
    <col min="7" max="7" width="22.140625" style="4" customWidth="1"/>
    <col min="8" max="8" width="13.42578125" style="4" customWidth="1"/>
    <col min="9" max="9" width="2" style="4" customWidth="1"/>
    <col min="10" max="10" width="12.5703125" style="4" customWidth="1"/>
    <col min="11" max="11" width="11.5703125" style="4" customWidth="1"/>
    <col min="12" max="12" width="0.5703125" style="4" customWidth="1"/>
    <col min="13" max="13" width="16.42578125" style="4" customWidth="1"/>
    <col min="14" max="14" width="2" style="4" customWidth="1"/>
    <col min="15" max="23" width="11.42578125" style="4"/>
    <col min="24" max="24" width="11.42578125" style="8"/>
    <col min="25" max="16384" width="11.42578125" style="4"/>
  </cols>
  <sheetData>
    <row r="1" spans="2:25" ht="6.75" customHeight="1"/>
    <row r="2" spans="2:25" ht="18" customHeight="1">
      <c r="B2" s="3" t="s">
        <v>182</v>
      </c>
      <c r="H2" s="404" t="s">
        <v>1</v>
      </c>
      <c r="I2" s="404"/>
      <c r="J2" s="404"/>
      <c r="K2" s="405" t="str">
        <f>IFERROR(VLOOKUP(C10,datos,2,0),"")</f>
        <v/>
      </c>
      <c r="L2" s="406"/>
      <c r="M2" s="407"/>
      <c r="X2" s="4"/>
    </row>
    <row r="3" spans="2:25">
      <c r="B3" s="4" t="s">
        <v>183</v>
      </c>
      <c r="H3" s="404"/>
      <c r="I3" s="404"/>
      <c r="J3" s="404"/>
      <c r="K3" s="408"/>
      <c r="L3" s="409"/>
      <c r="M3" s="410"/>
      <c r="X3" s="4"/>
    </row>
    <row r="4" spans="2:25">
      <c r="B4" s="4" t="s">
        <v>184</v>
      </c>
      <c r="K4" s="411" t="s">
        <v>2</v>
      </c>
      <c r="L4" s="411"/>
      <c r="M4" s="411"/>
      <c r="X4" s="4"/>
    </row>
    <row r="5" spans="2:25" ht="15.75">
      <c r="M5" s="5"/>
      <c r="X5" s="4"/>
    </row>
    <row r="6" spans="2:25" s="6" customFormat="1" ht="34.5">
      <c r="B6" s="412" t="s">
        <v>2246</v>
      </c>
      <c r="C6" s="412"/>
      <c r="D6" s="412"/>
      <c r="E6" s="412"/>
      <c r="F6" s="412"/>
      <c r="G6" s="412"/>
      <c r="H6" s="412"/>
      <c r="I6" s="412"/>
      <c r="J6" s="412"/>
      <c r="K6" s="412"/>
      <c r="L6" s="412"/>
      <c r="M6" s="412"/>
      <c r="X6" s="7"/>
    </row>
    <row r="7" spans="2:25" ht="37.5" customHeight="1">
      <c r="B7" s="413" t="s">
        <v>1377</v>
      </c>
      <c r="C7" s="414"/>
      <c r="D7" s="414"/>
      <c r="E7" s="414"/>
      <c r="F7" s="414"/>
      <c r="G7" s="414"/>
      <c r="H7" s="414"/>
      <c r="I7" s="414"/>
      <c r="J7" s="414"/>
      <c r="K7" s="414"/>
      <c r="L7" s="414"/>
      <c r="M7" s="414"/>
    </row>
    <row r="8" spans="2:25" ht="37.5" customHeight="1">
      <c r="B8" s="414"/>
      <c r="C8" s="414"/>
      <c r="D8" s="414"/>
      <c r="E8" s="414"/>
      <c r="F8" s="414"/>
      <c r="G8" s="414"/>
      <c r="H8" s="414"/>
      <c r="I8" s="414"/>
      <c r="J8" s="414"/>
      <c r="K8" s="414"/>
      <c r="L8" s="414"/>
      <c r="M8" s="414"/>
    </row>
    <row r="9" spans="2:25" ht="9.75" customHeight="1"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2:25" ht="27">
      <c r="B10" s="11" t="s">
        <v>81</v>
      </c>
      <c r="C10" s="12"/>
      <c r="D10" s="10"/>
      <c r="E10" s="13" t="s">
        <v>15</v>
      </c>
      <c r="F10" s="384" t="str">
        <f>IFERROR(VLOOKUP(C10,datos,3,0),"")</f>
        <v/>
      </c>
      <c r="G10" s="385"/>
      <c r="H10" s="385"/>
      <c r="I10" s="385"/>
      <c r="J10" s="385"/>
      <c r="K10" s="385"/>
      <c r="L10" s="385"/>
      <c r="M10" s="386"/>
    </row>
    <row r="11" spans="2:25" ht="9.75" customHeight="1">
      <c r="B11" s="14"/>
      <c r="C11" s="15"/>
      <c r="D11" s="15"/>
      <c r="E11" s="15"/>
      <c r="F11" s="15"/>
      <c r="G11" s="15"/>
      <c r="H11" s="15"/>
      <c r="I11" s="15"/>
      <c r="J11" s="16"/>
      <c r="K11" s="16"/>
      <c r="L11" s="16"/>
      <c r="M11" s="16"/>
    </row>
    <row r="12" spans="2:25" s="19" customFormat="1" ht="17.25" customHeight="1">
      <c r="B12" s="17" t="s">
        <v>2243</v>
      </c>
      <c r="C12" s="18" t="str">
        <f>IFERROR(VLOOKUP(C10,datos,16,0),"")</f>
        <v/>
      </c>
      <c r="E12" s="17" t="s">
        <v>2244</v>
      </c>
      <c r="F12" s="387" t="str">
        <f>IFERROR(VLOOKUP(C10,datos,17,0),"")</f>
        <v/>
      </c>
      <c r="G12" s="388"/>
      <c r="K12" s="14" t="str">
        <f>IF(M12="","","Pertenece a:")</f>
        <v/>
      </c>
      <c r="L12" s="15"/>
      <c r="M12" s="20" t="str">
        <f>IFERROR(VLOOKUP(C10,datos,22,0),"")</f>
        <v/>
      </c>
      <c r="X12" s="21"/>
    </row>
    <row r="13" spans="2:25" ht="9.75" customHeight="1"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2:25" ht="32.25" customHeight="1">
      <c r="B14" s="22" t="s">
        <v>149</v>
      </c>
      <c r="C14" s="389" t="str">
        <f>IFERROR(VLOOKUP(C10,datos,18,0),"")</f>
        <v/>
      </c>
      <c r="D14" s="390"/>
      <c r="E14" s="390"/>
      <c r="F14" s="390"/>
      <c r="G14" s="390"/>
      <c r="H14" s="391"/>
      <c r="I14" s="10"/>
      <c r="J14" s="11" t="s">
        <v>10</v>
      </c>
      <c r="K14" s="375" t="str">
        <f>IFERROR(VLOOKUP(C10,datos,14,0),"")</f>
        <v/>
      </c>
      <c r="L14" s="376"/>
      <c r="M14" s="377"/>
    </row>
    <row r="15" spans="2:25" ht="7.5" customHeight="1">
      <c r="B15" s="23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X15" s="4"/>
      <c r="Y15" s="8"/>
    </row>
    <row r="16" spans="2:25" ht="17.25" customHeight="1">
      <c r="B16" s="24" t="s">
        <v>185</v>
      </c>
      <c r="C16" s="392" t="str">
        <f>IFERROR(VLOOKUP(J16,prov,2,0),"")</f>
        <v/>
      </c>
      <c r="D16" s="393"/>
      <c r="E16" s="393"/>
      <c r="F16" s="393"/>
      <c r="G16" s="394"/>
      <c r="H16" s="25" t="str">
        <f>IFERROR(VLOOKUP(C16,ubicac,2,0),"")</f>
        <v/>
      </c>
      <c r="J16" s="26" t="str">
        <f>IFERROR(VLOOKUP(C10,datos,9,0),"")</f>
        <v/>
      </c>
      <c r="K16" s="27"/>
      <c r="L16" s="27"/>
    </row>
    <row r="17" spans="2:25" s="31" customFormat="1" ht="8.25" customHeight="1">
      <c r="B17" s="24"/>
      <c r="C17" s="28"/>
      <c r="D17" s="28"/>
      <c r="E17" s="29"/>
      <c r="F17" s="30"/>
      <c r="G17" s="30"/>
      <c r="H17" s="29"/>
      <c r="I17" s="29"/>
      <c r="J17" s="29"/>
      <c r="K17" s="29"/>
      <c r="L17" s="30"/>
      <c r="M17" s="30"/>
      <c r="Y17" s="32"/>
    </row>
    <row r="18" spans="2:25" s="31" customFormat="1" ht="17.25" customHeight="1">
      <c r="B18" s="24" t="s">
        <v>78</v>
      </c>
      <c r="C18" s="395" t="str">
        <f>IFERROR(VLOOKUP(C10,datos,13,0),"")</f>
        <v/>
      </c>
      <c r="D18" s="396"/>
      <c r="E18" s="397" t="s">
        <v>79</v>
      </c>
      <c r="F18" s="397"/>
      <c r="G18" s="398" t="str">
        <f>IFERROR(VLOOKUP(C10,datos,19,0),"")</f>
        <v/>
      </c>
      <c r="H18" s="399"/>
      <c r="I18" s="399"/>
      <c r="J18" s="399"/>
      <c r="K18" s="399"/>
      <c r="L18" s="399"/>
      <c r="M18" s="400"/>
      <c r="Y18" s="32"/>
    </row>
    <row r="19" spans="2:25" s="31" customFormat="1">
      <c r="B19" s="14"/>
      <c r="C19" s="28"/>
      <c r="D19" s="28"/>
      <c r="E19" s="397"/>
      <c r="F19" s="397"/>
      <c r="G19" s="401"/>
      <c r="H19" s="402"/>
      <c r="I19" s="402"/>
      <c r="J19" s="402"/>
      <c r="K19" s="402"/>
      <c r="L19" s="402"/>
      <c r="M19" s="403"/>
      <c r="Y19" s="32"/>
    </row>
    <row r="20" spans="2:25" s="31" customFormat="1" ht="8.25" customHeight="1">
      <c r="B20" s="14"/>
      <c r="C20" s="28"/>
      <c r="D20" s="28"/>
      <c r="E20" s="29"/>
      <c r="F20" s="30"/>
      <c r="G20" s="30"/>
      <c r="H20" s="29"/>
      <c r="I20" s="29"/>
      <c r="J20" s="29"/>
      <c r="K20" s="29"/>
      <c r="L20" s="30"/>
      <c r="M20" s="30"/>
      <c r="Y20" s="32"/>
    </row>
    <row r="21" spans="2:25" s="31" customFormat="1" ht="17.25" customHeight="1">
      <c r="B21" s="11" t="s">
        <v>80</v>
      </c>
      <c r="C21" s="375" t="str">
        <f>IFERROR(VLOOKUP(C10,datos,4,0),"")</f>
        <v/>
      </c>
      <c r="D21" s="376"/>
      <c r="E21" s="377"/>
      <c r="F21" s="10"/>
      <c r="G21" s="17" t="s">
        <v>14</v>
      </c>
      <c r="H21" s="375" t="str">
        <f>IFERROR(VLOOKUP(C10,datos,5,0),"")</f>
        <v/>
      </c>
      <c r="I21" s="377"/>
      <c r="J21" s="29"/>
      <c r="K21" s="30"/>
      <c r="L21" s="30"/>
      <c r="M21" s="30"/>
      <c r="X21" s="32"/>
    </row>
    <row r="22" spans="2:25" s="31" customFormat="1" ht="9.75" customHeight="1">
      <c r="B22" s="33"/>
      <c r="C22" s="33"/>
      <c r="D22" s="33"/>
      <c r="E22" s="33"/>
      <c r="F22" s="33"/>
      <c r="G22" s="33"/>
      <c r="H22" s="33"/>
      <c r="I22" s="33"/>
      <c r="J22" s="34"/>
      <c r="K22" s="35"/>
      <c r="L22" s="35"/>
      <c r="M22" s="35"/>
      <c r="X22" s="32"/>
    </row>
    <row r="23" spans="2:25" ht="21" customHeight="1">
      <c r="B23" s="36" t="s">
        <v>1369</v>
      </c>
      <c r="C23" s="37"/>
      <c r="D23" s="37"/>
      <c r="E23" s="37"/>
      <c r="F23" s="37"/>
      <c r="G23" s="36" t="s">
        <v>1373</v>
      </c>
      <c r="H23" s="37"/>
      <c r="I23" s="37"/>
      <c r="J23" s="37"/>
      <c r="K23" s="37"/>
      <c r="L23" s="37"/>
      <c r="M23" s="37"/>
    </row>
    <row r="24" spans="2:25" ht="17.25" customHeight="1">
      <c r="B24" s="17" t="s">
        <v>1370</v>
      </c>
      <c r="C24" s="378" t="str">
        <f>IFERROR(VLOOKUP(C10,datos,15,0),"")</f>
        <v/>
      </c>
      <c r="D24" s="379"/>
      <c r="E24" s="380"/>
      <c r="F24" s="16"/>
      <c r="G24" s="17" t="s">
        <v>1370</v>
      </c>
      <c r="H24" s="381"/>
      <c r="I24" s="382"/>
      <c r="J24" s="382"/>
      <c r="K24" s="382"/>
      <c r="L24" s="382"/>
      <c r="M24" s="383"/>
    </row>
    <row r="25" spans="2:25" ht="8.25" customHeight="1">
      <c r="B25" s="38"/>
      <c r="C25" s="10"/>
      <c r="D25" s="10"/>
      <c r="E25" s="10"/>
      <c r="F25" s="10"/>
      <c r="G25" s="38"/>
      <c r="H25" s="10"/>
      <c r="I25" s="10"/>
      <c r="J25" s="10"/>
      <c r="K25" s="10"/>
      <c r="L25" s="10"/>
      <c r="M25" s="10"/>
    </row>
    <row r="26" spans="2:25" ht="20.25" customHeight="1">
      <c r="B26" s="17" t="s">
        <v>1371</v>
      </c>
      <c r="C26" s="358"/>
      <c r="D26" s="359"/>
      <c r="E26" s="360"/>
      <c r="G26" s="17" t="s">
        <v>1371</v>
      </c>
      <c r="H26" s="358"/>
      <c r="I26" s="359"/>
      <c r="J26" s="359"/>
      <c r="K26" s="359"/>
      <c r="L26" s="359"/>
      <c r="M26" s="360"/>
      <c r="U26" s="8"/>
      <c r="X26" s="4"/>
    </row>
    <row r="27" spans="2:25" s="31" customFormat="1" ht="8.25" customHeight="1">
      <c r="B27" s="29"/>
      <c r="D27" s="39"/>
      <c r="E27" s="39"/>
      <c r="F27" s="39"/>
      <c r="G27" s="29"/>
      <c r="H27" s="40"/>
      <c r="I27" s="40"/>
      <c r="J27" s="40"/>
      <c r="K27" s="40"/>
      <c r="L27" s="39"/>
      <c r="M27" s="39"/>
      <c r="U27" s="32"/>
    </row>
    <row r="28" spans="2:25" ht="17.25" customHeight="1">
      <c r="B28" s="17" t="s">
        <v>1372</v>
      </c>
      <c r="C28" s="41"/>
      <c r="E28" s="42"/>
      <c r="G28" s="17" t="s">
        <v>1372</v>
      </c>
      <c r="H28" s="361"/>
      <c r="I28" s="362"/>
      <c r="J28" s="363"/>
      <c r="U28" s="8"/>
      <c r="X28" s="4"/>
    </row>
    <row r="29" spans="2:25" ht="8.25" customHeight="1"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U29" s="8"/>
      <c r="X29" s="4"/>
    </row>
    <row r="30" spans="2:25" ht="17.25" customHeight="1">
      <c r="B30" s="14"/>
      <c r="C30" s="43"/>
      <c r="D30" s="43"/>
      <c r="E30" s="10"/>
      <c r="U30" s="8"/>
      <c r="X30" s="4"/>
    </row>
    <row r="31" spans="2:25" ht="18" customHeight="1">
      <c r="E31" s="10"/>
      <c r="F31" s="364" t="s">
        <v>1652</v>
      </c>
      <c r="G31" s="365"/>
      <c r="H31" s="365"/>
      <c r="I31" s="365"/>
      <c r="J31" s="365"/>
      <c r="K31" s="365"/>
      <c r="L31" s="365"/>
      <c r="M31" s="366"/>
      <c r="U31" s="8"/>
      <c r="X31" s="4"/>
    </row>
    <row r="32" spans="2:25" ht="18" customHeight="1">
      <c r="C32" s="44"/>
      <c r="D32" s="44"/>
      <c r="E32" s="45"/>
      <c r="F32" s="367"/>
      <c r="G32" s="368"/>
      <c r="H32" s="368"/>
      <c r="I32" s="368"/>
      <c r="J32" s="368"/>
      <c r="K32" s="368"/>
      <c r="L32" s="368"/>
      <c r="M32" s="369"/>
      <c r="U32" s="8"/>
      <c r="X32" s="4"/>
    </row>
    <row r="33" spans="3:24" ht="18" customHeight="1">
      <c r="E33" s="45"/>
      <c r="F33" s="367"/>
      <c r="G33" s="368"/>
      <c r="H33" s="368"/>
      <c r="I33" s="368"/>
      <c r="J33" s="368"/>
      <c r="K33" s="368"/>
      <c r="L33" s="368"/>
      <c r="M33" s="369"/>
      <c r="U33" s="8"/>
      <c r="X33" s="4"/>
    </row>
    <row r="34" spans="3:24" ht="18" customHeight="1">
      <c r="C34" s="373"/>
      <c r="D34" s="373"/>
      <c r="F34" s="367"/>
      <c r="G34" s="368"/>
      <c r="H34" s="368"/>
      <c r="I34" s="368"/>
      <c r="J34" s="368"/>
      <c r="K34" s="368"/>
      <c r="L34" s="368"/>
      <c r="M34" s="369"/>
      <c r="U34" s="8"/>
      <c r="X34" s="4"/>
    </row>
    <row r="35" spans="3:24" ht="18" customHeight="1">
      <c r="C35" s="374" t="s">
        <v>186</v>
      </c>
      <c r="D35" s="374"/>
      <c r="F35" s="370"/>
      <c r="G35" s="371"/>
      <c r="H35" s="371"/>
      <c r="I35" s="371"/>
      <c r="J35" s="371"/>
      <c r="K35" s="371"/>
      <c r="L35" s="371"/>
      <c r="M35" s="372"/>
      <c r="U35" s="8"/>
      <c r="X35" s="4"/>
    </row>
    <row r="36" spans="3:24">
      <c r="V36" s="8"/>
      <c r="X36" s="4"/>
    </row>
    <row r="37" spans="3:24">
      <c r="U37" s="8"/>
      <c r="X37" s="4"/>
    </row>
    <row r="38" spans="3:24" ht="14.25" customHeight="1">
      <c r="V38" s="8"/>
      <c r="X38" s="4"/>
    </row>
    <row r="39" spans="3:24" ht="14.25" customHeight="1">
      <c r="V39" s="8"/>
      <c r="X39" s="4"/>
    </row>
    <row r="40" spans="3:24" ht="14.25" customHeight="1">
      <c r="V40" s="8"/>
      <c r="X40" s="4"/>
    </row>
    <row r="64" ht="15" customHeight="1"/>
    <row r="65" ht="14.25" customHeight="1"/>
    <row r="66" ht="14.25" customHeight="1"/>
    <row r="67" ht="14.25" customHeight="1"/>
    <row r="68" ht="14.25" customHeight="1"/>
    <row r="69" ht="15" customHeight="1"/>
  </sheetData>
  <sheetProtection algorithmName="SHA-512" hashValue="buvJ2pWnplGBL+To4TEEW3nltwCawP/GBb4uixe6oziAMZhzCSU4PNtMJ1XzVzBY8xDHz8rLEm2IMCQOzABpSA==" saltValue="f06NpubDnCOxqEzVw9bpcg==" spinCount="100000" sheet="1" objects="1" scenarios="1"/>
  <mergeCells count="23">
    <mergeCell ref="H2:J3"/>
    <mergeCell ref="K2:M3"/>
    <mergeCell ref="K4:M4"/>
    <mergeCell ref="B6:M6"/>
    <mergeCell ref="B7:M8"/>
    <mergeCell ref="C21:E21"/>
    <mergeCell ref="H21:I21"/>
    <mergeCell ref="C24:E24"/>
    <mergeCell ref="H24:M24"/>
    <mergeCell ref="F10:M10"/>
    <mergeCell ref="F12:G12"/>
    <mergeCell ref="C14:H14"/>
    <mergeCell ref="K14:M14"/>
    <mergeCell ref="C16:G16"/>
    <mergeCell ref="C18:D18"/>
    <mergeCell ref="E18:F19"/>
    <mergeCell ref="G18:M19"/>
    <mergeCell ref="C26:E26"/>
    <mergeCell ref="H26:M26"/>
    <mergeCell ref="H28:J28"/>
    <mergeCell ref="F31:M35"/>
    <mergeCell ref="C34:D34"/>
    <mergeCell ref="C35:D35"/>
  </mergeCells>
  <conditionalFormatting sqref="H21:I21 C12 K14:L14 C14:H14 C21:E21 F10:M10 F12:G12">
    <cfRule type="cellIs" dxfId="125" priority="8" operator="equal">
      <formula>#N/A</formula>
    </cfRule>
  </conditionalFormatting>
  <conditionalFormatting sqref="C14:H14">
    <cfRule type="cellIs" dxfId="124" priority="7" operator="equal">
      <formula>0</formula>
    </cfRule>
  </conditionalFormatting>
  <conditionalFormatting sqref="C18:D18">
    <cfRule type="cellIs" dxfId="123" priority="5" operator="equal">
      <formula>#N/A</formula>
    </cfRule>
  </conditionalFormatting>
  <conditionalFormatting sqref="J16">
    <cfRule type="cellIs" dxfId="122" priority="4" operator="equal">
      <formula>#N/A</formula>
    </cfRule>
  </conditionalFormatting>
  <conditionalFormatting sqref="C16">
    <cfRule type="cellIs" dxfId="121" priority="3" operator="equal">
      <formula>#N/A</formula>
    </cfRule>
  </conditionalFormatting>
  <conditionalFormatting sqref="H16">
    <cfRule type="cellIs" dxfId="120" priority="2" operator="equal">
      <formula>#N/A</formula>
    </cfRule>
  </conditionalFormatting>
  <conditionalFormatting sqref="M12">
    <cfRule type="notContainsBlanks" dxfId="119" priority="1">
      <formula>LEN(TRIM(M12))&gt;0</formula>
    </cfRule>
  </conditionalFormatting>
  <dataValidations xWindow="334" yWindow="490" count="2">
    <dataValidation type="list" allowBlank="1" showInputMessage="1" showErrorMessage="1" sqref="F17">
      <formula1>Canton</formula1>
    </dataValidation>
    <dataValidation allowBlank="1" showInputMessage="1" showErrorMessage="1" prompt="Digite únicamente los últimos 4 dígitos del Código Presupuestario._x000a__x000a_-SAINT CLARE debe digitar 0003_x000a_" sqref="C10"/>
  </dataValidations>
  <printOptions horizontalCentered="1" verticalCentered="1"/>
  <pageMargins left="0.15748031496062992" right="0.15748031496062992" top="0.15748031496062992" bottom="0.31496062992125984" header="0.31496062992125984" footer="0.19685039370078741"/>
  <pageSetup scale="90" orientation="landscape" r:id="rId1"/>
  <headerFooter scaleWithDoc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I15"/>
  <sheetViews>
    <sheetView showGridLines="0" zoomScale="90" zoomScaleNormal="90" workbookViewId="0">
      <selection activeCell="B9" sqref="B9"/>
    </sheetView>
  </sheetViews>
  <sheetFormatPr baseColWidth="10" defaultRowHeight="14.25"/>
  <cols>
    <col min="1" max="1" width="6.140625" style="48" customWidth="1"/>
    <col min="2" max="2" width="38.85546875" style="48" customWidth="1"/>
    <col min="3" max="5" width="10.5703125" style="48" customWidth="1"/>
    <col min="6" max="6" width="14.42578125" style="48" customWidth="1"/>
    <col min="7" max="8" width="11.42578125" style="48"/>
    <col min="9" max="9" width="10" style="48" customWidth="1"/>
    <col min="10" max="16384" width="11.42578125" style="48"/>
  </cols>
  <sheetData>
    <row r="1" spans="1:9" ht="20.25" customHeight="1">
      <c r="E1" s="415" t="str">
        <f>+Portada!$K$2</f>
        <v/>
      </c>
      <c r="F1" s="416"/>
    </row>
    <row r="2" spans="1:9" ht="18" customHeight="1">
      <c r="B2" s="300" t="s">
        <v>665</v>
      </c>
      <c r="C2" s="343"/>
      <c r="D2" s="343"/>
    </row>
    <row r="3" spans="1:9" ht="18.75" thickBot="1">
      <c r="B3" s="426" t="s">
        <v>664</v>
      </c>
      <c r="C3" s="426"/>
      <c r="D3" s="426"/>
      <c r="E3" s="426"/>
      <c r="F3" s="426"/>
    </row>
    <row r="4" spans="1:9" ht="22.5" customHeight="1" thickTop="1">
      <c r="B4" s="427" t="s">
        <v>1448</v>
      </c>
      <c r="C4" s="429" t="s">
        <v>670</v>
      </c>
      <c r="D4" s="430"/>
      <c r="E4" s="431"/>
      <c r="F4" s="432" t="s">
        <v>1365</v>
      </c>
    </row>
    <row r="5" spans="1:9" ht="24" customHeight="1" thickBot="1">
      <c r="B5" s="428"/>
      <c r="C5" s="301" t="s">
        <v>0</v>
      </c>
      <c r="D5" s="302" t="s">
        <v>82</v>
      </c>
      <c r="E5" s="303" t="s">
        <v>83</v>
      </c>
      <c r="F5" s="433"/>
    </row>
    <row r="6" spans="1:9" ht="22.5" customHeight="1" thickTop="1" thickBot="1">
      <c r="B6" s="304" t="s">
        <v>1366</v>
      </c>
      <c r="C6" s="305">
        <f>+D6+E6</f>
        <v>0</v>
      </c>
      <c r="D6" s="306">
        <f>+D7+D8</f>
        <v>0</v>
      </c>
      <c r="E6" s="307">
        <f>+E7+E8</f>
        <v>0</v>
      </c>
      <c r="F6" s="308">
        <f>+F7+F8</f>
        <v>0</v>
      </c>
    </row>
    <row r="7" spans="1:9" ht="22.5" customHeight="1">
      <c r="B7" s="309" t="s">
        <v>2300</v>
      </c>
      <c r="C7" s="81">
        <f>+D7+E7</f>
        <v>0</v>
      </c>
      <c r="D7" s="310"/>
      <c r="E7" s="311"/>
      <c r="F7" s="312"/>
      <c r="G7" s="313" t="str">
        <f t="shared" ref="G7:G8" si="0">IF(AND(OR(C7&gt;0),AND(F7=0)),"Digite el número de secciones",IF(AND(OR(C7=0),AND(F7&gt;C7)),"No hay matrícula digitada",IF(AND(OR(C7&gt;0),AND(F7&gt;C7)),"Hay más secciones que matrícula","")))</f>
        <v/>
      </c>
    </row>
    <row r="8" spans="1:9" ht="22.5" customHeight="1" thickBot="1">
      <c r="B8" s="314" t="s">
        <v>2301</v>
      </c>
      <c r="C8" s="86">
        <f t="shared" ref="C8" si="1">+D8+E8</f>
        <v>0</v>
      </c>
      <c r="D8" s="315"/>
      <c r="E8" s="316"/>
      <c r="F8" s="317"/>
      <c r="G8" s="313" t="str">
        <f t="shared" si="0"/>
        <v/>
      </c>
    </row>
    <row r="9" spans="1:9" ht="18" customHeight="1" thickTop="1">
      <c r="A9" s="153"/>
      <c r="B9" s="318"/>
      <c r="C9" s="119"/>
      <c r="D9" s="119"/>
      <c r="E9" s="119"/>
      <c r="F9" s="119"/>
      <c r="G9" s="313"/>
      <c r="H9" s="153"/>
      <c r="I9" s="153"/>
    </row>
    <row r="10" spans="1:9" ht="15.75">
      <c r="B10" s="96" t="s">
        <v>150</v>
      </c>
      <c r="C10" s="319"/>
      <c r="D10" s="319"/>
      <c r="E10" s="319"/>
      <c r="F10" s="319"/>
    </row>
    <row r="11" spans="1:9">
      <c r="B11" s="417"/>
      <c r="C11" s="418"/>
      <c r="D11" s="418"/>
      <c r="E11" s="418"/>
      <c r="F11" s="419"/>
    </row>
    <row r="12" spans="1:9">
      <c r="B12" s="420"/>
      <c r="C12" s="421"/>
      <c r="D12" s="421"/>
      <c r="E12" s="421"/>
      <c r="F12" s="422"/>
    </row>
    <row r="13" spans="1:9">
      <c r="B13" s="420"/>
      <c r="C13" s="421"/>
      <c r="D13" s="421"/>
      <c r="E13" s="421"/>
      <c r="F13" s="422"/>
    </row>
    <row r="14" spans="1:9">
      <c r="B14" s="420"/>
      <c r="C14" s="421"/>
      <c r="D14" s="421"/>
      <c r="E14" s="421"/>
      <c r="F14" s="422"/>
    </row>
    <row r="15" spans="1:9">
      <c r="B15" s="423"/>
      <c r="C15" s="424"/>
      <c r="D15" s="424"/>
      <c r="E15" s="424"/>
      <c r="F15" s="425"/>
    </row>
  </sheetData>
  <sheetProtection algorithmName="SHA-512" hashValue="t6eHym4bhlm6zPmcghWy6rOAgDLXwA1QfC9rg+9yadNngjiWb4SWJ3KKW6+N/gdp/r4YuhfnvOuBJxv1XOkyDQ==" saltValue="248ysIoMhpddV8qtHKuPmw==" spinCount="100000" sheet="1" objects="1" scenarios="1"/>
  <mergeCells count="6">
    <mergeCell ref="E1:F1"/>
    <mergeCell ref="B11:F15"/>
    <mergeCell ref="B3:F3"/>
    <mergeCell ref="B4:B5"/>
    <mergeCell ref="C4:E4"/>
    <mergeCell ref="F4:F5"/>
  </mergeCells>
  <conditionalFormatting sqref="C7:C8">
    <cfRule type="cellIs" dxfId="118" priority="10" operator="equal">
      <formula>0</formula>
    </cfRule>
  </conditionalFormatting>
  <conditionalFormatting sqref="F6">
    <cfRule type="cellIs" dxfId="117" priority="7" operator="equal">
      <formula>0</formula>
    </cfRule>
  </conditionalFormatting>
  <conditionalFormatting sqref="C6:E6">
    <cfRule type="cellIs" dxfId="116" priority="3" operator="equal">
      <formula>0</formula>
    </cfRule>
  </conditionalFormatting>
  <dataValidations count="1">
    <dataValidation type="whole" operator="greaterThanOrEqual" allowBlank="1" showInputMessage="1" showErrorMessage="1" sqref="C6:F8">
      <formula1>0</formula1>
    </dataValidation>
  </dataValidations>
  <printOptions horizontalCentered="1" verticalCentered="1"/>
  <pageMargins left="0.15748031496062992" right="0.15748031496062992" top="0.15748031496062992" bottom="0.31496062992125984" header="0.31496062992125984" footer="0.19685039370078741"/>
  <pageSetup orientation="landscape" r:id="rId1"/>
  <headerFooter scaleWithDoc="0">
    <oddFooter>&amp;R&amp;"Goudy,Negrita Cursiva"Plan Nacional&amp;"Goudy,Cursiva", página 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B1:N34"/>
  <sheetViews>
    <sheetView showGridLines="0" zoomScale="90" zoomScaleNormal="90" workbookViewId="0"/>
  </sheetViews>
  <sheetFormatPr baseColWidth="10" defaultRowHeight="14.25"/>
  <cols>
    <col min="1" max="1" width="3.28515625" style="48" customWidth="1"/>
    <col min="2" max="2" width="66.28515625" style="48" customWidth="1"/>
    <col min="3" max="14" width="8.42578125" style="48" customWidth="1"/>
    <col min="15" max="16384" width="11.42578125" style="48"/>
  </cols>
  <sheetData>
    <row r="1" spans="2:14" ht="18" customHeight="1">
      <c r="B1" s="320" t="s">
        <v>667</v>
      </c>
      <c r="C1" s="249"/>
      <c r="D1" s="249"/>
      <c r="E1" s="249"/>
      <c r="F1" s="249"/>
      <c r="G1" s="249"/>
      <c r="H1" s="249"/>
      <c r="I1" s="343"/>
      <c r="J1" s="343"/>
      <c r="K1" s="343"/>
      <c r="L1" s="343"/>
      <c r="M1" s="415" t="str">
        <f>+Portada!$K$2</f>
        <v/>
      </c>
      <c r="N1" s="416"/>
    </row>
    <row r="2" spans="2:14" ht="18.75" thickBot="1">
      <c r="B2" s="321" t="s">
        <v>1447</v>
      </c>
      <c r="C2" s="250"/>
      <c r="D2" s="250"/>
      <c r="E2" s="250"/>
      <c r="F2" s="250"/>
      <c r="G2" s="250"/>
      <c r="H2" s="250"/>
    </row>
    <row r="3" spans="2:14" ht="48.75" customHeight="1" thickTop="1" thickBot="1">
      <c r="B3" s="427" t="s">
        <v>153</v>
      </c>
      <c r="C3" s="440" t="s">
        <v>670</v>
      </c>
      <c r="D3" s="441"/>
      <c r="E3" s="441"/>
      <c r="F3" s="441"/>
      <c r="G3" s="441"/>
      <c r="H3" s="442"/>
      <c r="I3" s="438" t="s">
        <v>1656</v>
      </c>
      <c r="J3" s="438"/>
      <c r="K3" s="438"/>
      <c r="L3" s="438"/>
      <c r="M3" s="438"/>
      <c r="N3" s="438"/>
    </row>
    <row r="4" spans="2:14" ht="24.75" customHeight="1">
      <c r="B4" s="439"/>
      <c r="C4" s="434" t="s">
        <v>152</v>
      </c>
      <c r="D4" s="435"/>
      <c r="E4" s="435"/>
      <c r="F4" s="436" t="s">
        <v>157</v>
      </c>
      <c r="G4" s="435"/>
      <c r="H4" s="437"/>
      <c r="I4" s="435" t="s">
        <v>152</v>
      </c>
      <c r="J4" s="435"/>
      <c r="K4" s="435"/>
      <c r="L4" s="444" t="s">
        <v>157</v>
      </c>
      <c r="M4" s="445"/>
      <c r="N4" s="445"/>
    </row>
    <row r="5" spans="2:14" ht="29.25" customHeight="1" thickBot="1">
      <c r="B5" s="428"/>
      <c r="C5" s="251" t="s">
        <v>0</v>
      </c>
      <c r="D5" s="252" t="s">
        <v>18</v>
      </c>
      <c r="E5" s="253" t="s">
        <v>17</v>
      </c>
      <c r="F5" s="254" t="s">
        <v>0</v>
      </c>
      <c r="G5" s="252" t="s">
        <v>18</v>
      </c>
      <c r="H5" s="255" t="s">
        <v>17</v>
      </c>
      <c r="I5" s="256" t="s">
        <v>0</v>
      </c>
      <c r="J5" s="257" t="s">
        <v>18</v>
      </c>
      <c r="K5" s="256" t="s">
        <v>17</v>
      </c>
      <c r="L5" s="258" t="s">
        <v>0</v>
      </c>
      <c r="M5" s="257" t="s">
        <v>18</v>
      </c>
      <c r="N5" s="256" t="s">
        <v>17</v>
      </c>
    </row>
    <row r="6" spans="2:14" ht="26.25" customHeight="1" thickTop="1" thickBot="1">
      <c r="B6" s="259" t="s">
        <v>1232</v>
      </c>
      <c r="C6" s="260">
        <f>+D6+E6</f>
        <v>0</v>
      </c>
      <c r="D6" s="261">
        <f>+D7+D8+D9+D10+D11+D12+D13+D17+D21+D22+D24</f>
        <v>0</v>
      </c>
      <c r="E6" s="262">
        <f>+E7+E8+E9+E10+E11+E12+E13+E17+E21+E22+E24</f>
        <v>0</v>
      </c>
      <c r="F6" s="263">
        <f>+G6+H6</f>
        <v>0</v>
      </c>
      <c r="G6" s="261">
        <f>+G7+G8+G9+G10+G11+G12+G13+G17+G21+G22+G24</f>
        <v>0</v>
      </c>
      <c r="H6" s="264">
        <f>+H7+H8+H9+H10+H11+H12+H13+H17+H21+H22+H24</f>
        <v>0</v>
      </c>
      <c r="I6" s="262">
        <f>+J6+K6</f>
        <v>0</v>
      </c>
      <c r="J6" s="261">
        <f>+J7+J8+J9+J10+J11+J12+J13+J17+J21+J22+J24</f>
        <v>0</v>
      </c>
      <c r="K6" s="262">
        <f>+K7+K8+K9+K10+K11+K12+K13+K17+K21+K22+K24</f>
        <v>0</v>
      </c>
      <c r="L6" s="265">
        <f>+M6+N6</f>
        <v>0</v>
      </c>
      <c r="M6" s="261">
        <f>+M7+M8+M9+M10+M11+M12+M13+M17+M21+M22+M24</f>
        <v>0</v>
      </c>
      <c r="N6" s="262">
        <f>+N7+N8+N9+N10+N11+N12+N13+N17+N21+N22+N24</f>
        <v>0</v>
      </c>
    </row>
    <row r="7" spans="2:14" ht="25.5" customHeight="1">
      <c r="B7" s="266" t="s">
        <v>154</v>
      </c>
      <c r="C7" s="117">
        <f>+D7+E7</f>
        <v>0</v>
      </c>
      <c r="D7" s="174"/>
      <c r="E7" s="175"/>
      <c r="F7" s="267">
        <f>+G7+H7</f>
        <v>0</v>
      </c>
      <c r="G7" s="174"/>
      <c r="H7" s="177"/>
      <c r="I7" s="119">
        <f>+J7+K7</f>
        <v>0</v>
      </c>
      <c r="J7" s="268"/>
      <c r="K7" s="268"/>
      <c r="L7" s="269">
        <f>+M7+N7</f>
        <v>0</v>
      </c>
      <c r="M7" s="268"/>
      <c r="N7" s="270"/>
    </row>
    <row r="8" spans="2:14" ht="25.5" customHeight="1">
      <c r="B8" s="266" t="s">
        <v>86</v>
      </c>
      <c r="C8" s="141">
        <f>+D8+E8</f>
        <v>0</v>
      </c>
      <c r="D8" s="142"/>
      <c r="E8" s="143"/>
      <c r="F8" s="271">
        <f>+G8+H8</f>
        <v>0</v>
      </c>
      <c r="G8" s="142"/>
      <c r="H8" s="182"/>
      <c r="I8" s="183">
        <f t="shared" ref="I8:I24" si="0">+J8+K8</f>
        <v>0</v>
      </c>
      <c r="J8" s="142"/>
      <c r="K8" s="142"/>
      <c r="L8" s="272">
        <f t="shared" ref="L8:L12" si="1">+M8+N8</f>
        <v>0</v>
      </c>
      <c r="M8" s="142"/>
      <c r="N8" s="273"/>
    </row>
    <row r="9" spans="2:14" ht="25.5" customHeight="1">
      <c r="B9" s="266" t="s">
        <v>155</v>
      </c>
      <c r="C9" s="141">
        <f t="shared" ref="C9:C24" si="2">+D9+E9</f>
        <v>0</v>
      </c>
      <c r="D9" s="142"/>
      <c r="E9" s="143"/>
      <c r="F9" s="271">
        <f t="shared" ref="F9:F12" si="3">+G9+H9</f>
        <v>0</v>
      </c>
      <c r="G9" s="142"/>
      <c r="H9" s="182"/>
      <c r="I9" s="183">
        <f t="shared" si="0"/>
        <v>0</v>
      </c>
      <c r="J9" s="142"/>
      <c r="K9" s="142"/>
      <c r="L9" s="272">
        <f t="shared" si="1"/>
        <v>0</v>
      </c>
      <c r="M9" s="142"/>
      <c r="N9" s="273"/>
    </row>
    <row r="10" spans="2:14" ht="25.5" customHeight="1">
      <c r="B10" s="266" t="s">
        <v>156</v>
      </c>
      <c r="C10" s="141">
        <f t="shared" si="2"/>
        <v>0</v>
      </c>
      <c r="D10" s="142"/>
      <c r="E10" s="143"/>
      <c r="F10" s="271">
        <f t="shared" si="3"/>
        <v>0</v>
      </c>
      <c r="G10" s="142"/>
      <c r="H10" s="182"/>
      <c r="I10" s="183">
        <f t="shared" si="0"/>
        <v>0</v>
      </c>
      <c r="J10" s="142"/>
      <c r="K10" s="142"/>
      <c r="L10" s="272">
        <f t="shared" si="1"/>
        <v>0</v>
      </c>
      <c r="M10" s="142"/>
      <c r="N10" s="273"/>
    </row>
    <row r="11" spans="2:14" ht="25.5" customHeight="1">
      <c r="B11" s="266" t="s">
        <v>1655</v>
      </c>
      <c r="C11" s="141">
        <f t="shared" si="2"/>
        <v>0</v>
      </c>
      <c r="D11" s="142"/>
      <c r="E11" s="143"/>
      <c r="F11" s="271">
        <f t="shared" si="3"/>
        <v>0</v>
      </c>
      <c r="G11" s="142"/>
      <c r="H11" s="182"/>
      <c r="I11" s="183">
        <f t="shared" si="0"/>
        <v>0</v>
      </c>
      <c r="J11" s="142"/>
      <c r="K11" s="142"/>
      <c r="L11" s="272">
        <f t="shared" si="1"/>
        <v>0</v>
      </c>
      <c r="M11" s="142"/>
      <c r="N11" s="273"/>
    </row>
    <row r="12" spans="2:14" ht="25.5" customHeight="1">
      <c r="B12" s="266" t="s">
        <v>1607</v>
      </c>
      <c r="C12" s="141">
        <f t="shared" si="2"/>
        <v>0</v>
      </c>
      <c r="D12" s="142"/>
      <c r="E12" s="143"/>
      <c r="F12" s="271">
        <f t="shared" si="3"/>
        <v>0</v>
      </c>
      <c r="G12" s="142"/>
      <c r="H12" s="182"/>
      <c r="I12" s="183">
        <f t="shared" si="0"/>
        <v>0</v>
      </c>
      <c r="J12" s="142"/>
      <c r="K12" s="142"/>
      <c r="L12" s="272">
        <f t="shared" si="1"/>
        <v>0</v>
      </c>
      <c r="M12" s="142"/>
      <c r="N12" s="273"/>
    </row>
    <row r="13" spans="2:14" ht="25.5" customHeight="1">
      <c r="B13" s="266" t="s">
        <v>88</v>
      </c>
      <c r="C13" s="274">
        <f>+D13+E13</f>
        <v>0</v>
      </c>
      <c r="D13" s="275">
        <f>SUM(D14:D16)</f>
        <v>0</v>
      </c>
      <c r="E13" s="276">
        <f>SUM(E14:E16)</f>
        <v>0</v>
      </c>
      <c r="F13" s="277">
        <f>+G13+H13</f>
        <v>0</v>
      </c>
      <c r="G13" s="275">
        <f>SUM(G14:G16)</f>
        <v>0</v>
      </c>
      <c r="H13" s="278">
        <f>SUM(H14:H16)</f>
        <v>0</v>
      </c>
      <c r="I13" s="276">
        <f>+J13+K13</f>
        <v>0</v>
      </c>
      <c r="J13" s="279">
        <f>SUM(J14:J16)</f>
        <v>0</v>
      </c>
      <c r="K13" s="279">
        <f>SUM(K14:K16)</f>
        <v>0</v>
      </c>
      <c r="L13" s="280">
        <f>+M13+N13</f>
        <v>0</v>
      </c>
      <c r="M13" s="279">
        <f>SUM(M14:M16)</f>
        <v>0</v>
      </c>
      <c r="N13" s="281">
        <f>SUM(N14:N16)</f>
        <v>0</v>
      </c>
    </row>
    <row r="14" spans="2:14" ht="25.5" customHeight="1">
      <c r="B14" s="327" t="s">
        <v>1608</v>
      </c>
      <c r="C14" s="65">
        <f t="shared" si="2"/>
        <v>0</v>
      </c>
      <c r="D14" s="66"/>
      <c r="E14" s="111"/>
      <c r="F14" s="282">
        <f t="shared" ref="F14:F16" si="4">+G14+H14</f>
        <v>0</v>
      </c>
      <c r="G14" s="66"/>
      <c r="H14" s="283"/>
      <c r="I14" s="284">
        <f t="shared" ref="I14:I16" si="5">+J14+K14</f>
        <v>0</v>
      </c>
      <c r="J14" s="66"/>
      <c r="K14" s="66"/>
      <c r="L14" s="285">
        <f t="shared" ref="L14:L16" si="6">+M14+N14</f>
        <v>0</v>
      </c>
      <c r="M14" s="66"/>
      <c r="N14" s="286"/>
    </row>
    <row r="15" spans="2:14" ht="25.5" customHeight="1">
      <c r="B15" s="327" t="s">
        <v>1609</v>
      </c>
      <c r="C15" s="65">
        <f t="shared" si="2"/>
        <v>0</v>
      </c>
      <c r="D15" s="66"/>
      <c r="E15" s="111"/>
      <c r="F15" s="282">
        <f t="shared" si="4"/>
        <v>0</v>
      </c>
      <c r="G15" s="66"/>
      <c r="H15" s="283"/>
      <c r="I15" s="284">
        <f t="shared" si="5"/>
        <v>0</v>
      </c>
      <c r="J15" s="66"/>
      <c r="K15" s="66"/>
      <c r="L15" s="285">
        <f t="shared" si="6"/>
        <v>0</v>
      </c>
      <c r="M15" s="66"/>
      <c r="N15" s="286"/>
    </row>
    <row r="16" spans="2:14" ht="25.5" customHeight="1">
      <c r="B16" s="328" t="s">
        <v>1610</v>
      </c>
      <c r="C16" s="117">
        <f t="shared" si="2"/>
        <v>0</v>
      </c>
      <c r="D16" s="174"/>
      <c r="E16" s="175"/>
      <c r="F16" s="267">
        <f t="shared" si="4"/>
        <v>0</v>
      </c>
      <c r="G16" s="174"/>
      <c r="H16" s="177"/>
      <c r="I16" s="119">
        <f t="shared" si="5"/>
        <v>0</v>
      </c>
      <c r="J16" s="75"/>
      <c r="K16" s="75"/>
      <c r="L16" s="269">
        <f t="shared" si="6"/>
        <v>0</v>
      </c>
      <c r="M16" s="75"/>
      <c r="N16" s="287"/>
    </row>
    <row r="17" spans="2:14" ht="25.5" customHeight="1">
      <c r="B17" s="288" t="s">
        <v>1616</v>
      </c>
      <c r="C17" s="274">
        <f>+D17+E17</f>
        <v>0</v>
      </c>
      <c r="D17" s="275">
        <f>SUM(D18:D20)</f>
        <v>0</v>
      </c>
      <c r="E17" s="276">
        <f>SUM(E18:E20)</f>
        <v>0</v>
      </c>
      <c r="F17" s="277">
        <f>+G17+H17</f>
        <v>0</v>
      </c>
      <c r="G17" s="275">
        <f>SUM(G18:G20)</f>
        <v>0</v>
      </c>
      <c r="H17" s="278">
        <f>SUM(H18:H20)</f>
        <v>0</v>
      </c>
      <c r="I17" s="276">
        <f>+J17+K17</f>
        <v>0</v>
      </c>
      <c r="J17" s="275">
        <f>SUM(J18:J20)</f>
        <v>0</v>
      </c>
      <c r="K17" s="275">
        <f>SUM(K18:K20)</f>
        <v>0</v>
      </c>
      <c r="L17" s="280">
        <f>+M17+N17</f>
        <v>0</v>
      </c>
      <c r="M17" s="275">
        <f>SUM(M18:M20)</f>
        <v>0</v>
      </c>
      <c r="N17" s="289">
        <f>SUM(N18:N20)</f>
        <v>0</v>
      </c>
    </row>
    <row r="18" spans="2:14" ht="25.5" customHeight="1">
      <c r="B18" s="327" t="s">
        <v>1608</v>
      </c>
      <c r="C18" s="65">
        <f t="shared" ref="C18:C20" si="7">+D18+E18</f>
        <v>0</v>
      </c>
      <c r="D18" s="66"/>
      <c r="E18" s="111"/>
      <c r="F18" s="282">
        <f t="shared" ref="F18:F24" si="8">+G18+H18</f>
        <v>0</v>
      </c>
      <c r="G18" s="66"/>
      <c r="H18" s="283"/>
      <c r="I18" s="284">
        <f t="shared" si="0"/>
        <v>0</v>
      </c>
      <c r="J18" s="66"/>
      <c r="K18" s="66"/>
      <c r="L18" s="285">
        <f t="shared" ref="L18:L24" si="9">+M18+N18</f>
        <v>0</v>
      </c>
      <c r="M18" s="66"/>
      <c r="N18" s="286"/>
    </row>
    <row r="19" spans="2:14" ht="25.5" customHeight="1">
      <c r="B19" s="327" t="s">
        <v>1609</v>
      </c>
      <c r="C19" s="65">
        <f t="shared" si="7"/>
        <v>0</v>
      </c>
      <c r="D19" s="66"/>
      <c r="E19" s="111"/>
      <c r="F19" s="282">
        <f t="shared" si="8"/>
        <v>0</v>
      </c>
      <c r="G19" s="66"/>
      <c r="H19" s="283"/>
      <c r="I19" s="284">
        <f t="shared" si="0"/>
        <v>0</v>
      </c>
      <c r="J19" s="66"/>
      <c r="K19" s="66"/>
      <c r="L19" s="285">
        <f t="shared" si="9"/>
        <v>0</v>
      </c>
      <c r="M19" s="66"/>
      <c r="N19" s="286"/>
    </row>
    <row r="20" spans="2:14" ht="25.5" customHeight="1">
      <c r="B20" s="329" t="s">
        <v>1610</v>
      </c>
      <c r="C20" s="117">
        <f t="shared" si="7"/>
        <v>0</v>
      </c>
      <c r="D20" s="174"/>
      <c r="E20" s="175"/>
      <c r="F20" s="267">
        <f t="shared" si="8"/>
        <v>0</v>
      </c>
      <c r="G20" s="174"/>
      <c r="H20" s="177"/>
      <c r="I20" s="119">
        <f t="shared" si="0"/>
        <v>0</v>
      </c>
      <c r="J20" s="290"/>
      <c r="K20" s="290"/>
      <c r="L20" s="269">
        <f t="shared" si="9"/>
        <v>0</v>
      </c>
      <c r="M20" s="290"/>
      <c r="N20" s="291"/>
    </row>
    <row r="21" spans="2:14" ht="25.5" customHeight="1">
      <c r="B21" s="266" t="s">
        <v>89</v>
      </c>
      <c r="C21" s="141">
        <f t="shared" si="2"/>
        <v>0</v>
      </c>
      <c r="D21" s="142"/>
      <c r="E21" s="143"/>
      <c r="F21" s="271">
        <f t="shared" si="8"/>
        <v>0</v>
      </c>
      <c r="G21" s="142"/>
      <c r="H21" s="182"/>
      <c r="I21" s="183">
        <f t="shared" si="0"/>
        <v>0</v>
      </c>
      <c r="J21" s="75"/>
      <c r="K21" s="75"/>
      <c r="L21" s="272">
        <f t="shared" si="9"/>
        <v>0</v>
      </c>
      <c r="M21" s="75"/>
      <c r="N21" s="287"/>
    </row>
    <row r="22" spans="2:14" ht="25.5" customHeight="1">
      <c r="B22" s="266" t="s">
        <v>1694</v>
      </c>
      <c r="C22" s="141">
        <f t="shared" si="2"/>
        <v>0</v>
      </c>
      <c r="D22" s="142"/>
      <c r="E22" s="143"/>
      <c r="F22" s="271">
        <f t="shared" si="8"/>
        <v>0</v>
      </c>
      <c r="G22" s="142"/>
      <c r="H22" s="182"/>
      <c r="I22" s="183">
        <f t="shared" si="0"/>
        <v>0</v>
      </c>
      <c r="J22" s="75"/>
      <c r="K22" s="75"/>
      <c r="L22" s="272">
        <f t="shared" si="9"/>
        <v>0</v>
      </c>
      <c r="M22" s="75"/>
      <c r="N22" s="287"/>
    </row>
    <row r="23" spans="2:14" ht="25.5" hidden="1" customHeight="1">
      <c r="B23" s="266" t="s">
        <v>1611</v>
      </c>
      <c r="C23" s="141">
        <f t="shared" ref="C23" si="10">+D23+E23</f>
        <v>0</v>
      </c>
      <c r="D23" s="142"/>
      <c r="E23" s="143"/>
      <c r="F23" s="271">
        <f t="shared" ref="F23" si="11">+G23+H23</f>
        <v>0</v>
      </c>
      <c r="G23" s="142"/>
      <c r="H23" s="182"/>
      <c r="I23" s="183">
        <f t="shared" ref="I23" si="12">+J23+K23</f>
        <v>0</v>
      </c>
      <c r="J23" s="142"/>
      <c r="K23" s="142"/>
      <c r="L23" s="272">
        <f t="shared" ref="L23" si="13">+M23+N23</f>
        <v>0</v>
      </c>
      <c r="M23" s="142"/>
      <c r="N23" s="273"/>
    </row>
    <row r="24" spans="2:14" ht="25.5" customHeight="1" thickBot="1">
      <c r="B24" s="292" t="s">
        <v>1695</v>
      </c>
      <c r="C24" s="146">
        <f t="shared" si="2"/>
        <v>0</v>
      </c>
      <c r="D24" s="147"/>
      <c r="E24" s="148"/>
      <c r="F24" s="293">
        <f t="shared" si="8"/>
        <v>0</v>
      </c>
      <c r="G24" s="147"/>
      <c r="H24" s="207"/>
      <c r="I24" s="208">
        <f t="shared" si="0"/>
        <v>0</v>
      </c>
      <c r="J24" s="147"/>
      <c r="K24" s="147"/>
      <c r="L24" s="294">
        <f t="shared" si="9"/>
        <v>0</v>
      </c>
      <c r="M24" s="147"/>
      <c r="N24" s="295"/>
    </row>
    <row r="25" spans="2:14" ht="16.5" customHeight="1" thickTop="1">
      <c r="B25" s="296" t="s">
        <v>1613</v>
      </c>
      <c r="C25" s="154"/>
      <c r="D25" s="155" t="str">
        <f>IF(D6='CUADRO 1'!D7,"","XX")</f>
        <v/>
      </c>
      <c r="E25" s="155" t="str">
        <f>IF(E6='CUADRO 1'!E7,"","XX")</f>
        <v/>
      </c>
      <c r="F25" s="154"/>
      <c r="G25" s="155" t="str">
        <f>IF(G6='CUADRO 1'!D8,"","XX")</f>
        <v/>
      </c>
      <c r="H25" s="155" t="str">
        <f>IF(H6='CUADRO 1'!E8,"","XX")</f>
        <v/>
      </c>
      <c r="I25" s="297"/>
      <c r="J25" s="298" t="str">
        <f>IF(OR(J7&gt;D7,J8&gt;D8,J9&gt;D9,J10&gt;D10,J11&gt;D11,J12&gt;D12,J14&gt;D14,J15&gt;D15,J16&gt;D16,J18&gt;D18,J19&gt;D19,J20&gt;D20,J21&gt;D21,J22&gt;D22,J23&gt;D23,J24&gt;D24),"XXX","")</f>
        <v/>
      </c>
      <c r="K25" s="298" t="str">
        <f>IF(OR(K7&gt;E7,K8&gt;E8,K9&gt;E9,K10&gt;E10,K11&gt;E11,K12&gt;E12,K14&gt;E14,K15&gt;E15,K16&gt;E16,K18&gt;E18,K19&gt;E19,K20&gt;E20,K21&gt;E21,K22&gt;E22,K23&gt;E23,K24&gt;E24),"XXX","")</f>
        <v/>
      </c>
      <c r="L25" s="297"/>
      <c r="M25" s="298" t="str">
        <f>IF(OR(M7&gt;G7,M8&gt;G8,M9&gt;G9,M10&gt;G10,M11&gt;G11,M12&gt;G12,M14&gt;G14,M15&gt;G15,M16&gt;G16,M18&gt;G18,M19&gt;G19,M20&gt;G20,M21&gt;G21,M22&gt;G22,M23&gt;G23,M24&gt;G24),"XXX","")</f>
        <v/>
      </c>
      <c r="N25" s="298" t="str">
        <f>IF(OR(N7&gt;H7,N8&gt;H8,N9&gt;H9,N10&gt;H10,N11&gt;H11,N12&gt;H12,N14&gt;H14,N15&gt;H15,N16&gt;H16,N18&gt;H18,N19&gt;H19,N20&gt;H20,N21&gt;H21,N22&gt;H22,N23&gt;H23,N24&gt;H24),"XXX","")</f>
        <v/>
      </c>
    </row>
    <row r="26" spans="2:14" ht="16.5" customHeight="1">
      <c r="B26" s="296" t="s">
        <v>1696</v>
      </c>
      <c r="C26" s="446" t="str">
        <f>IF(OR(D25="XX",E25="XX",G25="XX",H25="XX"),"XX = ¡VERIFICAR!.  El total de hombres o mujeres de este cuadro, no coincide con lo reportado en el Cuadro 1.","")</f>
        <v/>
      </c>
      <c r="D26" s="446"/>
      <c r="E26" s="446"/>
      <c r="F26" s="446"/>
      <c r="G26" s="446"/>
      <c r="H26" s="446"/>
      <c r="I26" s="299"/>
      <c r="J26" s="443" t="str">
        <f>IF(OR(J25="XXX",K25="XXX",M25="XXX",N25="XXX"),"XXX = ¡VERIFICAR!.  En alguna Discapacidad se están indicando más estudiantes Alfabetizados que los reportados en Matrícula Inicial.","")</f>
        <v/>
      </c>
      <c r="K26" s="443"/>
      <c r="L26" s="443"/>
      <c r="M26" s="443"/>
      <c r="N26" s="443"/>
    </row>
    <row r="27" spans="2:14" ht="16.5" customHeight="1">
      <c r="C27" s="446"/>
      <c r="D27" s="446"/>
      <c r="E27" s="446"/>
      <c r="F27" s="446"/>
      <c r="G27" s="446"/>
      <c r="H27" s="446"/>
      <c r="I27" s="299"/>
      <c r="J27" s="443"/>
      <c r="K27" s="443"/>
      <c r="L27" s="443"/>
      <c r="M27" s="443"/>
      <c r="N27" s="443"/>
    </row>
    <row r="28" spans="2:14" ht="16.5" customHeight="1">
      <c r="B28" s="296"/>
      <c r="C28" s="446"/>
      <c r="D28" s="446"/>
      <c r="E28" s="446"/>
      <c r="F28" s="446"/>
      <c r="G28" s="446"/>
      <c r="H28" s="446"/>
      <c r="I28" s="299"/>
      <c r="J28" s="443"/>
      <c r="K28" s="443"/>
      <c r="L28" s="443"/>
      <c r="M28" s="443"/>
      <c r="N28" s="443"/>
    </row>
    <row r="29" spans="2:14" ht="16.5" customHeight="1">
      <c r="C29" s="129"/>
      <c r="D29" s="129"/>
      <c r="E29" s="129"/>
      <c r="F29" s="129"/>
      <c r="G29" s="129"/>
      <c r="H29" s="129"/>
      <c r="I29" s="299"/>
      <c r="J29" s="443"/>
      <c r="K29" s="443"/>
      <c r="L29" s="443"/>
      <c r="M29" s="443"/>
      <c r="N29" s="443"/>
    </row>
    <row r="30" spans="2:14" ht="16.5" customHeight="1">
      <c r="B30" s="96" t="s">
        <v>150</v>
      </c>
      <c r="I30" s="299"/>
      <c r="J30" s="299"/>
      <c r="K30" s="299"/>
      <c r="L30" s="299"/>
      <c r="M30" s="299"/>
      <c r="N30" s="299"/>
    </row>
    <row r="31" spans="2:14" ht="16.5" customHeight="1">
      <c r="B31" s="417"/>
      <c r="C31" s="418"/>
      <c r="D31" s="418"/>
      <c r="E31" s="418"/>
      <c r="F31" s="418"/>
      <c r="G31" s="418"/>
      <c r="H31" s="418"/>
      <c r="I31" s="418"/>
      <c r="J31" s="418"/>
      <c r="K31" s="418"/>
      <c r="L31" s="418"/>
      <c r="M31" s="418"/>
      <c r="N31" s="419"/>
    </row>
    <row r="32" spans="2:14" ht="16.5" customHeight="1">
      <c r="B32" s="420"/>
      <c r="C32" s="421"/>
      <c r="D32" s="421"/>
      <c r="E32" s="421"/>
      <c r="F32" s="421"/>
      <c r="G32" s="421"/>
      <c r="H32" s="421"/>
      <c r="I32" s="421"/>
      <c r="J32" s="421"/>
      <c r="K32" s="421"/>
      <c r="L32" s="421"/>
      <c r="M32" s="421"/>
      <c r="N32" s="422"/>
    </row>
    <row r="33" spans="2:14">
      <c r="B33" s="420"/>
      <c r="C33" s="421"/>
      <c r="D33" s="421"/>
      <c r="E33" s="421"/>
      <c r="F33" s="421"/>
      <c r="G33" s="421"/>
      <c r="H33" s="421"/>
      <c r="I33" s="421"/>
      <c r="J33" s="421"/>
      <c r="K33" s="421"/>
      <c r="L33" s="421"/>
      <c r="M33" s="421"/>
      <c r="N33" s="422"/>
    </row>
    <row r="34" spans="2:14">
      <c r="B34" s="423"/>
      <c r="C34" s="424"/>
      <c r="D34" s="424"/>
      <c r="E34" s="424"/>
      <c r="F34" s="424"/>
      <c r="G34" s="424"/>
      <c r="H34" s="424"/>
      <c r="I34" s="424"/>
      <c r="J34" s="424"/>
      <c r="K34" s="424"/>
      <c r="L34" s="424"/>
      <c r="M34" s="424"/>
      <c r="N34" s="425"/>
    </row>
  </sheetData>
  <sheetProtection algorithmName="SHA-512" hashValue="4PEJ3eHh7wOiKhOiJnAQ4afeQN4obos+bMO7zXbyPWzvER1OEIFMuqPFLCkPQqFyJkrmumPHudPlpltoc5dlzw==" saltValue="R2Db7di6/Nl1hHk4ZKqF9w==" spinCount="100000" sheet="1" objects="1" scenarios="1"/>
  <mergeCells count="11">
    <mergeCell ref="M1:N1"/>
    <mergeCell ref="B31:N34"/>
    <mergeCell ref="C4:E4"/>
    <mergeCell ref="F4:H4"/>
    <mergeCell ref="I3:N3"/>
    <mergeCell ref="B3:B5"/>
    <mergeCell ref="C3:H3"/>
    <mergeCell ref="J26:N29"/>
    <mergeCell ref="I4:K4"/>
    <mergeCell ref="L4:N4"/>
    <mergeCell ref="C26:H28"/>
  </mergeCells>
  <conditionalFormatting sqref="C26:H28">
    <cfRule type="notContainsBlanks" dxfId="115" priority="104">
      <formula>LEN(TRIM(C26))&gt;0</formula>
    </cfRule>
  </conditionalFormatting>
  <conditionalFormatting sqref="C7:C8 C21:C22 C24">
    <cfRule type="cellIs" dxfId="114" priority="103" operator="equal">
      <formula>0</formula>
    </cfRule>
  </conditionalFormatting>
  <conditionalFormatting sqref="C17:C18 C20">
    <cfRule type="cellIs" dxfId="113" priority="102" operator="equal">
      <formula>0</formula>
    </cfRule>
  </conditionalFormatting>
  <conditionalFormatting sqref="C17:E17">
    <cfRule type="cellIs" dxfId="112" priority="101" operator="equal">
      <formula>0</formula>
    </cfRule>
  </conditionalFormatting>
  <conditionalFormatting sqref="C9:C12">
    <cfRule type="cellIs" dxfId="111" priority="100" operator="equal">
      <formula>0</formula>
    </cfRule>
  </conditionalFormatting>
  <conditionalFormatting sqref="C19">
    <cfRule type="cellIs" dxfId="110" priority="99" operator="equal">
      <formula>0</formula>
    </cfRule>
  </conditionalFormatting>
  <conditionalFormatting sqref="C14 C16">
    <cfRule type="cellIs" dxfId="109" priority="98" operator="equal">
      <formula>0</formula>
    </cfRule>
  </conditionalFormatting>
  <conditionalFormatting sqref="C15">
    <cfRule type="cellIs" dxfId="108" priority="97" operator="equal">
      <formula>0</formula>
    </cfRule>
  </conditionalFormatting>
  <conditionalFormatting sqref="C13">
    <cfRule type="cellIs" dxfId="107" priority="96" operator="equal">
      <formula>0</formula>
    </cfRule>
  </conditionalFormatting>
  <conditionalFormatting sqref="C13:E13">
    <cfRule type="cellIs" dxfId="106" priority="95" operator="equal">
      <formula>0</formula>
    </cfRule>
  </conditionalFormatting>
  <conditionalFormatting sqref="C6:E6">
    <cfRule type="cellIs" dxfId="105" priority="94" operator="equal">
      <formula>0</formula>
    </cfRule>
  </conditionalFormatting>
  <conditionalFormatting sqref="F7:F8 F21:F22 F24">
    <cfRule type="cellIs" dxfId="104" priority="93" operator="equal">
      <formula>0</formula>
    </cfRule>
  </conditionalFormatting>
  <conditionalFormatting sqref="F17:F18 F20">
    <cfRule type="cellIs" dxfId="103" priority="92" operator="equal">
      <formula>0</formula>
    </cfRule>
  </conditionalFormatting>
  <conditionalFormatting sqref="F17:H17">
    <cfRule type="cellIs" dxfId="102" priority="91" operator="equal">
      <formula>0</formula>
    </cfRule>
  </conditionalFormatting>
  <conditionalFormatting sqref="F9:F12">
    <cfRule type="cellIs" dxfId="101" priority="90" operator="equal">
      <formula>0</formula>
    </cfRule>
  </conditionalFormatting>
  <conditionalFormatting sqref="F19">
    <cfRule type="cellIs" dxfId="100" priority="89" operator="equal">
      <formula>0</formula>
    </cfRule>
  </conditionalFormatting>
  <conditionalFormatting sqref="F14 F16">
    <cfRule type="cellIs" dxfId="99" priority="88" operator="equal">
      <formula>0</formula>
    </cfRule>
  </conditionalFormatting>
  <conditionalFormatting sqref="F15">
    <cfRule type="cellIs" dxfId="98" priority="87" operator="equal">
      <formula>0</formula>
    </cfRule>
  </conditionalFormatting>
  <conditionalFormatting sqref="F13">
    <cfRule type="cellIs" dxfId="97" priority="86" operator="equal">
      <formula>0</formula>
    </cfRule>
  </conditionalFormatting>
  <conditionalFormatting sqref="F13:H13">
    <cfRule type="cellIs" dxfId="96" priority="85" operator="equal">
      <formula>0</formula>
    </cfRule>
  </conditionalFormatting>
  <conditionalFormatting sqref="F6:H6">
    <cfRule type="cellIs" dxfId="95" priority="84" operator="equal">
      <formula>0</formula>
    </cfRule>
  </conditionalFormatting>
  <conditionalFormatting sqref="J26:N29">
    <cfRule type="notContainsBlanks" dxfId="94" priority="83">
      <formula>LEN(TRIM(J26))&gt;0</formula>
    </cfRule>
  </conditionalFormatting>
  <conditionalFormatting sqref="I25">
    <cfRule type="notContainsBlanks" dxfId="93" priority="82">
      <formula>LEN(TRIM(I25))&gt;0</formula>
    </cfRule>
  </conditionalFormatting>
  <conditionalFormatting sqref="I6:K6 I13:J13 I17:J17 I7:I12 I14:I16 I18:I22 I24">
    <cfRule type="cellIs" dxfId="92" priority="81" operator="equal">
      <formula>0</formula>
    </cfRule>
  </conditionalFormatting>
  <conditionalFormatting sqref="L25">
    <cfRule type="notContainsBlanks" dxfId="91" priority="79">
      <formula>LEN(TRIM(L25))&gt;0</formula>
    </cfRule>
  </conditionalFormatting>
  <conditionalFormatting sqref="L6:N6 L7:L22 L24">
    <cfRule type="cellIs" dxfId="90" priority="78" operator="equal">
      <formula>0</formula>
    </cfRule>
  </conditionalFormatting>
  <conditionalFormatting sqref="J7">
    <cfRule type="cellIs" dxfId="89" priority="77" operator="greaterThan">
      <formula>D7</formula>
    </cfRule>
  </conditionalFormatting>
  <conditionalFormatting sqref="J8">
    <cfRule type="cellIs" dxfId="88" priority="73" operator="greaterThan">
      <formula>D8</formula>
    </cfRule>
  </conditionalFormatting>
  <conditionalFormatting sqref="J9">
    <cfRule type="cellIs" dxfId="87" priority="69" operator="greaterThan">
      <formula>D9</formula>
    </cfRule>
  </conditionalFormatting>
  <conditionalFormatting sqref="J10">
    <cfRule type="cellIs" dxfId="86" priority="68" operator="greaterThan">
      <formula>D10</formula>
    </cfRule>
  </conditionalFormatting>
  <conditionalFormatting sqref="J11">
    <cfRule type="cellIs" dxfId="85" priority="67" operator="greaterThan">
      <formula>D11</formula>
    </cfRule>
  </conditionalFormatting>
  <conditionalFormatting sqref="J12">
    <cfRule type="cellIs" dxfId="84" priority="66" operator="greaterThan">
      <formula>D12</formula>
    </cfRule>
  </conditionalFormatting>
  <conditionalFormatting sqref="J14">
    <cfRule type="cellIs" dxfId="83" priority="65" operator="greaterThan">
      <formula>D14</formula>
    </cfRule>
  </conditionalFormatting>
  <conditionalFormatting sqref="J15">
    <cfRule type="cellIs" dxfId="82" priority="64" operator="greaterThan">
      <formula>D15</formula>
    </cfRule>
  </conditionalFormatting>
  <conditionalFormatting sqref="J16">
    <cfRule type="cellIs" dxfId="81" priority="63" operator="greaterThan">
      <formula>D16</formula>
    </cfRule>
  </conditionalFormatting>
  <conditionalFormatting sqref="J18">
    <cfRule type="cellIs" dxfId="80" priority="62" operator="greaterThan">
      <formula>D18</formula>
    </cfRule>
  </conditionalFormatting>
  <conditionalFormatting sqref="J19">
    <cfRule type="cellIs" dxfId="79" priority="61" operator="greaterThan">
      <formula>D19</formula>
    </cfRule>
  </conditionalFormatting>
  <conditionalFormatting sqref="J20">
    <cfRule type="cellIs" dxfId="78" priority="60" operator="greaterThan">
      <formula>D20</formula>
    </cfRule>
  </conditionalFormatting>
  <conditionalFormatting sqref="J21">
    <cfRule type="cellIs" dxfId="77" priority="59" operator="greaterThan">
      <formula>D21</formula>
    </cfRule>
  </conditionalFormatting>
  <conditionalFormatting sqref="J22">
    <cfRule type="cellIs" dxfId="76" priority="58" operator="greaterThan">
      <formula>D22</formula>
    </cfRule>
  </conditionalFormatting>
  <conditionalFormatting sqref="J24">
    <cfRule type="cellIs" dxfId="75" priority="57" operator="greaterThan">
      <formula>D24</formula>
    </cfRule>
  </conditionalFormatting>
  <conditionalFormatting sqref="K13 K17">
    <cfRule type="cellIs" dxfId="74" priority="56" operator="equal">
      <formula>0</formula>
    </cfRule>
  </conditionalFormatting>
  <conditionalFormatting sqref="K7">
    <cfRule type="cellIs" dxfId="73" priority="55" operator="greaterThan">
      <formula>E7</formula>
    </cfRule>
  </conditionalFormatting>
  <conditionalFormatting sqref="K8">
    <cfRule type="cellIs" dxfId="72" priority="54" operator="greaterThan">
      <formula>E8</formula>
    </cfRule>
  </conditionalFormatting>
  <conditionalFormatting sqref="K9">
    <cfRule type="cellIs" dxfId="71" priority="53" operator="greaterThan">
      <formula>E9</formula>
    </cfRule>
  </conditionalFormatting>
  <conditionalFormatting sqref="K10">
    <cfRule type="cellIs" dxfId="70" priority="52" operator="greaterThan">
      <formula>E10</formula>
    </cfRule>
  </conditionalFormatting>
  <conditionalFormatting sqref="K11">
    <cfRule type="cellIs" dxfId="69" priority="51" operator="greaterThan">
      <formula>E11</formula>
    </cfRule>
  </conditionalFormatting>
  <conditionalFormatting sqref="K12">
    <cfRule type="cellIs" dxfId="68" priority="50" operator="greaterThan">
      <formula>E12</formula>
    </cfRule>
  </conditionalFormatting>
  <conditionalFormatting sqref="K14">
    <cfRule type="cellIs" dxfId="67" priority="49" operator="greaterThan">
      <formula>E14</formula>
    </cfRule>
  </conditionalFormatting>
  <conditionalFormatting sqref="K15">
    <cfRule type="cellIs" dxfId="66" priority="48" operator="greaterThan">
      <formula>E15</formula>
    </cfRule>
  </conditionalFormatting>
  <conditionalFormatting sqref="K16">
    <cfRule type="cellIs" dxfId="65" priority="47" operator="greaterThan">
      <formula>E16</formula>
    </cfRule>
  </conditionalFormatting>
  <conditionalFormatting sqref="K18">
    <cfRule type="cellIs" dxfId="64" priority="46" operator="greaterThan">
      <formula>E18</formula>
    </cfRule>
  </conditionalFormatting>
  <conditionalFormatting sqref="K19">
    <cfRule type="cellIs" dxfId="63" priority="45" operator="greaterThan">
      <formula>E19</formula>
    </cfRule>
  </conditionalFormatting>
  <conditionalFormatting sqref="K20">
    <cfRule type="cellIs" dxfId="62" priority="44" operator="greaterThan">
      <formula>E20</formula>
    </cfRule>
  </conditionalFormatting>
  <conditionalFormatting sqref="K21">
    <cfRule type="cellIs" dxfId="61" priority="43" operator="greaterThan">
      <formula>E21</formula>
    </cfRule>
  </conditionalFormatting>
  <conditionalFormatting sqref="K22">
    <cfRule type="cellIs" dxfId="60" priority="42" operator="greaterThan">
      <formula>E22</formula>
    </cfRule>
  </conditionalFormatting>
  <conditionalFormatting sqref="K24">
    <cfRule type="cellIs" dxfId="59" priority="41" operator="greaterThan">
      <formula>E24</formula>
    </cfRule>
  </conditionalFormatting>
  <conditionalFormatting sqref="M13 M17">
    <cfRule type="cellIs" dxfId="58" priority="40" operator="equal">
      <formula>0</formula>
    </cfRule>
  </conditionalFormatting>
  <conditionalFormatting sqref="M7">
    <cfRule type="cellIs" dxfId="57" priority="39" operator="greaterThan">
      <formula>G7</formula>
    </cfRule>
  </conditionalFormatting>
  <conditionalFormatting sqref="M8">
    <cfRule type="cellIs" dxfId="56" priority="38" operator="greaterThan">
      <formula>G8</formula>
    </cfRule>
  </conditionalFormatting>
  <conditionalFormatting sqref="M9">
    <cfRule type="cellIs" dxfId="55" priority="37" operator="greaterThan">
      <formula>G9</formula>
    </cfRule>
  </conditionalFormatting>
  <conditionalFormatting sqref="M10">
    <cfRule type="cellIs" dxfId="54" priority="36" operator="greaterThan">
      <formula>G10</formula>
    </cfRule>
  </conditionalFormatting>
  <conditionalFormatting sqref="M11">
    <cfRule type="cellIs" dxfId="53" priority="35" operator="greaterThan">
      <formula>G11</formula>
    </cfRule>
  </conditionalFormatting>
  <conditionalFormatting sqref="M12">
    <cfRule type="cellIs" dxfId="52" priority="34" operator="greaterThan">
      <formula>G12</formula>
    </cfRule>
  </conditionalFormatting>
  <conditionalFormatting sqref="M14">
    <cfRule type="cellIs" dxfId="51" priority="33" operator="greaterThan">
      <formula>G14</formula>
    </cfRule>
  </conditionalFormatting>
  <conditionalFormatting sqref="M15">
    <cfRule type="cellIs" dxfId="50" priority="32" operator="greaterThan">
      <formula>G15</formula>
    </cfRule>
  </conditionalFormatting>
  <conditionalFormatting sqref="M16">
    <cfRule type="cellIs" dxfId="49" priority="31" operator="greaterThan">
      <formula>G16</formula>
    </cfRule>
  </conditionalFormatting>
  <conditionalFormatting sqref="M18">
    <cfRule type="cellIs" dxfId="48" priority="30" operator="greaterThan">
      <formula>G18</formula>
    </cfRule>
  </conditionalFormatting>
  <conditionalFormatting sqref="M19">
    <cfRule type="cellIs" dxfId="47" priority="29" operator="greaterThan">
      <formula>G19</formula>
    </cfRule>
  </conditionalFormatting>
  <conditionalFormatting sqref="M20">
    <cfRule type="cellIs" dxfId="46" priority="28" operator="greaterThan">
      <formula>G20</formula>
    </cfRule>
  </conditionalFormatting>
  <conditionalFormatting sqref="M21">
    <cfRule type="cellIs" dxfId="45" priority="27" operator="greaterThan">
      <formula>G21</formula>
    </cfRule>
  </conditionalFormatting>
  <conditionalFormatting sqref="M22">
    <cfRule type="cellIs" dxfId="44" priority="26" operator="greaterThan">
      <formula>G22</formula>
    </cfRule>
  </conditionalFormatting>
  <conditionalFormatting sqref="M24">
    <cfRule type="cellIs" dxfId="43" priority="25" operator="greaterThan">
      <formula>G24</formula>
    </cfRule>
  </conditionalFormatting>
  <conditionalFormatting sqref="N13 N17">
    <cfRule type="cellIs" dxfId="42" priority="24" operator="equal">
      <formula>0</formula>
    </cfRule>
  </conditionalFormatting>
  <conditionalFormatting sqref="N7">
    <cfRule type="cellIs" dxfId="41" priority="23" operator="greaterThan">
      <formula>H7</formula>
    </cfRule>
  </conditionalFormatting>
  <conditionalFormatting sqref="N8">
    <cfRule type="cellIs" dxfId="40" priority="22" operator="greaterThan">
      <formula>H8</formula>
    </cfRule>
  </conditionalFormatting>
  <conditionalFormatting sqref="N9">
    <cfRule type="cellIs" dxfId="39" priority="21" operator="greaterThan">
      <formula>H9</formula>
    </cfRule>
  </conditionalFormatting>
  <conditionalFormatting sqref="N10">
    <cfRule type="cellIs" dxfId="38" priority="20" operator="greaterThan">
      <formula>H10</formula>
    </cfRule>
  </conditionalFormatting>
  <conditionalFormatting sqref="N11">
    <cfRule type="cellIs" dxfId="37" priority="19" operator="greaterThan">
      <formula>H11</formula>
    </cfRule>
  </conditionalFormatting>
  <conditionalFormatting sqref="N12">
    <cfRule type="cellIs" dxfId="36" priority="18" operator="greaterThan">
      <formula>H12</formula>
    </cfRule>
  </conditionalFormatting>
  <conditionalFormatting sqref="N14">
    <cfRule type="cellIs" dxfId="35" priority="17" operator="greaterThan">
      <formula>H14</formula>
    </cfRule>
  </conditionalFormatting>
  <conditionalFormatting sqref="N15">
    <cfRule type="cellIs" dxfId="34" priority="16" operator="greaterThan">
      <formula>H15</formula>
    </cfRule>
  </conditionalFormatting>
  <conditionalFormatting sqref="N16">
    <cfRule type="cellIs" dxfId="33" priority="15" operator="greaterThan">
      <formula>H16</formula>
    </cfRule>
  </conditionalFormatting>
  <conditionalFormatting sqref="N18">
    <cfRule type="cellIs" dxfId="32" priority="14" operator="greaterThan">
      <formula>H18</formula>
    </cfRule>
  </conditionalFormatting>
  <conditionalFormatting sqref="N19">
    <cfRule type="cellIs" dxfId="31" priority="13" operator="greaterThan">
      <formula>H19</formula>
    </cfRule>
  </conditionalFormatting>
  <conditionalFormatting sqref="N20">
    <cfRule type="cellIs" dxfId="30" priority="12" operator="greaterThan">
      <formula>H20</formula>
    </cfRule>
  </conditionalFormatting>
  <conditionalFormatting sqref="N21">
    <cfRule type="cellIs" dxfId="29" priority="11" operator="greaterThan">
      <formula>H21</formula>
    </cfRule>
  </conditionalFormatting>
  <conditionalFormatting sqref="N22">
    <cfRule type="cellIs" dxfId="28" priority="10" operator="greaterThan">
      <formula>H22</formula>
    </cfRule>
  </conditionalFormatting>
  <conditionalFormatting sqref="N24">
    <cfRule type="cellIs" dxfId="27" priority="9" operator="greaterThan">
      <formula>H24</formula>
    </cfRule>
  </conditionalFormatting>
  <conditionalFormatting sqref="C23">
    <cfRule type="cellIs" dxfId="26" priority="8" operator="equal">
      <formula>0</formula>
    </cfRule>
  </conditionalFormatting>
  <conditionalFormatting sqref="F23">
    <cfRule type="cellIs" dxfId="25" priority="7" operator="equal">
      <formula>0</formula>
    </cfRule>
  </conditionalFormatting>
  <conditionalFormatting sqref="I23">
    <cfRule type="cellIs" dxfId="24" priority="6" operator="equal">
      <formula>0</formula>
    </cfRule>
  </conditionalFormatting>
  <conditionalFormatting sqref="L23">
    <cfRule type="cellIs" dxfId="23" priority="5" operator="equal">
      <formula>0</formula>
    </cfRule>
  </conditionalFormatting>
  <conditionalFormatting sqref="J23">
    <cfRule type="cellIs" dxfId="22" priority="4" operator="greaterThan">
      <formula>D23</formula>
    </cfRule>
  </conditionalFormatting>
  <conditionalFormatting sqref="K23">
    <cfRule type="cellIs" dxfId="21" priority="3" operator="greaterThan">
      <formula>E23</formula>
    </cfRule>
  </conditionalFormatting>
  <conditionalFormatting sqref="M23">
    <cfRule type="cellIs" dxfId="20" priority="2" operator="greaterThan">
      <formula>G23</formula>
    </cfRule>
  </conditionalFormatting>
  <conditionalFormatting sqref="N23">
    <cfRule type="cellIs" dxfId="19" priority="1" operator="greaterThan">
      <formula>H23</formula>
    </cfRule>
  </conditionalFormatting>
  <dataValidations count="1">
    <dataValidation type="whole" operator="greaterThanOrEqual" allowBlank="1" showInputMessage="1" showErrorMessage="1" sqref="C6:N24">
      <formula1>0</formula1>
    </dataValidation>
  </dataValidations>
  <printOptions horizontalCentered="1" verticalCentered="1"/>
  <pageMargins left="0.15748031496062992" right="0.15748031496062992" top="0.15748031496062992" bottom="0.45" header="0.31496062992125984" footer="0.25"/>
  <pageSetup scale="77" orientation="landscape" r:id="rId1"/>
  <headerFooter scaleWithDoc="0">
    <oddFooter>&amp;R&amp;"Goudy,Negrita Cursiva"Plan Nacional&amp;"Goudy,Cursiva", página 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B1:H39"/>
  <sheetViews>
    <sheetView showGridLines="0" showRuler="0" zoomScale="90" zoomScaleNormal="90" workbookViewId="0"/>
  </sheetViews>
  <sheetFormatPr baseColWidth="10" defaultRowHeight="14.25"/>
  <cols>
    <col min="1" max="1" width="3.85546875" style="216" customWidth="1"/>
    <col min="2" max="2" width="69" style="216" customWidth="1"/>
    <col min="3" max="3" width="8.28515625" style="216" customWidth="1"/>
    <col min="4" max="4" width="4.28515625" style="216" customWidth="1"/>
    <col min="5" max="5" width="5.28515625" style="217" customWidth="1"/>
    <col min="6" max="6" width="12.7109375" style="216" customWidth="1"/>
    <col min="7" max="7" width="16.42578125" style="216" customWidth="1"/>
    <col min="8" max="8" width="14.85546875" style="216" customWidth="1"/>
    <col min="9" max="16384" width="11.42578125" style="216"/>
  </cols>
  <sheetData>
    <row r="1" spans="2:8" ht="18">
      <c r="B1" s="320" t="s">
        <v>668</v>
      </c>
      <c r="E1" s="415" t="str">
        <f>+Portada!$K$2</f>
        <v/>
      </c>
      <c r="F1" s="416"/>
      <c r="G1" s="344"/>
      <c r="H1" s="344"/>
    </row>
    <row r="2" spans="2:8" ht="18">
      <c r="B2" s="158" t="s">
        <v>1374</v>
      </c>
      <c r="C2" s="218"/>
      <c r="D2" s="218"/>
      <c r="E2" s="219"/>
      <c r="F2" s="48"/>
      <c r="G2" s="48"/>
      <c r="H2" s="48"/>
    </row>
    <row r="3" spans="2:8" ht="18.75" thickBot="1">
      <c r="B3" s="158" t="s">
        <v>2247</v>
      </c>
      <c r="C3" s="220"/>
      <c r="D3" s="220"/>
      <c r="E3" s="221"/>
      <c r="F3" s="220"/>
    </row>
    <row r="4" spans="2:8" ht="21.75" customHeight="1" thickTop="1">
      <c r="B4" s="427" t="s">
        <v>669</v>
      </c>
      <c r="C4" s="427"/>
      <c r="D4" s="333"/>
      <c r="E4" s="222"/>
      <c r="F4" s="450" t="s">
        <v>670</v>
      </c>
      <c r="G4" s="48"/>
      <c r="H4" s="48"/>
    </row>
    <row r="5" spans="2:8" s="225" customFormat="1" ht="21.75" customHeight="1" thickBot="1">
      <c r="B5" s="428"/>
      <c r="C5" s="428"/>
      <c r="D5" s="334"/>
      <c r="E5" s="223"/>
      <c r="F5" s="451"/>
      <c r="G5" s="224"/>
      <c r="H5" s="224"/>
    </row>
    <row r="6" spans="2:8" s="217" customFormat="1" ht="22.5" customHeight="1" thickTop="1">
      <c r="B6" s="448" t="s">
        <v>671</v>
      </c>
      <c r="C6" s="448"/>
      <c r="D6" s="448"/>
      <c r="E6" s="449"/>
      <c r="F6" s="226">
        <f>SUM(F7:F32)</f>
        <v>0</v>
      </c>
      <c r="G6" s="452" t="str">
        <f>IF($F$6=('CUADRO 1'!C6),"","¡VERIFICAR!.  El total de III y IV Ciclo no coincide con el total del Cuadro 1.")</f>
        <v/>
      </c>
      <c r="H6" s="452"/>
    </row>
    <row r="7" spans="2:8" s="217" customFormat="1" ht="16.5" customHeight="1">
      <c r="B7" s="227"/>
      <c r="C7" s="228" t="str">
        <f t="shared" ref="C7:C31" si="0">IFERROR(VLOOKUP(B7,ubicac,2,0),"")</f>
        <v/>
      </c>
      <c r="D7" s="339"/>
      <c r="E7" s="229" t="str">
        <f>IF(AND(OR(F7&gt;0),AND(B7="")),"*",IF(AND(B7&lt;&gt;"",AND(F7=0)),"***",""))</f>
        <v/>
      </c>
      <c r="F7" s="230"/>
      <c r="G7" s="452"/>
      <c r="H7" s="452"/>
    </row>
    <row r="8" spans="2:8" s="217" customFormat="1" ht="16.5" customHeight="1">
      <c r="B8" s="231"/>
      <c r="C8" s="232" t="str">
        <f t="shared" si="0"/>
        <v/>
      </c>
      <c r="D8" s="180" t="str">
        <f>IF(C8="","",IF(OR(C8=C7),"R",""))</f>
        <v/>
      </c>
      <c r="E8" s="233" t="str">
        <f t="shared" ref="E8:E32" si="1">IF(AND(OR(F8&gt;0),AND(B8="")),"*",IF(AND(B8&lt;&gt;"",AND(F8=0)),"***",""))</f>
        <v/>
      </c>
      <c r="F8" s="234"/>
      <c r="G8" s="452"/>
      <c r="H8" s="452"/>
    </row>
    <row r="9" spans="2:8" s="217" customFormat="1" ht="16.5" customHeight="1">
      <c r="B9" s="231"/>
      <c r="C9" s="232" t="str">
        <f t="shared" si="0"/>
        <v/>
      </c>
      <c r="D9" s="180" t="str">
        <f>IF(C9="","",IF(OR(C9=C8,C9=C7),"R",""))</f>
        <v/>
      </c>
      <c r="E9" s="235" t="str">
        <f t="shared" si="1"/>
        <v/>
      </c>
      <c r="F9" s="236"/>
    </row>
    <row r="10" spans="2:8" s="217" customFormat="1" ht="16.5" customHeight="1">
      <c r="B10" s="231"/>
      <c r="C10" s="232" t="str">
        <f t="shared" si="0"/>
        <v/>
      </c>
      <c r="D10" s="180" t="str">
        <f>IF(C10="","",IF(OR(C10=C9,C10=C8,C10=C7),"R",""))</f>
        <v/>
      </c>
      <c r="E10" s="235" t="str">
        <f t="shared" si="1"/>
        <v/>
      </c>
      <c r="F10" s="236"/>
      <c r="G10" s="447" t="str">
        <f>IF(OR(E7="*",E8="*",E9="*",E10="*",E11="*",E12="*",E13="*",E14="*",E15="*",E16="*",E17="*",E18="*",E19="*",E20="*",E21="*",E22="*",E23="*",E24="*",E25="*",E26="*",E27="*",E28="*",E29="*",E30="*",E31="*",E32="*"),"* No ha seleccionado Provincia/Cantón/Distrito","")</f>
        <v/>
      </c>
      <c r="H10" s="447"/>
    </row>
    <row r="11" spans="2:8" s="217" customFormat="1" ht="16.5" customHeight="1">
      <c r="B11" s="231"/>
      <c r="C11" s="232" t="str">
        <f t="shared" si="0"/>
        <v/>
      </c>
      <c r="D11" s="180" t="str">
        <f>IF(C11="","",IF(OR(C11=C10,C11=C9,C11=C8,C11=C7),"R",""))</f>
        <v/>
      </c>
      <c r="E11" s="235" t="str">
        <f t="shared" si="1"/>
        <v/>
      </c>
      <c r="F11" s="236"/>
      <c r="G11" s="447"/>
      <c r="H11" s="447"/>
    </row>
    <row r="12" spans="2:8" s="217" customFormat="1" ht="16.5" customHeight="1">
      <c r="B12" s="231"/>
      <c r="C12" s="232" t="str">
        <f t="shared" si="0"/>
        <v/>
      </c>
      <c r="D12" s="180" t="str">
        <f>IF(C12="","",IF(OR(C12=C11,C12=C10,C12=C9,C12=C8,C12=C7),"R",""))</f>
        <v/>
      </c>
      <c r="E12" s="235" t="str">
        <f t="shared" si="1"/>
        <v/>
      </c>
      <c r="F12" s="236"/>
      <c r="G12" s="447"/>
      <c r="H12" s="447"/>
    </row>
    <row r="13" spans="2:8" s="217" customFormat="1" ht="16.5" customHeight="1">
      <c r="B13" s="231"/>
      <c r="C13" s="232" t="str">
        <f t="shared" si="0"/>
        <v/>
      </c>
      <c r="D13" s="180" t="str">
        <f>IF(C13="","",IF(OR(C13=C12,C13=C11,C13=C10,C13=C9,C13=C8,C13=C7),"R",""))</f>
        <v/>
      </c>
      <c r="E13" s="235" t="str">
        <f t="shared" si="1"/>
        <v/>
      </c>
      <c r="F13" s="236"/>
    </row>
    <row r="14" spans="2:8" s="217" customFormat="1" ht="16.5" customHeight="1">
      <c r="B14" s="231"/>
      <c r="C14" s="232" t="str">
        <f t="shared" si="0"/>
        <v/>
      </c>
      <c r="D14" s="180" t="str">
        <f>IF(C14="","",IF(OR(C14=C13,C14=C12,C14=C11,C14=C10,C14=C9,C14=C8,C14=C7),"R",""))</f>
        <v/>
      </c>
      <c r="E14" s="235" t="str">
        <f t="shared" si="1"/>
        <v/>
      </c>
      <c r="F14" s="236"/>
      <c r="G14" s="447" t="str">
        <f>IF(OR(E7="***",E8="***",E9="***",E10="***",E11="***",E12="***",E13="***",E14="***",E15="***",E16="***",E17="***",E18="***",E19="***",E20="***",E21="***",E22="***",E23="***",E24="***",E25="***",E26="***",E27="***",E28="***",E29="***",E30="***",E31="***",E32="***"),"*** Digite la matrícula","")</f>
        <v/>
      </c>
      <c r="H14" s="447"/>
    </row>
    <row r="15" spans="2:8" s="217" customFormat="1" ht="16.5" customHeight="1">
      <c r="B15" s="231"/>
      <c r="C15" s="232" t="str">
        <f t="shared" si="0"/>
        <v/>
      </c>
      <c r="D15" s="180" t="str">
        <f>IF(C15="","",IF(OR(C15=C14,C15=C13,C15=C12,C15=C11,C15=C10,C15=C9,C15=C8,C15=C7),"R",""))</f>
        <v/>
      </c>
      <c r="E15" s="235" t="str">
        <f t="shared" si="1"/>
        <v/>
      </c>
      <c r="F15" s="236"/>
      <c r="G15" s="447"/>
      <c r="H15" s="447"/>
    </row>
    <row r="16" spans="2:8" s="217" customFormat="1" ht="16.5" customHeight="1">
      <c r="B16" s="231"/>
      <c r="C16" s="232" t="str">
        <f t="shared" si="0"/>
        <v/>
      </c>
      <c r="D16" s="180" t="str">
        <f>IF(C16="","",IF(OR(C16=C15,C16=C14,C16=C13,C16=C12,C16=C11,C16=C10,C16=C9,C16=C8,C16=C7),"R",""))</f>
        <v/>
      </c>
      <c r="E16" s="235" t="str">
        <f t="shared" si="1"/>
        <v/>
      </c>
      <c r="F16" s="236"/>
    </row>
    <row r="17" spans="2:8" s="217" customFormat="1" ht="16.5" customHeight="1">
      <c r="B17" s="231"/>
      <c r="C17" s="232" t="str">
        <f t="shared" si="0"/>
        <v/>
      </c>
      <c r="D17" s="180" t="str">
        <f>IF(C17="","",IF(OR(C17=C16,C17=C15,C17=C14,C17=C13,C17=C12,C17=C11,C17=C10,C17=C9,C17=C8,C17=C7),"R",""))</f>
        <v/>
      </c>
      <c r="E17" s="235" t="str">
        <f t="shared" si="1"/>
        <v/>
      </c>
      <c r="F17" s="236"/>
      <c r="G17" s="453" t="str">
        <f>IF(OR(D7="R",D8="R",D9="R",D10="R",D11="R",D12="R",D13="R",D14="R",D15="R",D16="R",D17="R",D18="R",D19="R",D20="R",D21="R",D22="R",D23="R",D24="R",D25="R",D26="R",D27="R",D28="R",D29="R",D30="R",D31="R",D32="R"),"R = Líneas repetidas","")</f>
        <v/>
      </c>
      <c r="H17" s="453"/>
    </row>
    <row r="18" spans="2:8" s="217" customFormat="1" ht="16.5" customHeight="1">
      <c r="B18" s="231"/>
      <c r="C18" s="232" t="str">
        <f t="shared" si="0"/>
        <v/>
      </c>
      <c r="D18" s="180" t="str">
        <f>IF(C18="","",IF(OR(C18=C17,C18=C16,C18=C15,C18=C14,C18=C13,C18=C12,C18=C11,C18=C10,C18=C9,C18=C8,C18=C7),"R",""))</f>
        <v/>
      </c>
      <c r="E18" s="235" t="str">
        <f t="shared" si="1"/>
        <v/>
      </c>
      <c r="F18" s="236"/>
      <c r="G18" s="453"/>
      <c r="H18" s="453"/>
    </row>
    <row r="19" spans="2:8" s="217" customFormat="1" ht="16.5" customHeight="1">
      <c r="B19" s="231"/>
      <c r="C19" s="232" t="str">
        <f t="shared" si="0"/>
        <v/>
      </c>
      <c r="D19" s="180" t="str">
        <f>IF(C19="","",IF(OR(C19=C18,C19=C17,C19=C16,C19=C15,C19=C14,C19=C13,C19=C12,C19=C11,C19=C10,C19=C9,C19=C8,C19=C7),"R",""))</f>
        <v/>
      </c>
      <c r="E19" s="235" t="str">
        <f t="shared" si="1"/>
        <v/>
      </c>
      <c r="F19" s="236"/>
      <c r="G19" s="237"/>
      <c r="H19" s="237"/>
    </row>
    <row r="20" spans="2:8" s="217" customFormat="1" ht="16.5" customHeight="1">
      <c r="B20" s="231"/>
      <c r="C20" s="232" t="str">
        <f t="shared" si="0"/>
        <v/>
      </c>
      <c r="D20" s="180" t="str">
        <f>IF(C20="","",IF(OR(C20=C19,C20=C18,C20=C17,C20=C16,C20=C15,C20=C14,C20=C13,C20=C12,C20=C11,C20=C10,C20=C9,C20=C8,C20=C7),"R",""))</f>
        <v/>
      </c>
      <c r="E20" s="235" t="str">
        <f t="shared" si="1"/>
        <v/>
      </c>
      <c r="F20" s="236"/>
      <c r="G20" s="237"/>
      <c r="H20" s="237"/>
    </row>
    <row r="21" spans="2:8" s="217" customFormat="1" ht="16.5" customHeight="1">
      <c r="B21" s="231"/>
      <c r="C21" s="232" t="str">
        <f t="shared" si="0"/>
        <v/>
      </c>
      <c r="D21" s="180" t="str">
        <f>IF(C21="","",IF(OR(C21=C20,C21=C19,C21=C18,C21=C17,C21=C16,C21=C15,C21=C14,C21=C13,C21=C12,C21=C11,C21=C10,C21=C9,C21=C8,C21=C7),"R",""))</f>
        <v/>
      </c>
      <c r="E21" s="235" t="str">
        <f t="shared" si="1"/>
        <v/>
      </c>
      <c r="F21" s="236"/>
      <c r="G21" s="237"/>
      <c r="H21" s="237"/>
    </row>
    <row r="22" spans="2:8" s="217" customFormat="1" ht="16.5" customHeight="1">
      <c r="B22" s="231"/>
      <c r="C22" s="232" t="str">
        <f t="shared" si="0"/>
        <v/>
      </c>
      <c r="D22" s="180" t="str">
        <f>IF(C22="","",IF(OR(C22=C21,C22=C20,C22=C19,C22=C18,C22=C17,C22=C16,C22=C15,C22=C14,C22=C13,C22=C12,C22=C11,C22=C10,C22=C9,C22=C8,C22=C7),"R",""))</f>
        <v/>
      </c>
      <c r="E22" s="235" t="str">
        <f t="shared" si="1"/>
        <v/>
      </c>
      <c r="F22" s="236"/>
      <c r="G22" s="237"/>
      <c r="H22" s="237"/>
    </row>
    <row r="23" spans="2:8" s="217" customFormat="1" ht="16.5" customHeight="1">
      <c r="B23" s="231"/>
      <c r="C23" s="232" t="str">
        <f t="shared" si="0"/>
        <v/>
      </c>
      <c r="D23" s="180" t="str">
        <f>IF(C23="","",IF(OR(C23=C22,C23=C21,C23=C20,C23=C19,C23=C18,C23=C17,C23=C16,C23=C15,C23=C14,C23=C13,C23=C12,C23=C11,C23=C10,C23=C9,C23=C8,C23=C7),"R",""))</f>
        <v/>
      </c>
      <c r="E23" s="235" t="str">
        <f t="shared" si="1"/>
        <v/>
      </c>
      <c r="F23" s="236"/>
      <c r="G23" s="237"/>
      <c r="H23" s="237"/>
    </row>
    <row r="24" spans="2:8" s="217" customFormat="1" ht="16.5" customHeight="1">
      <c r="B24" s="231"/>
      <c r="C24" s="232" t="str">
        <f t="shared" si="0"/>
        <v/>
      </c>
      <c r="D24" s="180" t="str">
        <f>IF(C24="","",IF(OR(C24=C23,C24=C22,C24=C21,C24=C20,C24=C19,C24=C18,C24=C17,C24=C16,C24=C15,C24=C14,C24=C13,C24=C12,C24=C11,C24=C10,C24=C9,C24=C8,C24=C7),"R",""))</f>
        <v/>
      </c>
      <c r="E24" s="235" t="str">
        <f t="shared" si="1"/>
        <v/>
      </c>
      <c r="F24" s="236"/>
      <c r="G24" s="237"/>
      <c r="H24" s="237"/>
    </row>
    <row r="25" spans="2:8" s="217" customFormat="1" ht="16.5" customHeight="1">
      <c r="B25" s="231"/>
      <c r="C25" s="232" t="str">
        <f t="shared" si="0"/>
        <v/>
      </c>
      <c r="D25" s="180" t="str">
        <f>IF(C25="","",IF(OR(C25=C24,C25=C23,C25=C22,C25=C21,C25=C20,C25=C19,C25=C18,C25=C17,C25=C16,C25=C15,C25=C14,C25=C13,C25=C12,C25=C11,C25=C10,C25=C9,C25=C8,C25=C7),"R",""))</f>
        <v/>
      </c>
      <c r="E25" s="235" t="str">
        <f t="shared" si="1"/>
        <v/>
      </c>
      <c r="F25" s="236"/>
    </row>
    <row r="26" spans="2:8" s="217" customFormat="1" ht="16.5" customHeight="1">
      <c r="B26" s="231"/>
      <c r="C26" s="232" t="str">
        <f t="shared" si="0"/>
        <v/>
      </c>
      <c r="D26" s="180" t="str">
        <f>IF(C26="","",IF(OR(C26=C25,C26=C24,C26=C23,C26=C22,C26=C21,C26=C20,C26=C19,C26=C18,C26=C17,C26=C16,C26=C15,C26=C14,C26=C13,C26=C12,C26=C11,C26=C10,C26=C9,C26=C8,C26=C7),"R",""))</f>
        <v/>
      </c>
      <c r="E26" s="235" t="str">
        <f t="shared" si="1"/>
        <v/>
      </c>
      <c r="F26" s="236"/>
    </row>
    <row r="27" spans="2:8" s="217" customFormat="1" ht="16.5" customHeight="1">
      <c r="B27" s="231"/>
      <c r="C27" s="232" t="str">
        <f t="shared" si="0"/>
        <v/>
      </c>
      <c r="D27" s="180" t="str">
        <f>IF(C27="","",IF(OR(C27=C26,C27=C25,C27=C24,C27=C23,C27=C22,C27=C21,C27=C20,C27=C19,C27=C18,C27=C17,C27=C16,C27=C15,C27=C14,C27=C13,C27=C12,C27=C11,C27=C10,C27=C9,C27=C8,C27=C7),"R",""))</f>
        <v/>
      </c>
      <c r="E27" s="235" t="str">
        <f t="shared" si="1"/>
        <v/>
      </c>
      <c r="F27" s="236"/>
    </row>
    <row r="28" spans="2:8" s="217" customFormat="1" ht="16.5" customHeight="1">
      <c r="B28" s="231"/>
      <c r="C28" s="232" t="str">
        <f t="shared" si="0"/>
        <v/>
      </c>
      <c r="D28" s="180" t="str">
        <f>IF(C28="","",IF(OR(C28=C27,C28=C26,C28=C25,C28=C24,C28=C23,C28=C22,C28=C21,C28=C20,C28=C19,C28=C18,C28=C17,C28=C16,C28=C15,C28=C14,C28=C13,C28=C12,C28=C11,C28=C10,C28=C9,C28=C8,C28=C7),"R",""))</f>
        <v/>
      </c>
      <c r="E28" s="235" t="str">
        <f t="shared" si="1"/>
        <v/>
      </c>
      <c r="F28" s="236"/>
    </row>
    <row r="29" spans="2:8" ht="16.5" customHeight="1">
      <c r="B29" s="231"/>
      <c r="C29" s="232" t="str">
        <f t="shared" si="0"/>
        <v/>
      </c>
      <c r="D29" s="180" t="str">
        <f>IF(C29="","",IF(OR(C29=C28,C29=C27,C29=C26,C29=C25,C29=C24,C29=C23,C29=C22,C29=C21,C29=C20,C29=C19,C29=C18,C29=C17,C29=C16,C29=C15,C29=C14,C29=C13,C29=C12,C29=C11,C29=C10,C29=C9,C29=C8,C29=C7),"R",""))</f>
        <v/>
      </c>
      <c r="E29" s="235" t="str">
        <f t="shared" si="1"/>
        <v/>
      </c>
      <c r="F29" s="236"/>
      <c r="G29" s="238"/>
    </row>
    <row r="30" spans="2:8" ht="16.5" customHeight="1">
      <c r="B30" s="231"/>
      <c r="C30" s="232" t="str">
        <f t="shared" si="0"/>
        <v/>
      </c>
      <c r="D30" s="180" t="str">
        <f>IF(C30="","",IF(OR(C30=C29,C30=C28,C30=C27,C30=C26,C30=C25,C30=C24,C30=C23,C30=C22,C30=C21,C30=C20,C30=C19,C30=C18,C30=C17,C30=C16,C30=C15,C30=C14,C30=C13,C30=C12,C30=C11,C30=C10,C30=C9,C30=C8,C30=C7),"R",""))</f>
        <v/>
      </c>
      <c r="E30" s="235" t="str">
        <f t="shared" si="1"/>
        <v/>
      </c>
      <c r="F30" s="236"/>
    </row>
    <row r="31" spans="2:8" ht="16.5" customHeight="1">
      <c r="B31" s="231"/>
      <c r="C31" s="232" t="str">
        <f t="shared" si="0"/>
        <v/>
      </c>
      <c r="D31" s="180" t="str">
        <f>IF(C31="","",IF(OR(C31=C30,C31=C29,C31=C28,C31=C27,C31=C26,C31=C25,C31=C24,C31=C23,C31=C22,C31=C21,C31=C20,C31=C19,C31=C18,C31=C17,C31=C16,C31=C15,C31=C14,C31=C13,C31=C12,C31=C11,C31=C10,C31=C9,C31=C8,C31=C7),"R",""))</f>
        <v/>
      </c>
      <c r="E31" s="235" t="str">
        <f t="shared" si="1"/>
        <v/>
      </c>
      <c r="F31" s="236"/>
    </row>
    <row r="32" spans="2:8" ht="16.5" customHeight="1" thickBot="1">
      <c r="B32" s="239"/>
      <c r="C32" s="240" t="str">
        <f t="shared" ref="C32" si="2">IFERROR(VLOOKUP(B32,ubicac,2,0),"")</f>
        <v/>
      </c>
      <c r="D32" s="340" t="str">
        <f>IF(C32="","",IF(OR(C32=C31,C32=C30,C32=C29,C32=C28,C32=C27,C32=C26,C32=C25,C32=C24,C32=C23,C32=C22,C32=C21,C32=C20,C32=C19,C32=C18,C32=C17,C32=C16,C32=C15,C32=C14,C32=C13,C32=C12,C32=C11,C32=C10,C32=C9,C32=C8,C32=C7),"R",""))</f>
        <v/>
      </c>
      <c r="E32" s="241" t="str">
        <f t="shared" si="1"/>
        <v/>
      </c>
      <c r="F32" s="242"/>
    </row>
    <row r="33" spans="2:6" s="246" customFormat="1" ht="16.5" customHeight="1" thickTop="1">
      <c r="B33" s="243" t="s">
        <v>1245</v>
      </c>
      <c r="C33" s="244"/>
      <c r="D33" s="244"/>
      <c r="E33" s="245"/>
      <c r="F33" s="245"/>
    </row>
    <row r="34" spans="2:6" s="246" customFormat="1" ht="16.5" customHeight="1">
      <c r="B34" s="247"/>
      <c r="C34" s="244"/>
      <c r="D34" s="244"/>
      <c r="E34" s="245"/>
      <c r="F34" s="245"/>
    </row>
    <row r="35" spans="2:6" ht="15.75">
      <c r="B35" s="213" t="s">
        <v>150</v>
      </c>
      <c r="C35" s="48"/>
      <c r="D35" s="48"/>
      <c r="E35" s="248"/>
      <c r="F35" s="48"/>
    </row>
    <row r="36" spans="2:6" ht="15" customHeight="1">
      <c r="B36" s="417"/>
      <c r="C36" s="418"/>
      <c r="D36" s="418"/>
      <c r="E36" s="418"/>
      <c r="F36" s="419"/>
    </row>
    <row r="37" spans="2:6" ht="15" customHeight="1">
      <c r="B37" s="420"/>
      <c r="C37" s="421"/>
      <c r="D37" s="421"/>
      <c r="E37" s="421"/>
      <c r="F37" s="422"/>
    </row>
    <row r="38" spans="2:6" ht="15" customHeight="1">
      <c r="B38" s="420"/>
      <c r="C38" s="421"/>
      <c r="D38" s="421"/>
      <c r="E38" s="421"/>
      <c r="F38" s="422"/>
    </row>
    <row r="39" spans="2:6" ht="18" customHeight="1">
      <c r="B39" s="423"/>
      <c r="C39" s="424"/>
      <c r="D39" s="424"/>
      <c r="E39" s="424"/>
      <c r="F39" s="425"/>
    </row>
  </sheetData>
  <sheetProtection sheet="1" objects="1" scenarios="1" insertRows="0" deleteRows="0"/>
  <mergeCells count="9">
    <mergeCell ref="E1:F1"/>
    <mergeCell ref="G10:H12"/>
    <mergeCell ref="B36:F39"/>
    <mergeCell ref="B4:C5"/>
    <mergeCell ref="B6:E6"/>
    <mergeCell ref="F4:F5"/>
    <mergeCell ref="G6:H8"/>
    <mergeCell ref="G14:H15"/>
    <mergeCell ref="G17:H18"/>
  </mergeCells>
  <conditionalFormatting sqref="F6">
    <cfRule type="cellIs" dxfId="18" priority="5" operator="equal">
      <formula>0</formula>
    </cfRule>
  </conditionalFormatting>
  <conditionalFormatting sqref="E7:E32">
    <cfRule type="cellIs" dxfId="17" priority="3" operator="equal">
      <formula>"Error!"</formula>
    </cfRule>
  </conditionalFormatting>
  <conditionalFormatting sqref="G14:H15 G6:H8 G10:H12">
    <cfRule type="notContainsBlanks" dxfId="16" priority="2">
      <formula>LEN(TRIM(G6))&gt;0</formula>
    </cfRule>
  </conditionalFormatting>
  <conditionalFormatting sqref="G17:H18">
    <cfRule type="notContainsBlanks" dxfId="15" priority="1">
      <formula>LEN(TRIM(G17))&gt;0</formula>
    </cfRule>
  </conditionalFormatting>
  <dataValidations count="2">
    <dataValidation type="list" allowBlank="1" showInputMessage="1" showErrorMessage="1" sqref="B7:B32">
      <formula1>ubic</formula1>
    </dataValidation>
    <dataValidation type="whole" operator="greaterThanOrEqual" allowBlank="1" showInputMessage="1" showErrorMessage="1" sqref="F6:F32">
      <formula1>0</formula1>
    </dataValidation>
  </dataValidations>
  <printOptions horizontalCentered="1" verticalCentered="1"/>
  <pageMargins left="0.15748031496062992" right="0.15748031496062992" top="0.15748031496062992" bottom="0.31496062992125984" header="0.31496062992125984" footer="0.19685039370078741"/>
  <pageSetup scale="87" orientation="landscape" r:id="rId1"/>
  <headerFooter scaleWithDoc="0">
    <oddFooter>&amp;R&amp;"Goudy,Negrita Cursiva"Plan Nacional&amp;"Goudy,Cursiva", página 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B1:N41"/>
  <sheetViews>
    <sheetView showGridLines="0" showRuler="0" zoomScale="90" zoomScaleNormal="90" workbookViewId="0"/>
  </sheetViews>
  <sheetFormatPr baseColWidth="10" defaultRowHeight="14.25"/>
  <cols>
    <col min="1" max="1" width="2.7109375" style="48" customWidth="1"/>
    <col min="2" max="2" width="4" style="215" customWidth="1"/>
    <col min="3" max="3" width="36" style="48" customWidth="1"/>
    <col min="4" max="4" width="5.28515625" style="214" customWidth="1"/>
    <col min="5" max="13" width="9.5703125" style="48" customWidth="1"/>
    <col min="14" max="14" width="19.7109375" style="48" customWidth="1"/>
    <col min="15" max="16384" width="11.42578125" style="48"/>
  </cols>
  <sheetData>
    <row r="1" spans="2:14" ht="18" customHeight="1">
      <c r="B1" s="335" t="s">
        <v>1233</v>
      </c>
      <c r="C1" s="156"/>
      <c r="D1" s="336"/>
      <c r="E1" s="157"/>
      <c r="F1" s="157"/>
      <c r="G1" s="157"/>
      <c r="I1" s="343"/>
      <c r="J1" s="343"/>
      <c r="K1" s="343"/>
      <c r="L1" s="415" t="str">
        <f>+Portada!$K$2</f>
        <v/>
      </c>
      <c r="M1" s="416"/>
    </row>
    <row r="2" spans="2:14" ht="18">
      <c r="B2" s="158" t="s">
        <v>2242</v>
      </c>
      <c r="C2" s="159"/>
      <c r="D2" s="221"/>
      <c r="E2" s="159"/>
      <c r="F2" s="159"/>
      <c r="G2" s="159"/>
      <c r="H2" s="159"/>
      <c r="I2" s="159"/>
      <c r="J2" s="159"/>
      <c r="K2" s="159"/>
      <c r="L2" s="159"/>
      <c r="M2" s="159"/>
    </row>
    <row r="3" spans="2:14" ht="18.75" thickBot="1">
      <c r="B3" s="158" t="s">
        <v>1697</v>
      </c>
      <c r="C3" s="160"/>
      <c r="D3" s="337"/>
      <c r="E3" s="160"/>
      <c r="F3" s="160"/>
      <c r="G3" s="160"/>
      <c r="H3" s="160"/>
      <c r="I3" s="160"/>
      <c r="J3" s="160"/>
      <c r="K3" s="160"/>
      <c r="L3" s="160"/>
      <c r="M3" s="160"/>
    </row>
    <row r="4" spans="2:14" ht="33.75" customHeight="1" thickTop="1">
      <c r="B4" s="427" t="s">
        <v>1698</v>
      </c>
      <c r="C4" s="427"/>
      <c r="D4" s="331"/>
      <c r="E4" s="455" t="s">
        <v>2245</v>
      </c>
      <c r="F4" s="456"/>
      <c r="G4" s="456"/>
      <c r="H4" s="457" t="s">
        <v>1375</v>
      </c>
      <c r="I4" s="456"/>
      <c r="J4" s="458"/>
      <c r="K4" s="457" t="s">
        <v>1376</v>
      </c>
      <c r="L4" s="456"/>
      <c r="M4" s="456"/>
    </row>
    <row r="5" spans="2:14" ht="23.25" customHeight="1" thickBot="1">
      <c r="B5" s="428"/>
      <c r="C5" s="428"/>
      <c r="D5" s="332"/>
      <c r="E5" s="161" t="s">
        <v>0</v>
      </c>
      <c r="F5" s="162" t="s">
        <v>82</v>
      </c>
      <c r="G5" s="163" t="s">
        <v>83</v>
      </c>
      <c r="H5" s="164" t="s">
        <v>0</v>
      </c>
      <c r="I5" s="162" t="s">
        <v>82</v>
      </c>
      <c r="J5" s="165" t="s">
        <v>83</v>
      </c>
      <c r="K5" s="163" t="s">
        <v>0</v>
      </c>
      <c r="L5" s="162" t="s">
        <v>82</v>
      </c>
      <c r="M5" s="163" t="s">
        <v>83</v>
      </c>
    </row>
    <row r="6" spans="2:14" ht="18" customHeight="1" thickTop="1" thickBot="1">
      <c r="B6" s="454" t="s">
        <v>0</v>
      </c>
      <c r="C6" s="454"/>
      <c r="D6" s="338" t="str">
        <f>IF(OR(F6&gt;'CUADRO 1'!D6,G6&gt;'CUADRO 1'!E6),"/*/","")</f>
        <v/>
      </c>
      <c r="E6" s="166">
        <f>+F6+G6</f>
        <v>0</v>
      </c>
      <c r="F6" s="167">
        <f>SUM(F7:F35)</f>
        <v>0</v>
      </c>
      <c r="G6" s="168">
        <f>SUM(G7:G35)</f>
        <v>0</v>
      </c>
      <c r="H6" s="169">
        <f>+I6+J6</f>
        <v>0</v>
      </c>
      <c r="I6" s="167">
        <f>SUM(I7:I35)</f>
        <v>0</v>
      </c>
      <c r="J6" s="170">
        <f>SUM(J7:J35)</f>
        <v>0</v>
      </c>
      <c r="K6" s="168">
        <f>+L6+M6</f>
        <v>0</v>
      </c>
      <c r="L6" s="167">
        <f>SUM(L7:L35)</f>
        <v>0</v>
      </c>
      <c r="M6" s="168">
        <f>SUM(M7:M35)</f>
        <v>0</v>
      </c>
      <c r="N6" s="453" t="str">
        <f>IF(D6="/*/","/*/ El dato indicado en Extranjeros (hombres o mujeres) es mayor al total del Cuadro 1.","")</f>
        <v/>
      </c>
    </row>
    <row r="7" spans="2:14" ht="18" customHeight="1">
      <c r="B7" s="171" t="s">
        <v>96</v>
      </c>
      <c r="C7" s="172" t="s">
        <v>142</v>
      </c>
      <c r="D7" s="173" t="str">
        <f t="shared" ref="D7:D35" si="0">IF(OR(I7&gt;F7,L7&gt;F7,J7&gt;G7,M7&gt;G7),"**","")</f>
        <v/>
      </c>
      <c r="E7" s="117">
        <f>+F7+G7</f>
        <v>0</v>
      </c>
      <c r="F7" s="174"/>
      <c r="G7" s="175"/>
      <c r="H7" s="176">
        <f>+I7+J7</f>
        <v>0</v>
      </c>
      <c r="I7" s="174"/>
      <c r="J7" s="177"/>
      <c r="K7" s="119">
        <f>+L7+M7</f>
        <v>0</v>
      </c>
      <c r="L7" s="174"/>
      <c r="M7" s="175"/>
      <c r="N7" s="453"/>
    </row>
    <row r="8" spans="2:14" ht="18" customHeight="1">
      <c r="B8" s="178" t="s">
        <v>97</v>
      </c>
      <c r="C8" s="179" t="s">
        <v>128</v>
      </c>
      <c r="D8" s="180" t="str">
        <f t="shared" si="0"/>
        <v/>
      </c>
      <c r="E8" s="141">
        <f>+F8+G8</f>
        <v>0</v>
      </c>
      <c r="F8" s="142"/>
      <c r="G8" s="143"/>
      <c r="H8" s="181">
        <f>+I8+J8</f>
        <v>0</v>
      </c>
      <c r="I8" s="142"/>
      <c r="J8" s="182"/>
      <c r="K8" s="183">
        <f>+L8+M8</f>
        <v>0</v>
      </c>
      <c r="L8" s="142"/>
      <c r="M8" s="143"/>
      <c r="N8" s="453"/>
    </row>
    <row r="9" spans="2:14" ht="18" customHeight="1">
      <c r="B9" s="178" t="s">
        <v>98</v>
      </c>
      <c r="C9" s="179" t="s">
        <v>140</v>
      </c>
      <c r="D9" s="180" t="str">
        <f t="shared" si="0"/>
        <v/>
      </c>
      <c r="E9" s="141">
        <f t="shared" ref="E9:E35" si="1">+F9+G9</f>
        <v>0</v>
      </c>
      <c r="F9" s="142"/>
      <c r="G9" s="143"/>
      <c r="H9" s="181">
        <f t="shared" ref="H9:H35" si="2">+I9+J9</f>
        <v>0</v>
      </c>
      <c r="I9" s="142"/>
      <c r="J9" s="182"/>
      <c r="K9" s="183">
        <f t="shared" ref="K9:K35" si="3">+L9+M9</f>
        <v>0</v>
      </c>
      <c r="L9" s="142"/>
      <c r="M9" s="143"/>
      <c r="N9" s="453"/>
    </row>
    <row r="10" spans="2:14" ht="18" customHeight="1">
      <c r="B10" s="178" t="s">
        <v>99</v>
      </c>
      <c r="C10" s="179" t="s">
        <v>145</v>
      </c>
      <c r="D10" s="180" t="str">
        <f t="shared" si="0"/>
        <v/>
      </c>
      <c r="E10" s="141">
        <f t="shared" si="1"/>
        <v>0</v>
      </c>
      <c r="F10" s="142"/>
      <c r="G10" s="143"/>
      <c r="H10" s="181">
        <f t="shared" si="2"/>
        <v>0</v>
      </c>
      <c r="I10" s="142"/>
      <c r="J10" s="182"/>
      <c r="K10" s="183">
        <f t="shared" si="3"/>
        <v>0</v>
      </c>
      <c r="L10" s="142"/>
      <c r="M10" s="143"/>
      <c r="N10" s="453"/>
    </row>
    <row r="11" spans="2:14" ht="18" customHeight="1">
      <c r="B11" s="178" t="s">
        <v>100</v>
      </c>
      <c r="C11" s="179" t="s">
        <v>125</v>
      </c>
      <c r="D11" s="180" t="str">
        <f t="shared" si="0"/>
        <v/>
      </c>
      <c r="E11" s="141">
        <f t="shared" si="1"/>
        <v>0</v>
      </c>
      <c r="F11" s="142"/>
      <c r="G11" s="143"/>
      <c r="H11" s="181">
        <f t="shared" si="2"/>
        <v>0</v>
      </c>
      <c r="I11" s="142"/>
      <c r="J11" s="182"/>
      <c r="K11" s="183">
        <f t="shared" si="3"/>
        <v>0</v>
      </c>
      <c r="L11" s="142"/>
      <c r="M11" s="143"/>
      <c r="N11" s="453"/>
    </row>
    <row r="12" spans="2:14" ht="18" customHeight="1">
      <c r="B12" s="178" t="s">
        <v>101</v>
      </c>
      <c r="C12" s="179" t="s">
        <v>141</v>
      </c>
      <c r="D12" s="180" t="str">
        <f t="shared" si="0"/>
        <v/>
      </c>
      <c r="E12" s="141">
        <f t="shared" si="1"/>
        <v>0</v>
      </c>
      <c r="F12" s="142"/>
      <c r="G12" s="143"/>
      <c r="H12" s="181">
        <f t="shared" si="2"/>
        <v>0</v>
      </c>
      <c r="I12" s="142"/>
      <c r="J12" s="182"/>
      <c r="K12" s="183">
        <f t="shared" si="3"/>
        <v>0</v>
      </c>
      <c r="L12" s="142"/>
      <c r="M12" s="143"/>
      <c r="N12" s="453"/>
    </row>
    <row r="13" spans="2:14" ht="18" customHeight="1">
      <c r="B13" s="178" t="s">
        <v>102</v>
      </c>
      <c r="C13" s="179" t="s">
        <v>137</v>
      </c>
      <c r="D13" s="180" t="str">
        <f t="shared" si="0"/>
        <v/>
      </c>
      <c r="E13" s="141">
        <f t="shared" si="1"/>
        <v>0</v>
      </c>
      <c r="F13" s="142"/>
      <c r="G13" s="143"/>
      <c r="H13" s="181">
        <f t="shared" si="2"/>
        <v>0</v>
      </c>
      <c r="I13" s="142"/>
      <c r="J13" s="182"/>
      <c r="K13" s="183">
        <f t="shared" si="3"/>
        <v>0</v>
      </c>
      <c r="L13" s="142"/>
      <c r="M13" s="143"/>
      <c r="N13" s="453" t="str">
        <f>IF(OR(D7="**",D8="**",D9="**",D10="**",D11="**",D12="**",D13="**",D14="**",D15="**",D16="**",D17="**",D18="**",D19="**",D20="**",D21="**",D22="**",D23="**",D24="**",D25="**",D26="**",D27="**",D28="**",D29="**",D30="**",D31="**",D32="**",D33="**",D34="**",D35="**",),"** El dato indicado en Refugiados o en Solicitante de Asilo, es mayor a lo indicado en Extranjeros.","")</f>
        <v/>
      </c>
    </row>
    <row r="14" spans="2:14" s="153" customFormat="1" ht="18" customHeight="1">
      <c r="B14" s="178" t="s">
        <v>103</v>
      </c>
      <c r="C14" s="179" t="s">
        <v>134</v>
      </c>
      <c r="D14" s="180" t="str">
        <f t="shared" si="0"/>
        <v/>
      </c>
      <c r="E14" s="141">
        <f t="shared" si="1"/>
        <v>0</v>
      </c>
      <c r="F14" s="142"/>
      <c r="G14" s="143"/>
      <c r="H14" s="181">
        <f t="shared" si="2"/>
        <v>0</v>
      </c>
      <c r="I14" s="142"/>
      <c r="J14" s="182"/>
      <c r="K14" s="183">
        <f t="shared" si="3"/>
        <v>0</v>
      </c>
      <c r="L14" s="142"/>
      <c r="M14" s="143"/>
      <c r="N14" s="453"/>
    </row>
    <row r="15" spans="2:14" s="153" customFormat="1" ht="18" customHeight="1">
      <c r="B15" s="184" t="s">
        <v>104</v>
      </c>
      <c r="C15" s="179" t="s">
        <v>138</v>
      </c>
      <c r="D15" s="180" t="str">
        <f t="shared" si="0"/>
        <v/>
      </c>
      <c r="E15" s="141">
        <f t="shared" si="1"/>
        <v>0</v>
      </c>
      <c r="F15" s="142"/>
      <c r="G15" s="143"/>
      <c r="H15" s="181">
        <f t="shared" si="2"/>
        <v>0</v>
      </c>
      <c r="I15" s="142"/>
      <c r="J15" s="182"/>
      <c r="K15" s="183">
        <f t="shared" si="3"/>
        <v>0</v>
      </c>
      <c r="L15" s="142"/>
      <c r="M15" s="143"/>
      <c r="N15" s="453"/>
    </row>
    <row r="16" spans="2:14" ht="18" customHeight="1">
      <c r="B16" s="184" t="s">
        <v>105</v>
      </c>
      <c r="C16" s="179" t="s">
        <v>131</v>
      </c>
      <c r="D16" s="180" t="str">
        <f t="shared" si="0"/>
        <v/>
      </c>
      <c r="E16" s="141">
        <f t="shared" si="1"/>
        <v>0</v>
      </c>
      <c r="F16" s="142"/>
      <c r="G16" s="143"/>
      <c r="H16" s="181">
        <f t="shared" si="2"/>
        <v>0</v>
      </c>
      <c r="I16" s="142"/>
      <c r="J16" s="182"/>
      <c r="K16" s="183">
        <f t="shared" si="3"/>
        <v>0</v>
      </c>
      <c r="L16" s="142"/>
      <c r="M16" s="143"/>
      <c r="N16" s="453"/>
    </row>
    <row r="17" spans="2:14" ht="18" customHeight="1">
      <c r="B17" s="178" t="s">
        <v>106</v>
      </c>
      <c r="C17" s="179" t="s">
        <v>126</v>
      </c>
      <c r="D17" s="180" t="str">
        <f t="shared" si="0"/>
        <v/>
      </c>
      <c r="E17" s="141">
        <f t="shared" si="1"/>
        <v>0</v>
      </c>
      <c r="F17" s="142"/>
      <c r="G17" s="143"/>
      <c r="H17" s="181">
        <f t="shared" si="2"/>
        <v>0</v>
      </c>
      <c r="I17" s="142"/>
      <c r="J17" s="182"/>
      <c r="K17" s="183">
        <f t="shared" si="3"/>
        <v>0</v>
      </c>
      <c r="L17" s="142"/>
      <c r="M17" s="143"/>
      <c r="N17" s="453"/>
    </row>
    <row r="18" spans="2:14" ht="18" customHeight="1">
      <c r="B18" s="178" t="s">
        <v>107</v>
      </c>
      <c r="C18" s="179" t="s">
        <v>129</v>
      </c>
      <c r="D18" s="180" t="str">
        <f t="shared" si="0"/>
        <v/>
      </c>
      <c r="E18" s="141">
        <f t="shared" si="1"/>
        <v>0</v>
      </c>
      <c r="F18" s="142"/>
      <c r="G18" s="143"/>
      <c r="H18" s="181">
        <f t="shared" si="2"/>
        <v>0</v>
      </c>
      <c r="I18" s="142"/>
      <c r="J18" s="182"/>
      <c r="K18" s="183">
        <f t="shared" si="3"/>
        <v>0</v>
      </c>
      <c r="L18" s="142"/>
      <c r="M18" s="143"/>
      <c r="N18" s="453"/>
    </row>
    <row r="19" spans="2:14" ht="18" customHeight="1">
      <c r="B19" s="178" t="s">
        <v>108</v>
      </c>
      <c r="C19" s="179" t="s">
        <v>147</v>
      </c>
      <c r="D19" s="180" t="str">
        <f t="shared" si="0"/>
        <v/>
      </c>
      <c r="E19" s="141">
        <f t="shared" si="1"/>
        <v>0</v>
      </c>
      <c r="F19" s="142"/>
      <c r="G19" s="143"/>
      <c r="H19" s="181">
        <f t="shared" si="2"/>
        <v>0</v>
      </c>
      <c r="I19" s="142"/>
      <c r="J19" s="182"/>
      <c r="K19" s="183">
        <f t="shared" si="3"/>
        <v>0</v>
      </c>
      <c r="L19" s="142"/>
      <c r="M19" s="143"/>
      <c r="N19" s="453"/>
    </row>
    <row r="20" spans="2:14" ht="18" customHeight="1">
      <c r="B20" s="178" t="s">
        <v>109</v>
      </c>
      <c r="C20" s="179" t="s">
        <v>136</v>
      </c>
      <c r="D20" s="180" t="str">
        <f t="shared" si="0"/>
        <v/>
      </c>
      <c r="E20" s="141">
        <f t="shared" si="1"/>
        <v>0</v>
      </c>
      <c r="F20" s="142"/>
      <c r="G20" s="143"/>
      <c r="H20" s="181">
        <f t="shared" si="2"/>
        <v>0</v>
      </c>
      <c r="I20" s="142"/>
      <c r="J20" s="182"/>
      <c r="K20" s="183">
        <f t="shared" si="3"/>
        <v>0</v>
      </c>
      <c r="L20" s="142"/>
      <c r="M20" s="143"/>
    </row>
    <row r="21" spans="2:14" ht="18" customHeight="1">
      <c r="B21" s="178" t="s">
        <v>110</v>
      </c>
      <c r="C21" s="179" t="s">
        <v>130</v>
      </c>
      <c r="D21" s="180" t="str">
        <f t="shared" si="0"/>
        <v/>
      </c>
      <c r="E21" s="141">
        <f t="shared" si="1"/>
        <v>0</v>
      </c>
      <c r="F21" s="142"/>
      <c r="G21" s="143"/>
      <c r="H21" s="181">
        <f t="shared" si="2"/>
        <v>0</v>
      </c>
      <c r="I21" s="142"/>
      <c r="J21" s="182"/>
      <c r="K21" s="183">
        <f t="shared" si="3"/>
        <v>0</v>
      </c>
      <c r="L21" s="142"/>
      <c r="M21" s="143"/>
    </row>
    <row r="22" spans="2:14" ht="18" customHeight="1">
      <c r="B22" s="178" t="s">
        <v>111</v>
      </c>
      <c r="C22" s="179" t="s">
        <v>127</v>
      </c>
      <c r="D22" s="180" t="str">
        <f t="shared" si="0"/>
        <v/>
      </c>
      <c r="E22" s="141">
        <f t="shared" si="1"/>
        <v>0</v>
      </c>
      <c r="F22" s="142"/>
      <c r="G22" s="143"/>
      <c r="H22" s="181">
        <f t="shared" si="2"/>
        <v>0</v>
      </c>
      <c r="I22" s="142"/>
      <c r="J22" s="182"/>
      <c r="K22" s="183">
        <f t="shared" si="3"/>
        <v>0</v>
      </c>
      <c r="L22" s="142"/>
      <c r="M22" s="143"/>
    </row>
    <row r="23" spans="2:14" ht="18" customHeight="1">
      <c r="B23" s="178" t="s">
        <v>112</v>
      </c>
      <c r="C23" s="179" t="s">
        <v>132</v>
      </c>
      <c r="D23" s="180" t="str">
        <f t="shared" si="0"/>
        <v/>
      </c>
      <c r="E23" s="141">
        <f t="shared" si="1"/>
        <v>0</v>
      </c>
      <c r="F23" s="142"/>
      <c r="G23" s="143"/>
      <c r="H23" s="181">
        <f t="shared" si="2"/>
        <v>0</v>
      </c>
      <c r="I23" s="142"/>
      <c r="J23" s="182"/>
      <c r="K23" s="183">
        <f t="shared" si="3"/>
        <v>0</v>
      </c>
      <c r="L23" s="142"/>
      <c r="M23" s="143"/>
    </row>
    <row r="24" spans="2:14" ht="18" customHeight="1">
      <c r="B24" s="178" t="s">
        <v>113</v>
      </c>
      <c r="C24" s="179" t="s">
        <v>133</v>
      </c>
      <c r="D24" s="180" t="str">
        <f t="shared" si="0"/>
        <v/>
      </c>
      <c r="E24" s="141">
        <f t="shared" si="1"/>
        <v>0</v>
      </c>
      <c r="F24" s="142"/>
      <c r="G24" s="143"/>
      <c r="H24" s="181">
        <f t="shared" si="2"/>
        <v>0</v>
      </c>
      <c r="I24" s="142"/>
      <c r="J24" s="182"/>
      <c r="K24" s="183">
        <f t="shared" si="3"/>
        <v>0</v>
      </c>
      <c r="L24" s="142"/>
      <c r="M24" s="143"/>
    </row>
    <row r="25" spans="2:14" ht="18" customHeight="1">
      <c r="B25" s="178" t="s">
        <v>114</v>
      </c>
      <c r="C25" s="179" t="s">
        <v>143</v>
      </c>
      <c r="D25" s="180" t="str">
        <f t="shared" si="0"/>
        <v/>
      </c>
      <c r="E25" s="141">
        <f t="shared" si="1"/>
        <v>0</v>
      </c>
      <c r="F25" s="142"/>
      <c r="G25" s="143"/>
      <c r="H25" s="181">
        <f t="shared" si="2"/>
        <v>0</v>
      </c>
      <c r="I25" s="142"/>
      <c r="J25" s="182"/>
      <c r="K25" s="183">
        <f t="shared" si="3"/>
        <v>0</v>
      </c>
      <c r="L25" s="142"/>
      <c r="M25" s="143"/>
    </row>
    <row r="26" spans="2:14" ht="18" customHeight="1">
      <c r="B26" s="178" t="s">
        <v>115</v>
      </c>
      <c r="C26" s="179" t="s">
        <v>139</v>
      </c>
      <c r="D26" s="180" t="str">
        <f t="shared" si="0"/>
        <v/>
      </c>
      <c r="E26" s="141">
        <f t="shared" si="1"/>
        <v>0</v>
      </c>
      <c r="F26" s="142"/>
      <c r="G26" s="143"/>
      <c r="H26" s="181">
        <f t="shared" si="2"/>
        <v>0</v>
      </c>
      <c r="I26" s="142"/>
      <c r="J26" s="182"/>
      <c r="K26" s="183">
        <f t="shared" si="3"/>
        <v>0</v>
      </c>
      <c r="L26" s="142"/>
      <c r="M26" s="143"/>
    </row>
    <row r="27" spans="2:14" ht="18" customHeight="1">
      <c r="B27" s="178" t="s">
        <v>116</v>
      </c>
      <c r="C27" s="179" t="s">
        <v>135</v>
      </c>
      <c r="D27" s="180" t="str">
        <f t="shared" si="0"/>
        <v/>
      </c>
      <c r="E27" s="141">
        <f t="shared" si="1"/>
        <v>0</v>
      </c>
      <c r="F27" s="142"/>
      <c r="G27" s="143"/>
      <c r="H27" s="181">
        <f t="shared" si="2"/>
        <v>0</v>
      </c>
      <c r="I27" s="142"/>
      <c r="J27" s="182"/>
      <c r="K27" s="183">
        <f t="shared" si="3"/>
        <v>0</v>
      </c>
      <c r="L27" s="142"/>
      <c r="M27" s="143"/>
    </row>
    <row r="28" spans="2:14" ht="18" customHeight="1">
      <c r="B28" s="178" t="s">
        <v>117</v>
      </c>
      <c r="C28" s="179" t="s">
        <v>144</v>
      </c>
      <c r="D28" s="180" t="str">
        <f t="shared" si="0"/>
        <v/>
      </c>
      <c r="E28" s="141">
        <f t="shared" si="1"/>
        <v>0</v>
      </c>
      <c r="F28" s="142"/>
      <c r="G28" s="143"/>
      <c r="H28" s="181">
        <f t="shared" si="2"/>
        <v>0</v>
      </c>
      <c r="I28" s="142"/>
      <c r="J28" s="182"/>
      <c r="K28" s="183">
        <f t="shared" si="3"/>
        <v>0</v>
      </c>
      <c r="L28" s="142"/>
      <c r="M28" s="143"/>
    </row>
    <row r="29" spans="2:14" ht="18" customHeight="1">
      <c r="B29" s="178" t="s">
        <v>118</v>
      </c>
      <c r="C29" s="179" t="s">
        <v>146</v>
      </c>
      <c r="D29" s="180" t="str">
        <f t="shared" si="0"/>
        <v/>
      </c>
      <c r="E29" s="141">
        <f t="shared" si="1"/>
        <v>0</v>
      </c>
      <c r="F29" s="142"/>
      <c r="G29" s="143"/>
      <c r="H29" s="181">
        <f t="shared" si="2"/>
        <v>0</v>
      </c>
      <c r="I29" s="142"/>
      <c r="J29" s="182"/>
      <c r="K29" s="183">
        <f t="shared" si="3"/>
        <v>0</v>
      </c>
      <c r="L29" s="142"/>
      <c r="M29" s="143"/>
    </row>
    <row r="30" spans="2:14" ht="18" customHeight="1">
      <c r="B30" s="185" t="s">
        <v>119</v>
      </c>
      <c r="C30" s="186" t="s">
        <v>148</v>
      </c>
      <c r="D30" s="187" t="str">
        <f t="shared" si="0"/>
        <v/>
      </c>
      <c r="E30" s="188">
        <f t="shared" si="1"/>
        <v>0</v>
      </c>
      <c r="F30" s="189"/>
      <c r="G30" s="190"/>
      <c r="H30" s="191">
        <f t="shared" si="2"/>
        <v>0</v>
      </c>
      <c r="I30" s="189"/>
      <c r="J30" s="192"/>
      <c r="K30" s="193">
        <f t="shared" si="3"/>
        <v>0</v>
      </c>
      <c r="L30" s="189"/>
      <c r="M30" s="190"/>
    </row>
    <row r="31" spans="2:14" ht="18" customHeight="1">
      <c r="B31" s="185" t="s">
        <v>120</v>
      </c>
      <c r="C31" s="186" t="s">
        <v>95</v>
      </c>
      <c r="D31" s="187" t="str">
        <f t="shared" si="0"/>
        <v/>
      </c>
      <c r="E31" s="188">
        <f t="shared" si="1"/>
        <v>0</v>
      </c>
      <c r="F31" s="189"/>
      <c r="G31" s="190"/>
      <c r="H31" s="191">
        <f t="shared" si="2"/>
        <v>0</v>
      </c>
      <c r="I31" s="189"/>
      <c r="J31" s="192"/>
      <c r="K31" s="193">
        <f t="shared" si="3"/>
        <v>0</v>
      </c>
      <c r="L31" s="189"/>
      <c r="M31" s="190"/>
    </row>
    <row r="32" spans="2:14" ht="18" customHeight="1">
      <c r="B32" s="194" t="s">
        <v>121</v>
      </c>
      <c r="C32" s="195" t="s">
        <v>94</v>
      </c>
      <c r="D32" s="196" t="str">
        <f t="shared" si="0"/>
        <v/>
      </c>
      <c r="E32" s="197">
        <f t="shared" si="1"/>
        <v>0</v>
      </c>
      <c r="F32" s="198"/>
      <c r="G32" s="199"/>
      <c r="H32" s="200">
        <f t="shared" si="2"/>
        <v>0</v>
      </c>
      <c r="I32" s="198"/>
      <c r="J32" s="201"/>
      <c r="K32" s="202">
        <f t="shared" si="3"/>
        <v>0</v>
      </c>
      <c r="L32" s="198"/>
      <c r="M32" s="199"/>
    </row>
    <row r="33" spans="2:14" ht="18" customHeight="1">
      <c r="B33" s="194" t="s">
        <v>122</v>
      </c>
      <c r="C33" s="195" t="s">
        <v>93</v>
      </c>
      <c r="D33" s="196" t="str">
        <f t="shared" si="0"/>
        <v/>
      </c>
      <c r="E33" s="197">
        <f t="shared" si="1"/>
        <v>0</v>
      </c>
      <c r="F33" s="198"/>
      <c r="G33" s="199"/>
      <c r="H33" s="200">
        <f t="shared" si="2"/>
        <v>0</v>
      </c>
      <c r="I33" s="198"/>
      <c r="J33" s="201"/>
      <c r="K33" s="202">
        <f t="shared" si="3"/>
        <v>0</v>
      </c>
      <c r="L33" s="198"/>
      <c r="M33" s="199"/>
    </row>
    <row r="34" spans="2:14" ht="18" customHeight="1">
      <c r="B34" s="194" t="s">
        <v>123</v>
      </c>
      <c r="C34" s="195" t="s">
        <v>92</v>
      </c>
      <c r="D34" s="196" t="str">
        <f t="shared" si="0"/>
        <v/>
      </c>
      <c r="E34" s="197">
        <f t="shared" si="1"/>
        <v>0</v>
      </c>
      <c r="F34" s="198"/>
      <c r="G34" s="199"/>
      <c r="H34" s="200">
        <f t="shared" si="2"/>
        <v>0</v>
      </c>
      <c r="I34" s="198"/>
      <c r="J34" s="201"/>
      <c r="K34" s="202">
        <f t="shared" si="3"/>
        <v>0</v>
      </c>
      <c r="L34" s="198"/>
      <c r="M34" s="199"/>
    </row>
    <row r="35" spans="2:14" s="209" customFormat="1" ht="18" customHeight="1" thickBot="1">
      <c r="B35" s="203" t="s">
        <v>124</v>
      </c>
      <c r="C35" s="204" t="s">
        <v>91</v>
      </c>
      <c r="D35" s="205" t="str">
        <f t="shared" si="0"/>
        <v/>
      </c>
      <c r="E35" s="146">
        <f t="shared" si="1"/>
        <v>0</v>
      </c>
      <c r="F35" s="147"/>
      <c r="G35" s="148"/>
      <c r="H35" s="206">
        <f t="shared" si="2"/>
        <v>0</v>
      </c>
      <c r="I35" s="147"/>
      <c r="J35" s="207"/>
      <c r="K35" s="208">
        <f t="shared" si="3"/>
        <v>0</v>
      </c>
      <c r="L35" s="147"/>
      <c r="M35" s="148"/>
      <c r="N35" s="48"/>
    </row>
    <row r="36" spans="2:14" ht="17.25" customHeight="1" thickTop="1">
      <c r="B36" s="210"/>
      <c r="C36" s="211"/>
      <c r="D36" s="212"/>
      <c r="E36" s="119"/>
      <c r="F36" s="92"/>
      <c r="G36" s="92"/>
      <c r="H36" s="119"/>
      <c r="I36" s="92"/>
      <c r="J36" s="92"/>
      <c r="K36" s="119"/>
      <c r="L36" s="92"/>
      <c r="M36" s="92"/>
      <c r="N36" s="209"/>
    </row>
    <row r="37" spans="2:14" ht="16.5">
      <c r="B37" s="213" t="s">
        <v>150</v>
      </c>
      <c r="E37" s="459"/>
      <c r="F37" s="459"/>
      <c r="G37" s="459"/>
      <c r="H37" s="459"/>
      <c r="I37" s="459"/>
      <c r="J37" s="459"/>
      <c r="K37" s="459"/>
      <c r="L37" s="459"/>
      <c r="M37" s="459"/>
    </row>
    <row r="38" spans="2:14">
      <c r="B38" s="417"/>
      <c r="C38" s="418"/>
      <c r="D38" s="418"/>
      <c r="E38" s="418"/>
      <c r="F38" s="418"/>
      <c r="G38" s="418"/>
      <c r="H38" s="418"/>
      <c r="I38" s="418"/>
      <c r="J38" s="418"/>
      <c r="K38" s="418"/>
      <c r="L38" s="418"/>
      <c r="M38" s="419"/>
    </row>
    <row r="39" spans="2:14">
      <c r="B39" s="420"/>
      <c r="C39" s="421"/>
      <c r="D39" s="421"/>
      <c r="E39" s="421"/>
      <c r="F39" s="421"/>
      <c r="G39" s="421"/>
      <c r="H39" s="421"/>
      <c r="I39" s="421"/>
      <c r="J39" s="421"/>
      <c r="K39" s="421"/>
      <c r="L39" s="421"/>
      <c r="M39" s="422"/>
    </row>
    <row r="40" spans="2:14">
      <c r="B40" s="420"/>
      <c r="C40" s="421"/>
      <c r="D40" s="421"/>
      <c r="E40" s="421"/>
      <c r="F40" s="421"/>
      <c r="G40" s="421"/>
      <c r="H40" s="421"/>
      <c r="I40" s="421"/>
      <c r="J40" s="421"/>
      <c r="K40" s="421"/>
      <c r="L40" s="421"/>
      <c r="M40" s="422"/>
    </row>
    <row r="41" spans="2:14">
      <c r="B41" s="423"/>
      <c r="C41" s="424"/>
      <c r="D41" s="424"/>
      <c r="E41" s="424"/>
      <c r="F41" s="424"/>
      <c r="G41" s="424"/>
      <c r="H41" s="424"/>
      <c r="I41" s="424"/>
      <c r="J41" s="424"/>
      <c r="K41" s="424"/>
      <c r="L41" s="424"/>
      <c r="M41" s="425"/>
    </row>
  </sheetData>
  <sheetProtection algorithmName="SHA-512" hashValue="0CpAZbCmi+p4YRggz5n+U8SMZkMjB7PAycNlEFCclYBHeLJP2FVOfmF3A9kud22GHdm4H6jP9DLdioWPL1JUUQ==" saltValue="lOUH5xinfK2yZUGukzXgOw==" spinCount="100000" sheet="1" objects="1" scenarios="1"/>
  <mergeCells count="12">
    <mergeCell ref="L1:M1"/>
    <mergeCell ref="N6:N12"/>
    <mergeCell ref="N13:N19"/>
    <mergeCell ref="B38:M41"/>
    <mergeCell ref="B6:C6"/>
    <mergeCell ref="B4:C5"/>
    <mergeCell ref="E4:G4"/>
    <mergeCell ref="H4:J4"/>
    <mergeCell ref="K4:M4"/>
    <mergeCell ref="E37:G37"/>
    <mergeCell ref="H37:J37"/>
    <mergeCell ref="K37:M37"/>
  </mergeCells>
  <conditionalFormatting sqref="K6:M6 K7:K36">
    <cfRule type="cellIs" dxfId="14" priority="2" operator="equal">
      <formula>0</formula>
    </cfRule>
  </conditionalFormatting>
  <conditionalFormatting sqref="E6:G6 E7:E36">
    <cfRule type="cellIs" dxfId="13" priority="4" operator="equal">
      <formula>0</formula>
    </cfRule>
  </conditionalFormatting>
  <conditionalFormatting sqref="H6:J6 H7:H36">
    <cfRule type="cellIs" dxfId="12" priority="3" operator="equal">
      <formula>0</formula>
    </cfRule>
  </conditionalFormatting>
  <conditionalFormatting sqref="N6:N19">
    <cfRule type="notContainsBlanks" dxfId="11" priority="1">
      <formula>LEN(TRIM(N6))&gt;0</formula>
    </cfRule>
  </conditionalFormatting>
  <dataValidations count="1">
    <dataValidation type="whole" operator="greaterThanOrEqual" allowBlank="1" showInputMessage="1" showErrorMessage="1" sqref="E6:M35">
      <formula1>0</formula1>
    </dataValidation>
  </dataValidations>
  <printOptions horizontalCentered="1" verticalCentered="1"/>
  <pageMargins left="0.15748031496062992" right="0.15748031496062992" top="0.15748031496062992" bottom="0.31496062992125984" header="0.31496062992125984" footer="0.19685039370078741"/>
  <pageSetup scale="81" orientation="landscape" r:id="rId1"/>
  <headerFooter scaleWithDoc="0">
    <oddFooter>&amp;R&amp;"Goudy,Negrita Cursiva"Plan Nacional&amp;"Goudy,Cursiva", página 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B1:I16"/>
  <sheetViews>
    <sheetView showGridLines="0" zoomScale="90" zoomScaleNormal="90" workbookViewId="0"/>
  </sheetViews>
  <sheetFormatPr baseColWidth="10" defaultRowHeight="14.25"/>
  <cols>
    <col min="1" max="1" width="2.42578125" style="48" customWidth="1"/>
    <col min="2" max="2" width="67.42578125" style="48" customWidth="1"/>
    <col min="3" max="3" width="4.5703125" style="48" customWidth="1"/>
    <col min="4" max="6" width="12.5703125" style="48" customWidth="1"/>
    <col min="7" max="7" width="4.7109375" style="48" customWidth="1"/>
    <col min="8" max="8" width="11.42578125" style="48"/>
    <col min="9" max="9" width="12.140625" style="48" customWidth="1"/>
    <col min="10" max="16384" width="11.42578125" style="48"/>
  </cols>
  <sheetData>
    <row r="1" spans="2:9" ht="18" customHeight="1">
      <c r="E1" s="415" t="str">
        <f>+Portada!$K$2</f>
        <v/>
      </c>
      <c r="F1" s="416"/>
    </row>
    <row r="2" spans="2:9" ht="18" customHeight="1">
      <c r="B2" s="320" t="s">
        <v>666</v>
      </c>
      <c r="E2" s="342"/>
      <c r="F2" s="342"/>
    </row>
    <row r="3" spans="2:9" ht="18.75" thickBot="1">
      <c r="B3" s="322" t="s">
        <v>1234</v>
      </c>
      <c r="C3" s="322"/>
      <c r="D3" s="322"/>
      <c r="E3" s="322"/>
      <c r="F3" s="322"/>
    </row>
    <row r="4" spans="2:9" ht="30" customHeight="1" thickTop="1" thickBot="1">
      <c r="B4" s="133" t="s">
        <v>158</v>
      </c>
      <c r="C4" s="133"/>
      <c r="D4" s="134" t="s">
        <v>0</v>
      </c>
      <c r="E4" s="135" t="s">
        <v>82</v>
      </c>
      <c r="F4" s="136" t="s">
        <v>83</v>
      </c>
    </row>
    <row r="5" spans="2:9" ht="34.5" customHeight="1" thickTop="1" thickBot="1">
      <c r="B5" s="137" t="s">
        <v>673</v>
      </c>
      <c r="C5" s="137"/>
      <c r="D5" s="138">
        <f t="shared" ref="D5:D8" si="0">+E5+F5</f>
        <v>0</v>
      </c>
      <c r="E5" s="52">
        <f>SUM(E6:E8)</f>
        <v>0</v>
      </c>
      <c r="F5" s="139">
        <f>SUM(F6:F8)</f>
        <v>0</v>
      </c>
    </row>
    <row r="6" spans="2:9" ht="34.5" customHeight="1">
      <c r="B6" s="140" t="s">
        <v>165</v>
      </c>
      <c r="C6" s="140"/>
      <c r="D6" s="141">
        <f t="shared" si="0"/>
        <v>0</v>
      </c>
      <c r="E6" s="142"/>
      <c r="F6" s="143"/>
    </row>
    <row r="7" spans="2:9" ht="34.5" customHeight="1">
      <c r="B7" s="140" t="s">
        <v>1653</v>
      </c>
      <c r="C7" s="140"/>
      <c r="D7" s="141">
        <f t="shared" si="0"/>
        <v>0</v>
      </c>
      <c r="E7" s="142"/>
      <c r="F7" s="143"/>
      <c r="G7" s="461" t="str">
        <f>IF(D7=0,"Debe indicar los Docentes de Educación Especial","")</f>
        <v>Debe indicar los Docentes de Educación Especial</v>
      </c>
      <c r="H7" s="461"/>
      <c r="I7" s="461"/>
    </row>
    <row r="8" spans="2:9" ht="34.5" customHeight="1" thickBot="1">
      <c r="B8" s="144" t="s">
        <v>1654</v>
      </c>
      <c r="C8" s="145" t="s">
        <v>1235</v>
      </c>
      <c r="D8" s="146">
        <f t="shared" si="0"/>
        <v>0</v>
      </c>
      <c r="E8" s="147"/>
      <c r="F8" s="148"/>
      <c r="G8" s="149"/>
      <c r="H8" s="150"/>
      <c r="I8" s="149"/>
    </row>
    <row r="9" spans="2:9" ht="18" customHeight="1" thickTop="1">
      <c r="B9" s="330" t="s">
        <v>1241</v>
      </c>
      <c r="C9" s="151"/>
      <c r="D9" s="119"/>
      <c r="E9" s="152"/>
      <c r="F9" s="152"/>
      <c r="G9" s="153"/>
    </row>
    <row r="10" spans="2:9">
      <c r="C10" s="95"/>
      <c r="D10" s="154"/>
      <c r="E10" s="155"/>
      <c r="F10" s="155"/>
    </row>
    <row r="11" spans="2:9" ht="18">
      <c r="B11" s="96" t="s">
        <v>150</v>
      </c>
      <c r="C11" s="96"/>
      <c r="E11" s="460"/>
      <c r="F11" s="460"/>
    </row>
    <row r="12" spans="2:9">
      <c r="B12" s="417"/>
      <c r="C12" s="418"/>
      <c r="D12" s="418"/>
      <c r="E12" s="418"/>
      <c r="F12" s="419"/>
    </row>
    <row r="13" spans="2:9">
      <c r="B13" s="420"/>
      <c r="C13" s="421"/>
      <c r="D13" s="421"/>
      <c r="E13" s="421"/>
      <c r="F13" s="422"/>
    </row>
    <row r="14" spans="2:9" ht="18" customHeight="1">
      <c r="B14" s="420"/>
      <c r="C14" s="421"/>
      <c r="D14" s="421"/>
      <c r="E14" s="421"/>
      <c r="F14" s="422"/>
    </row>
    <row r="15" spans="2:9" ht="18" customHeight="1">
      <c r="B15" s="420"/>
      <c r="C15" s="421"/>
      <c r="D15" s="421"/>
      <c r="E15" s="421"/>
      <c r="F15" s="422"/>
    </row>
    <row r="16" spans="2:9" ht="18" customHeight="1">
      <c r="B16" s="423"/>
      <c r="C16" s="424"/>
      <c r="D16" s="424"/>
      <c r="E16" s="424"/>
      <c r="F16" s="425"/>
    </row>
  </sheetData>
  <sheetProtection algorithmName="SHA-512" hashValue="m2NCsNOvDCHq406o9OKRGnwm9dYfc+qPlP7MqqCuhpbAOCIu7FEn6568d7lPBXAl1KYv98cSe61DPrh/9Xi5xA==" saltValue="a+oOdIf8oYH7Wpm/tp2PSQ==" spinCount="100000" sheet="1" objects="1" scenarios="1"/>
  <mergeCells count="4">
    <mergeCell ref="B12:F16"/>
    <mergeCell ref="E11:F11"/>
    <mergeCell ref="G7:I7"/>
    <mergeCell ref="E1:F1"/>
  </mergeCells>
  <conditionalFormatting sqref="D5:D8">
    <cfRule type="cellIs" dxfId="10" priority="3" operator="equal">
      <formula>0</formula>
    </cfRule>
  </conditionalFormatting>
  <conditionalFormatting sqref="D5:F5">
    <cfRule type="cellIs" dxfId="9" priority="2" operator="equal">
      <formula>0</formula>
    </cfRule>
  </conditionalFormatting>
  <conditionalFormatting sqref="D9">
    <cfRule type="cellIs" dxfId="8" priority="1" operator="equal">
      <formula>0</formula>
    </cfRule>
  </conditionalFormatting>
  <dataValidations count="1">
    <dataValidation type="whole" operator="greaterThanOrEqual" allowBlank="1" showInputMessage="1" showErrorMessage="1" sqref="D5:F8">
      <formula1>0</formula1>
    </dataValidation>
  </dataValidations>
  <printOptions horizontalCentered="1" verticalCentered="1"/>
  <pageMargins left="0.15748031496062992" right="0.15748031496062992" top="0.15748031496062992" bottom="0.31496062992125984" header="0.31496062992125984" footer="0.19685039370078741"/>
  <pageSetup scale="98" orientation="landscape" r:id="rId1"/>
  <headerFooter scaleWithDoc="0">
    <oddFooter>&amp;R&amp;"Goudy,Negrita Cursiva"Plan Nacional&amp;"Goudy,Cursiva", página 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B1:J28"/>
  <sheetViews>
    <sheetView showGridLines="0" zoomScale="90" zoomScaleNormal="90" workbookViewId="0"/>
  </sheetViews>
  <sheetFormatPr baseColWidth="10" defaultRowHeight="14.25"/>
  <cols>
    <col min="1" max="1" width="2.5703125" style="10" customWidth="1"/>
    <col min="2" max="2" width="60.140625" style="10" customWidth="1"/>
    <col min="3" max="5" width="10.28515625" style="10" customWidth="1"/>
    <col min="6" max="6" width="1.28515625" style="98" customWidth="1"/>
    <col min="7" max="7" width="59.85546875" style="10" customWidth="1"/>
    <col min="8" max="10" width="10.28515625" style="10" customWidth="1"/>
    <col min="11" max="16384" width="11.42578125" style="10"/>
  </cols>
  <sheetData>
    <row r="1" spans="2:10" s="40" customFormat="1" ht="18">
      <c r="B1" s="323" t="s">
        <v>672</v>
      </c>
      <c r="C1" s="99"/>
      <c r="D1" s="99"/>
      <c r="E1" s="99"/>
      <c r="F1" s="99"/>
      <c r="G1" s="341"/>
      <c r="H1" s="100"/>
      <c r="I1" s="415" t="str">
        <f>+Portada!$K$2</f>
        <v/>
      </c>
      <c r="J1" s="416"/>
    </row>
    <row r="2" spans="2:10" ht="18.75" thickBot="1">
      <c r="B2" s="324" t="s">
        <v>1238</v>
      </c>
      <c r="C2" s="101"/>
      <c r="D2" s="101"/>
      <c r="E2" s="101"/>
      <c r="F2" s="101"/>
      <c r="G2" s="101"/>
      <c r="H2" s="101"/>
      <c r="I2" s="101"/>
      <c r="J2" s="101"/>
    </row>
    <row r="3" spans="2:10" s="40" customFormat="1" ht="30" customHeight="1" thickTop="1" thickBot="1">
      <c r="B3" s="102" t="s">
        <v>158</v>
      </c>
      <c r="C3" s="103" t="s">
        <v>0</v>
      </c>
      <c r="D3" s="104" t="s">
        <v>82</v>
      </c>
      <c r="E3" s="105" t="s">
        <v>83</v>
      </c>
      <c r="F3" s="106"/>
      <c r="G3" s="102" t="s">
        <v>158</v>
      </c>
      <c r="H3" s="103" t="s">
        <v>0</v>
      </c>
      <c r="I3" s="104" t="s">
        <v>82</v>
      </c>
      <c r="J3" s="105" t="s">
        <v>83</v>
      </c>
    </row>
    <row r="4" spans="2:10" s="40" customFormat="1" ht="19.5" customHeight="1" thickTop="1" thickBot="1">
      <c r="B4" s="107" t="s">
        <v>671</v>
      </c>
      <c r="C4" s="51">
        <f t="shared" ref="C4" si="0">+D4+E4</f>
        <v>0</v>
      </c>
      <c r="D4" s="54">
        <f>D5+D16+I12</f>
        <v>0</v>
      </c>
      <c r="E4" s="108">
        <f>E5+E16+J12</f>
        <v>0</v>
      </c>
      <c r="F4" s="109"/>
      <c r="G4" s="110" t="s">
        <v>87</v>
      </c>
      <c r="H4" s="65">
        <f>+I4+J4</f>
        <v>0</v>
      </c>
      <c r="I4" s="66"/>
      <c r="J4" s="111"/>
    </row>
    <row r="5" spans="2:10" s="40" customFormat="1" ht="19.5" customHeight="1">
      <c r="B5" s="79" t="s">
        <v>165</v>
      </c>
      <c r="C5" s="81">
        <f t="shared" ref="C5" si="1">+D5+E5</f>
        <v>0</v>
      </c>
      <c r="D5" s="59">
        <f>SUM(D6:D15)</f>
        <v>0</v>
      </c>
      <c r="E5" s="112">
        <f>SUM(E6:E15)</f>
        <v>0</v>
      </c>
      <c r="F5" s="109"/>
      <c r="G5" s="113" t="s">
        <v>1612</v>
      </c>
      <c r="H5" s="65">
        <f>+I5+J5</f>
        <v>0</v>
      </c>
      <c r="I5" s="66"/>
      <c r="J5" s="111"/>
    </row>
    <row r="6" spans="2:10" s="40" customFormat="1" ht="19.5" customHeight="1">
      <c r="B6" s="113" t="s">
        <v>176</v>
      </c>
      <c r="C6" s="65">
        <f t="shared" ref="C6:C18" si="2">+D6+E6</f>
        <v>0</v>
      </c>
      <c r="D6" s="66"/>
      <c r="E6" s="111"/>
      <c r="F6" s="109"/>
      <c r="G6" s="110" t="s">
        <v>159</v>
      </c>
      <c r="H6" s="65">
        <f>+I6+J6</f>
        <v>0</v>
      </c>
      <c r="I6" s="66"/>
      <c r="J6" s="111"/>
    </row>
    <row r="7" spans="2:10" s="40" customFormat="1" ht="19.5" customHeight="1">
      <c r="B7" s="113" t="s">
        <v>177</v>
      </c>
      <c r="C7" s="65">
        <f t="shared" si="2"/>
        <v>0</v>
      </c>
      <c r="D7" s="66"/>
      <c r="E7" s="111"/>
      <c r="F7" s="109"/>
      <c r="G7" s="110" t="s">
        <v>160</v>
      </c>
      <c r="H7" s="65">
        <f t="shared" ref="H7:H18" si="3">+I7+J7</f>
        <v>0</v>
      </c>
      <c r="I7" s="66"/>
      <c r="J7" s="111"/>
    </row>
    <row r="8" spans="2:10" s="40" customFormat="1" ht="19.5" customHeight="1">
      <c r="B8" s="113" t="s">
        <v>167</v>
      </c>
      <c r="C8" s="65">
        <f t="shared" si="2"/>
        <v>0</v>
      </c>
      <c r="D8" s="66"/>
      <c r="E8" s="111"/>
      <c r="F8" s="109"/>
      <c r="G8" s="110" t="s">
        <v>161</v>
      </c>
      <c r="H8" s="65">
        <f t="shared" si="3"/>
        <v>0</v>
      </c>
      <c r="I8" s="66"/>
      <c r="J8" s="111"/>
    </row>
    <row r="9" spans="2:10" s="40" customFormat="1" ht="19.5" customHeight="1">
      <c r="B9" s="113" t="s">
        <v>178</v>
      </c>
      <c r="C9" s="65">
        <f t="shared" si="2"/>
        <v>0</v>
      </c>
      <c r="D9" s="66"/>
      <c r="E9" s="111"/>
      <c r="F9" s="109"/>
      <c r="G9" s="110" t="s">
        <v>162</v>
      </c>
      <c r="H9" s="65">
        <f t="shared" si="3"/>
        <v>0</v>
      </c>
      <c r="I9" s="66"/>
      <c r="J9" s="111"/>
    </row>
    <row r="10" spans="2:10" s="40" customFormat="1" ht="19.5" customHeight="1">
      <c r="B10" s="113" t="s">
        <v>179</v>
      </c>
      <c r="C10" s="65">
        <f t="shared" si="2"/>
        <v>0</v>
      </c>
      <c r="D10" s="66"/>
      <c r="E10" s="111"/>
      <c r="F10" s="109"/>
      <c r="G10" s="110" t="s">
        <v>1243</v>
      </c>
      <c r="H10" s="65">
        <f t="shared" si="3"/>
        <v>0</v>
      </c>
      <c r="I10" s="66"/>
      <c r="J10" s="111"/>
    </row>
    <row r="11" spans="2:10" s="40" customFormat="1" ht="19.5" customHeight="1">
      <c r="B11" s="113" t="s">
        <v>169</v>
      </c>
      <c r="C11" s="65">
        <f t="shared" si="2"/>
        <v>0</v>
      </c>
      <c r="D11" s="66"/>
      <c r="E11" s="111"/>
      <c r="F11" s="109"/>
      <c r="G11" s="114" t="s">
        <v>163</v>
      </c>
      <c r="H11" s="74">
        <f t="shared" si="3"/>
        <v>0</v>
      </c>
      <c r="I11" s="75"/>
      <c r="J11" s="115"/>
    </row>
    <row r="12" spans="2:10" s="40" customFormat="1" ht="19.5" customHeight="1">
      <c r="B12" s="113" t="s">
        <v>170</v>
      </c>
      <c r="C12" s="65">
        <f t="shared" si="2"/>
        <v>0</v>
      </c>
      <c r="D12" s="66"/>
      <c r="E12" s="111"/>
      <c r="F12" s="109"/>
      <c r="G12" s="116" t="s">
        <v>164</v>
      </c>
      <c r="H12" s="117">
        <f t="shared" si="3"/>
        <v>0</v>
      </c>
      <c r="I12" s="118">
        <f>SUM(I13:I18)</f>
        <v>0</v>
      </c>
      <c r="J12" s="119">
        <f>SUM(J13:J18)</f>
        <v>0</v>
      </c>
    </row>
    <row r="13" spans="2:10" s="40" customFormat="1" ht="19.5" customHeight="1">
      <c r="B13" s="113" t="s">
        <v>1236</v>
      </c>
      <c r="C13" s="65">
        <f t="shared" si="2"/>
        <v>0</v>
      </c>
      <c r="D13" s="66"/>
      <c r="E13" s="111"/>
      <c r="F13" s="109"/>
      <c r="G13" s="110" t="s">
        <v>166</v>
      </c>
      <c r="H13" s="65">
        <f t="shared" si="3"/>
        <v>0</v>
      </c>
      <c r="I13" s="66"/>
      <c r="J13" s="111"/>
    </row>
    <row r="14" spans="2:10" s="40" customFormat="1" ht="19.5" customHeight="1">
      <c r="B14" s="110" t="s">
        <v>1242</v>
      </c>
      <c r="C14" s="65">
        <f t="shared" si="2"/>
        <v>0</v>
      </c>
      <c r="D14" s="66"/>
      <c r="E14" s="111"/>
      <c r="F14" s="109"/>
      <c r="G14" s="110" t="s">
        <v>168</v>
      </c>
      <c r="H14" s="65">
        <f t="shared" si="3"/>
        <v>0</v>
      </c>
      <c r="I14" s="66"/>
      <c r="J14" s="111"/>
    </row>
    <row r="15" spans="2:10" s="40" customFormat="1" ht="19.5" customHeight="1">
      <c r="B15" s="120" t="s">
        <v>171</v>
      </c>
      <c r="C15" s="74">
        <f t="shared" si="2"/>
        <v>0</v>
      </c>
      <c r="D15" s="75"/>
      <c r="E15" s="121"/>
      <c r="F15" s="109"/>
      <c r="G15" s="110" t="s">
        <v>90</v>
      </c>
      <c r="H15" s="65">
        <f t="shared" si="3"/>
        <v>0</v>
      </c>
      <c r="I15" s="66"/>
      <c r="J15" s="111"/>
    </row>
    <row r="16" spans="2:10" s="40" customFormat="1" ht="19.5" customHeight="1">
      <c r="B16" s="79" t="s">
        <v>172</v>
      </c>
      <c r="C16" s="81">
        <f t="shared" si="2"/>
        <v>0</v>
      </c>
      <c r="D16" s="59">
        <f>SUM(D17:D18,I4:I11)</f>
        <v>0</v>
      </c>
      <c r="E16" s="112">
        <f>SUM(E17:E18,J4:J11)</f>
        <v>0</v>
      </c>
      <c r="F16" s="109"/>
      <c r="G16" s="113" t="s">
        <v>1614</v>
      </c>
      <c r="H16" s="65">
        <f t="shared" si="3"/>
        <v>0</v>
      </c>
      <c r="I16" s="66"/>
      <c r="J16" s="111"/>
    </row>
    <row r="17" spans="2:10" s="40" customFormat="1" ht="19.5" customHeight="1">
      <c r="B17" s="110" t="s">
        <v>173</v>
      </c>
      <c r="C17" s="65">
        <f t="shared" si="2"/>
        <v>0</v>
      </c>
      <c r="D17" s="66"/>
      <c r="E17" s="111"/>
      <c r="F17" s="109"/>
      <c r="G17" s="113" t="s">
        <v>1615</v>
      </c>
      <c r="H17" s="65">
        <f t="shared" si="3"/>
        <v>0</v>
      </c>
      <c r="I17" s="66"/>
      <c r="J17" s="111"/>
    </row>
    <row r="18" spans="2:10" s="40" customFormat="1" ht="19.5" customHeight="1" thickBot="1">
      <c r="B18" s="122" t="s">
        <v>86</v>
      </c>
      <c r="C18" s="86">
        <f t="shared" si="2"/>
        <v>0</v>
      </c>
      <c r="D18" s="87"/>
      <c r="E18" s="123"/>
      <c r="F18" s="124"/>
      <c r="G18" s="122" t="s">
        <v>174</v>
      </c>
      <c r="H18" s="86">
        <f t="shared" si="3"/>
        <v>0</v>
      </c>
      <c r="I18" s="87"/>
      <c r="J18" s="123"/>
    </row>
    <row r="19" spans="2:10" s="40" customFormat="1" ht="21" customHeight="1" thickTop="1">
      <c r="B19" s="125"/>
      <c r="C19" s="126"/>
      <c r="D19" s="127"/>
      <c r="E19" s="128"/>
      <c r="F19" s="128"/>
      <c r="G19" s="129"/>
      <c r="H19" s="129"/>
      <c r="I19" s="129"/>
      <c r="J19" s="129"/>
    </row>
    <row r="20" spans="2:10" s="40" customFormat="1" ht="21" customHeight="1">
      <c r="B20" s="96" t="s">
        <v>150</v>
      </c>
      <c r="C20" s="9"/>
      <c r="D20" s="130"/>
      <c r="E20" s="130"/>
      <c r="F20" s="130"/>
      <c r="G20" s="131"/>
      <c r="H20" s="131"/>
      <c r="I20" s="131"/>
      <c r="J20" s="131"/>
    </row>
    <row r="21" spans="2:10" s="40" customFormat="1" ht="21" customHeight="1">
      <c r="B21" s="462"/>
      <c r="C21" s="463"/>
      <c r="D21" s="463"/>
      <c r="E21" s="463"/>
      <c r="F21" s="463"/>
      <c r="G21" s="463"/>
      <c r="H21" s="463"/>
      <c r="I21" s="463"/>
      <c r="J21" s="464"/>
    </row>
    <row r="22" spans="2:10" s="40" customFormat="1" ht="21" customHeight="1">
      <c r="B22" s="465"/>
      <c r="C22" s="466"/>
      <c r="D22" s="466"/>
      <c r="E22" s="466"/>
      <c r="F22" s="466"/>
      <c r="G22" s="466"/>
      <c r="H22" s="466"/>
      <c r="I22" s="466"/>
      <c r="J22" s="467"/>
    </row>
    <row r="23" spans="2:10" s="40" customFormat="1" ht="21" customHeight="1">
      <c r="B23" s="465"/>
      <c r="C23" s="466"/>
      <c r="D23" s="466"/>
      <c r="E23" s="466"/>
      <c r="F23" s="466"/>
      <c r="G23" s="466"/>
      <c r="H23" s="466"/>
      <c r="I23" s="466"/>
      <c r="J23" s="467"/>
    </row>
    <row r="24" spans="2:10" s="40" customFormat="1">
      <c r="B24" s="468"/>
      <c r="C24" s="469"/>
      <c r="D24" s="469"/>
      <c r="E24" s="469"/>
      <c r="F24" s="469"/>
      <c r="G24" s="469"/>
      <c r="H24" s="469"/>
      <c r="I24" s="469"/>
      <c r="J24" s="470"/>
    </row>
    <row r="25" spans="2:10" s="40" customFormat="1">
      <c r="B25" s="10"/>
      <c r="C25" s="10"/>
      <c r="D25" s="10"/>
      <c r="E25" s="10"/>
      <c r="F25" s="98"/>
      <c r="G25" s="10"/>
      <c r="H25" s="10"/>
      <c r="I25" s="10"/>
      <c r="J25" s="132"/>
    </row>
    <row r="26" spans="2:10" s="40" customFormat="1">
      <c r="B26" s="10"/>
      <c r="C26" s="10"/>
      <c r="D26" s="10"/>
      <c r="E26" s="10"/>
      <c r="F26" s="98"/>
      <c r="G26" s="10"/>
      <c r="H26" s="10"/>
      <c r="I26" s="10"/>
      <c r="J26" s="132"/>
    </row>
    <row r="27" spans="2:10">
      <c r="H27" s="132"/>
      <c r="I27" s="132"/>
    </row>
    <row r="28" spans="2:10">
      <c r="G28" s="132"/>
      <c r="H28" s="132"/>
      <c r="I28" s="132"/>
    </row>
  </sheetData>
  <sheetProtection algorithmName="SHA-512" hashValue="jkAe5YkvTXnuzESFz01Qbai+jwBh6V4pCjj9ezbxsxGH0grW+Zgei8G6VbS9be/BMSVwqooWlgq+tzJbdsgckw==" saltValue="r+/vvEIrnLBjH+30rTPfIQ==" spinCount="100000" sheet="1" objects="1" scenarios="1"/>
  <mergeCells count="2">
    <mergeCell ref="B21:J24"/>
    <mergeCell ref="I1:J1"/>
  </mergeCells>
  <conditionalFormatting sqref="I12:J12 D16:E16 H8:H18 C4:E5 H4:H6 C6:C18">
    <cfRule type="cellIs" dxfId="7" priority="4" operator="equal">
      <formula>0</formula>
    </cfRule>
  </conditionalFormatting>
  <conditionalFormatting sqref="H7">
    <cfRule type="cellIs" dxfId="6" priority="3" operator="equal">
      <formula>0</formula>
    </cfRule>
  </conditionalFormatting>
  <dataValidations count="1">
    <dataValidation type="whole" operator="greaterThanOrEqual" allowBlank="1" showInputMessage="1" showErrorMessage="1" sqref="C4:E18 H4:J18">
      <formula1>0</formula1>
    </dataValidation>
  </dataValidations>
  <printOptions horizontalCentered="1" verticalCentered="1"/>
  <pageMargins left="0.15748031496062992" right="0.15748031496062992" top="0.15748031496062992" bottom="0.31496062992125984" header="0.31496062992125984" footer="0.19685039370078741"/>
  <pageSetup scale="74" orientation="landscape" r:id="rId1"/>
  <headerFooter scaleWithDoc="0">
    <oddFooter>&amp;R&amp;"Goudy,Negrita Cursiva"Plan Nacional&amp;"Goudy,Cursiva", página 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15</vt:i4>
      </vt:variant>
    </vt:vector>
  </HeadingPairs>
  <TitlesOfParts>
    <vt:vector size="25" baseType="lpstr">
      <vt:lpstr>ubicacion</vt:lpstr>
      <vt:lpstr>Códigos Portada</vt:lpstr>
      <vt:lpstr>Portada</vt:lpstr>
      <vt:lpstr>CUADRO 1</vt:lpstr>
      <vt:lpstr>CUADRO 2</vt:lpstr>
      <vt:lpstr>CUADRO 3</vt:lpstr>
      <vt:lpstr>CUADRO 4</vt:lpstr>
      <vt:lpstr>CUADRO 5</vt:lpstr>
      <vt:lpstr>CUADRO 6</vt:lpstr>
      <vt:lpstr>CUADRO 7</vt:lpstr>
      <vt:lpstr>'CUADRO 1'!Área_de_impresión</vt:lpstr>
      <vt:lpstr>'CUADRO 2'!Área_de_impresión</vt:lpstr>
      <vt:lpstr>'CUADRO 3'!Área_de_impresión</vt:lpstr>
      <vt:lpstr>'CUADRO 4'!Área_de_impresión</vt:lpstr>
      <vt:lpstr>'CUADRO 5'!Área_de_impresión</vt:lpstr>
      <vt:lpstr>'CUADRO 6'!Área_de_impresión</vt:lpstr>
      <vt:lpstr>'CUADRO 7'!Área_de_impresión</vt:lpstr>
      <vt:lpstr>Portada!Área_de_impresión</vt:lpstr>
      <vt:lpstr>datos</vt:lpstr>
      <vt:lpstr>dependencia</vt:lpstr>
      <vt:lpstr>prov</vt:lpstr>
      <vt:lpstr>sino</vt:lpstr>
      <vt:lpstr>'CUADRO 3'!Títulos_a_imprimir</vt:lpstr>
      <vt:lpstr>ubic</vt:lpstr>
      <vt:lpstr>ubicac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dbrenes</dc:creator>
  <cp:lastModifiedBy>Dixie Brenes Vindas</cp:lastModifiedBy>
  <cp:lastPrinted>2021-05-28T16:17:47Z</cp:lastPrinted>
  <dcterms:created xsi:type="dcterms:W3CDTF">2011-05-27T17:11:21Z</dcterms:created>
  <dcterms:modified xsi:type="dcterms:W3CDTF">2023-03-31T19:49:31Z</dcterms:modified>
</cp:coreProperties>
</file>