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Colegios\"/>
    </mc:Choice>
  </mc:AlternateContent>
  <xr:revisionPtr revIDLastSave="0" documentId="13_ncr:1_{65F754E2-158B-4DB0-B800-D71B42A8EA11}" xr6:coauthVersionLast="47" xr6:coauthVersionMax="47" xr10:uidLastSave="{00000000-0000-0000-0000-000000000000}"/>
  <workbookProtection workbookAlgorithmName="SHA-512" workbookHashValue="Q2rqvBPngkuqOTXlNmOV9VlY4QImS9rtd+IzxmfoymbMzCuRELqqoCpSfW5wlWmhn1yVFRkDLJ5yJ0b6K82YDg==" workbookSaltValue="GgA8UauNZ3g6u7JX9Axfdg==" workbookSpinCount="100000" lockStructure="1"/>
  <bookViews>
    <workbookView xWindow="-120" yWindow="-16320" windowWidth="29040" windowHeight="15720" tabRatio="791" firstSheet="2" activeTab="2" xr2:uid="{00000000-000D-0000-FFFF-FFFF00000000}"/>
  </bookViews>
  <sheets>
    <sheet name="ubicacion" sheetId="80" state="hidden" r:id="rId1"/>
    <sheet name="Códigos Portada" sheetId="27" state="hidden" r:id="rId2"/>
    <sheet name="Portada" sheetId="12" r:id="rId3"/>
    <sheet name="CUADRO 1" sheetId="96" r:id="rId4"/>
    <sheet name="CUADRO 2" sheetId="61" r:id="rId5"/>
    <sheet name="CUADRO 3" sheetId="95" r:id="rId6"/>
    <sheet name="CUADRO 4" sheetId="99" r:id="rId7"/>
    <sheet name="CUADRO 5" sheetId="86" r:id="rId8"/>
    <sheet name="CUADRO 6" sheetId="87" r:id="rId9"/>
    <sheet name="CUADRO 7" sheetId="67" r:id="rId10"/>
    <sheet name="RenCT" sheetId="91" state="hidden" r:id="rId11"/>
    <sheet name="CUADRO 8" sheetId="90" r:id="rId12"/>
    <sheet name="CUADRO 9" sheetId="92" r:id="rId13"/>
    <sheet name="CUADRO 10" sheetId="76" r:id="rId14"/>
    <sheet name="CUADRO 11" sheetId="77" r:id="rId15"/>
    <sheet name="CUADRO 12" sheetId="78" r:id="rId16"/>
    <sheet name="CUADRO 13" sheetId="106" r:id="rId17"/>
    <sheet name="CUADRO 14" sheetId="109" r:id="rId18"/>
    <sheet name="CUADRO 15" sheetId="107" r:id="rId19"/>
    <sheet name="CUADRO 16" sheetId="108" r:id="rId20"/>
  </sheets>
  <definedNames>
    <definedName name="_xlnm._FilterDatabase" localSheetId="1" hidden="1">'Códigos Portada'!$A$2:$X$57</definedName>
    <definedName name="_xlnm._FilterDatabase" localSheetId="10" hidden="1">RenCT!$A$2:$AB$56</definedName>
    <definedName name="aplazados">RenCT!$A$3:$AH$56</definedName>
    <definedName name="_xlnm.Print_Area" localSheetId="3">'CUADRO 1'!$C$1:$K$21</definedName>
    <definedName name="_xlnm.Print_Area" localSheetId="13">'CUADRO 10'!$C$1:$J$16</definedName>
    <definedName name="_xlnm.Print_Area" localSheetId="14">'CUADRO 11'!$C$1:$G$64</definedName>
    <definedName name="_xlnm.Print_Area" localSheetId="15">'CUADRO 12'!$C$1:$M$38</definedName>
    <definedName name="_xlnm.Print_Area" localSheetId="16">'CUADRO 13'!$D$1:$G$72</definedName>
    <definedName name="_xlnm.Print_Area" localSheetId="17">'CUADRO 14'!$C$1:$G$35</definedName>
    <definedName name="_xlnm.Print_Area" localSheetId="18">'CUADRO 15'!$C$1:$G$18</definedName>
    <definedName name="_xlnm.Print_Area" localSheetId="19">'CUADRO 16'!$C$1:$M$17</definedName>
    <definedName name="_xlnm.Print_Area" localSheetId="4">'CUADRO 2'!$C$1:$U$29</definedName>
    <definedName name="_xlnm.Print_Area" localSheetId="5">'CUADRO 3'!$C$1:$U$28</definedName>
    <definedName name="_xlnm.Print_Area" localSheetId="6">'CUADRO 4'!$C$1:$O$16</definedName>
    <definedName name="_xlnm.Print_Area" localSheetId="7">'CUADRO 5'!$C$1:$I$38</definedName>
    <definedName name="_xlnm.Print_Area" localSheetId="8">'CUADRO 6'!$C$1:$O$41</definedName>
    <definedName name="_xlnm.Print_Area" localSheetId="9">'CUADRO 7'!$C$1:$U$38</definedName>
    <definedName name="_xlnm.Print_Area" localSheetId="11">'CUADRO 8'!$C$1:$H$20</definedName>
    <definedName name="_xlnm.Print_Area" localSheetId="12">'CUADRO 9'!$C$1:$U$25</definedName>
    <definedName name="_xlnm.Print_Area" localSheetId="2">Portada!$C$2:$F$30</definedName>
    <definedName name="codigo">'Códigos Portada'!$A$3:$B$57</definedName>
    <definedName name="datos">'Códigos Portada'!$D$3:$X$57</definedName>
    <definedName name="marca">'CUADRO 13'!$H$7</definedName>
    <definedName name="prov">ubicacion!$A$1:$B$492</definedName>
    <definedName name="sino">Portada!$G$18:$G$19</definedName>
    <definedName name="sino1">'CUADRO 13'!$I$4:$I$6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06" l="1"/>
  <c r="G21" i="106"/>
  <c r="G19" i="106"/>
  <c r="G17" i="106"/>
  <c r="G16" i="106"/>
  <c r="E16" i="106"/>
  <c r="G15" i="106"/>
  <c r="L10" i="108" l="1"/>
  <c r="E9" i="108"/>
  <c r="D9" i="108"/>
  <c r="L9" i="108" s="1"/>
  <c r="E8" i="108"/>
  <c r="D8" i="108"/>
  <c r="L8" i="108" s="1"/>
  <c r="E7" i="108"/>
  <c r="L7" i="108" s="1"/>
  <c r="D7" i="108"/>
  <c r="E6" i="108"/>
  <c r="D6" i="108"/>
  <c r="L6" i="108" s="1"/>
  <c r="E5" i="108"/>
  <c r="D5" i="108"/>
  <c r="L5" i="108" s="1"/>
  <c r="L56" i="27" l="1"/>
  <c r="D22" i="109"/>
  <c r="C26" i="109" s="1"/>
  <c r="D16" i="109"/>
  <c r="C25" i="109" s="1"/>
  <c r="C4" i="91"/>
  <c r="C5" i="91"/>
  <c r="C6" i="91"/>
  <c r="C7" i="91"/>
  <c r="C8" i="91"/>
  <c r="C9" i="91"/>
  <c r="C10" i="91"/>
  <c r="C11" i="91"/>
  <c r="C12" i="91"/>
  <c r="C13" i="91"/>
  <c r="C14" i="91"/>
  <c r="C15" i="91"/>
  <c r="C16" i="91"/>
  <c r="C17" i="91"/>
  <c r="C18" i="91"/>
  <c r="C19" i="91"/>
  <c r="C20" i="91"/>
  <c r="C21" i="91"/>
  <c r="C22" i="91"/>
  <c r="C23" i="91"/>
  <c r="C24" i="91"/>
  <c r="C25" i="91"/>
  <c r="C26" i="91"/>
  <c r="C27" i="91"/>
  <c r="C28" i="91"/>
  <c r="C29" i="91"/>
  <c r="C30" i="91"/>
  <c r="C31" i="91"/>
  <c r="C32" i="91"/>
  <c r="C33" i="91"/>
  <c r="C34" i="91"/>
  <c r="C35" i="91"/>
  <c r="C36" i="91"/>
  <c r="C37" i="91"/>
  <c r="C38" i="91"/>
  <c r="C39" i="91"/>
  <c r="C40" i="91"/>
  <c r="C41" i="91"/>
  <c r="C42" i="91"/>
  <c r="C43" i="91"/>
  <c r="C44" i="91"/>
  <c r="C45" i="91"/>
  <c r="C46" i="91"/>
  <c r="C47" i="91"/>
  <c r="C48" i="91"/>
  <c r="C49" i="91"/>
  <c r="C50" i="91"/>
  <c r="C51" i="91"/>
  <c r="C52" i="91"/>
  <c r="C53" i="91"/>
  <c r="C54" i="91"/>
  <c r="C55" i="91"/>
  <c r="C56" i="91"/>
  <c r="C3" i="91"/>
  <c r="C24" i="109" l="1"/>
  <c r="G23" i="109"/>
  <c r="G22" i="109"/>
  <c r="G21" i="109"/>
  <c r="G20" i="109"/>
  <c r="G19" i="109"/>
  <c r="G18" i="109"/>
  <c r="G17" i="109"/>
  <c r="G16" i="109"/>
  <c r="G15" i="109"/>
  <c r="G14" i="109"/>
  <c r="G13" i="109"/>
  <c r="G12" i="109"/>
  <c r="G11" i="109"/>
  <c r="G10" i="109"/>
  <c r="G9" i="109"/>
  <c r="G8" i="109"/>
  <c r="G7" i="109"/>
  <c r="F6" i="109"/>
  <c r="F4" i="109" s="1"/>
  <c r="E6" i="109"/>
  <c r="E4" i="109" s="1"/>
  <c r="G5" i="109"/>
  <c r="G5" i="107"/>
  <c r="F5" i="107"/>
  <c r="E5" i="107"/>
  <c r="D5" i="107"/>
  <c r="B4" i="107"/>
  <c r="B5" i="107" s="1"/>
  <c r="B6" i="107" s="1"/>
  <c r="B7" i="107" s="1"/>
  <c r="B8" i="107" s="1"/>
  <c r="B3" i="107"/>
  <c r="E60" i="106"/>
  <c r="B60" i="106"/>
  <c r="B61" i="106" s="1"/>
  <c r="B62" i="106" s="1"/>
  <c r="B63" i="106" s="1"/>
  <c r="B64" i="106" s="1"/>
  <c r="G59" i="106"/>
  <c r="G52" i="106"/>
  <c r="B52" i="106"/>
  <c r="B53" i="106" s="1"/>
  <c r="B54" i="106" s="1"/>
  <c r="B55" i="106" s="1"/>
  <c r="B56" i="106" s="1"/>
  <c r="B57" i="106" s="1"/>
  <c r="B45" i="106"/>
  <c r="B46" i="106" s="1"/>
  <c r="B47" i="106" s="1"/>
  <c r="B48" i="106" s="1"/>
  <c r="B49" i="106" s="1"/>
  <c r="G44" i="106"/>
  <c r="B44" i="106"/>
  <c r="G31" i="106"/>
  <c r="B31" i="106"/>
  <c r="B32" i="106" s="1"/>
  <c r="B33" i="106" s="1"/>
  <c r="B34" i="106" s="1"/>
  <c r="B35" i="106" s="1"/>
  <c r="B36" i="106" s="1"/>
  <c r="B37" i="106" s="1"/>
  <c r="B38" i="106" s="1"/>
  <c r="B39" i="106" s="1"/>
  <c r="B40" i="106" s="1"/>
  <c r="B41" i="106" s="1"/>
  <c r="G25" i="106"/>
  <c r="B25" i="106"/>
  <c r="B26" i="106" s="1"/>
  <c r="B27" i="106" s="1"/>
  <c r="B28" i="106" s="1"/>
  <c r="B19" i="106"/>
  <c r="B20" i="106" s="1"/>
  <c r="B21" i="106" s="1"/>
  <c r="B22" i="106" s="1"/>
  <c r="B18" i="106"/>
  <c r="G13" i="106"/>
  <c r="G12" i="106"/>
  <c r="G11" i="106"/>
  <c r="G10" i="106"/>
  <c r="G9" i="106"/>
  <c r="B8" i="106"/>
  <c r="B9" i="106" s="1"/>
  <c r="B10" i="106" s="1"/>
  <c r="B11" i="106" s="1"/>
  <c r="B12" i="106" s="1"/>
  <c r="B13" i="106" s="1"/>
  <c r="G4" i="106"/>
  <c r="L4" i="27" l="1"/>
  <c r="L5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3" i="27"/>
  <c r="U29" i="67" l="1"/>
  <c r="T29" i="67"/>
  <c r="R29" i="67"/>
  <c r="Q29" i="67"/>
  <c r="O29" i="67"/>
  <c r="N29" i="67"/>
  <c r="I29" i="67"/>
  <c r="H29" i="67"/>
  <c r="S28" i="67" l="1"/>
  <c r="P28" i="67"/>
  <c r="M28" i="67"/>
  <c r="J28" i="67"/>
  <c r="G28" i="67"/>
  <c r="D28" i="67"/>
  <c r="S27" i="67"/>
  <c r="P27" i="67"/>
  <c r="M27" i="67"/>
  <c r="J27" i="67"/>
  <c r="G27" i="67"/>
  <c r="D27" i="67"/>
  <c r="S26" i="67"/>
  <c r="P26" i="67"/>
  <c r="M26" i="67"/>
  <c r="J26" i="67"/>
  <c r="G26" i="67"/>
  <c r="D26" i="67"/>
  <c r="S25" i="67"/>
  <c r="P25" i="67"/>
  <c r="M25" i="67"/>
  <c r="J25" i="67"/>
  <c r="G25" i="67"/>
  <c r="D25" i="67"/>
  <c r="S24" i="67"/>
  <c r="P24" i="67"/>
  <c r="M24" i="67"/>
  <c r="J24" i="67"/>
  <c r="G24" i="67"/>
  <c r="D24" i="67"/>
  <c r="S23" i="67"/>
  <c r="P23" i="67"/>
  <c r="M23" i="67"/>
  <c r="J23" i="67"/>
  <c r="G23" i="67"/>
  <c r="D23" i="67"/>
  <c r="S22" i="67"/>
  <c r="P22" i="67"/>
  <c r="M22" i="67"/>
  <c r="J22" i="67"/>
  <c r="G22" i="67"/>
  <c r="D22" i="67"/>
  <c r="S21" i="67"/>
  <c r="P21" i="67"/>
  <c r="M21" i="67"/>
  <c r="J21" i="67"/>
  <c r="G21" i="67"/>
  <c r="D21" i="67"/>
  <c r="S20" i="67"/>
  <c r="P20" i="67"/>
  <c r="M20" i="67"/>
  <c r="J20" i="67"/>
  <c r="G20" i="67"/>
  <c r="D20" i="67"/>
  <c r="S19" i="67"/>
  <c r="P19" i="67"/>
  <c r="M19" i="67"/>
  <c r="J19" i="67"/>
  <c r="G19" i="67"/>
  <c r="D19" i="67"/>
  <c r="U18" i="67"/>
  <c r="T18" i="67"/>
  <c r="R18" i="67"/>
  <c r="Q18" i="67"/>
  <c r="P18" i="67" s="1"/>
  <c r="O18" i="67"/>
  <c r="N18" i="67"/>
  <c r="M18" i="67" s="1"/>
  <c r="L18" i="67"/>
  <c r="K18" i="67"/>
  <c r="I18" i="67"/>
  <c r="H18" i="67"/>
  <c r="F18" i="67"/>
  <c r="E18" i="67"/>
  <c r="S17" i="67"/>
  <c r="P17" i="67"/>
  <c r="M17" i="67"/>
  <c r="J17" i="67"/>
  <c r="G17" i="67"/>
  <c r="D17" i="67"/>
  <c r="S16" i="67"/>
  <c r="P16" i="67"/>
  <c r="M16" i="67"/>
  <c r="J16" i="67"/>
  <c r="G16" i="67"/>
  <c r="D16" i="67"/>
  <c r="S15" i="67"/>
  <c r="P15" i="67"/>
  <c r="M15" i="67"/>
  <c r="J15" i="67"/>
  <c r="G15" i="67"/>
  <c r="D15" i="67"/>
  <c r="U14" i="67"/>
  <c r="T14" i="67"/>
  <c r="R14" i="67"/>
  <c r="Q14" i="67"/>
  <c r="O14" i="67"/>
  <c r="N14" i="67"/>
  <c r="L14" i="67"/>
  <c r="K14" i="67"/>
  <c r="I14" i="67"/>
  <c r="H14" i="67"/>
  <c r="F14" i="67"/>
  <c r="E14" i="67"/>
  <c r="S13" i="67"/>
  <c r="P13" i="67"/>
  <c r="M13" i="67"/>
  <c r="J13" i="67"/>
  <c r="G13" i="67"/>
  <c r="D13" i="67"/>
  <c r="S12" i="67"/>
  <c r="P12" i="67"/>
  <c r="M12" i="67"/>
  <c r="J12" i="67"/>
  <c r="G12" i="67"/>
  <c r="D12" i="67"/>
  <c r="S11" i="67"/>
  <c r="P11" i="67"/>
  <c r="M11" i="67"/>
  <c r="J11" i="67"/>
  <c r="G11" i="67"/>
  <c r="D11" i="67"/>
  <c r="S10" i="67"/>
  <c r="P10" i="67"/>
  <c r="M10" i="67"/>
  <c r="J10" i="67"/>
  <c r="G10" i="67"/>
  <c r="D10" i="67"/>
  <c r="S9" i="67"/>
  <c r="P9" i="67"/>
  <c r="M9" i="67"/>
  <c r="J9" i="67"/>
  <c r="G9" i="67"/>
  <c r="D9" i="67"/>
  <c r="S8" i="67"/>
  <c r="P8" i="67"/>
  <c r="M8" i="67"/>
  <c r="J8" i="67"/>
  <c r="G8" i="67"/>
  <c r="D8" i="67"/>
  <c r="J14" i="67" l="1"/>
  <c r="J18" i="67"/>
  <c r="D14" i="67"/>
  <c r="G18" i="67"/>
  <c r="D18" i="67"/>
  <c r="G14" i="67"/>
  <c r="S14" i="67"/>
  <c r="S18" i="67"/>
  <c r="M14" i="67"/>
  <c r="P14" i="67"/>
  <c r="E35" i="87"/>
  <c r="E34" i="87"/>
  <c r="E33" i="87"/>
  <c r="E32" i="87"/>
  <c r="E31" i="87"/>
  <c r="E30" i="87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E7" i="87"/>
  <c r="U7" i="67" l="1"/>
  <c r="T7" i="67"/>
  <c r="Q7" i="67"/>
  <c r="O7" i="67"/>
  <c r="L7" i="67"/>
  <c r="L29" i="67" s="1"/>
  <c r="I7" i="67"/>
  <c r="H7" i="67"/>
  <c r="E7" i="67"/>
  <c r="E29" i="67" s="1"/>
  <c r="D22" i="12"/>
  <c r="G11" i="96"/>
  <c r="G10" i="96"/>
  <c r="G9" i="96"/>
  <c r="G8" i="96"/>
  <c r="G7" i="96"/>
  <c r="G6" i="96"/>
  <c r="I5" i="96"/>
  <c r="H5" i="96"/>
  <c r="J5" i="96"/>
  <c r="S7" i="67" l="1"/>
  <c r="G32" i="67"/>
  <c r="G7" i="67"/>
  <c r="Q30" i="67"/>
  <c r="K7" i="67"/>
  <c r="K29" i="67" s="1"/>
  <c r="F7" i="67"/>
  <c r="F29" i="67" s="1"/>
  <c r="N7" i="67"/>
  <c r="M7" i="67" s="1"/>
  <c r="R7" i="67"/>
  <c r="P7" i="67" s="1"/>
  <c r="G5" i="96"/>
  <c r="C3" i="67" l="1"/>
  <c r="D7" i="67"/>
  <c r="G30" i="67"/>
  <c r="J7" i="67"/>
  <c r="G6" i="90" l="1"/>
  <c r="AC22" i="91" l="1"/>
  <c r="AD22" i="91"/>
  <c r="AE22" i="91"/>
  <c r="AF22" i="91"/>
  <c r="AG22" i="91"/>
  <c r="AH22" i="91"/>
  <c r="AC36" i="91"/>
  <c r="AD36" i="91"/>
  <c r="AE36" i="91"/>
  <c r="AF36" i="91"/>
  <c r="AG36" i="91"/>
  <c r="AH36" i="91"/>
  <c r="Q20" i="61" l="1"/>
  <c r="N20" i="61"/>
  <c r="K20" i="61"/>
  <c r="H20" i="61"/>
  <c r="H19" i="95" l="1"/>
  <c r="U20" i="61" l="1"/>
  <c r="T20" i="61"/>
  <c r="R20" i="61"/>
  <c r="O20" i="61"/>
  <c r="L20" i="61"/>
  <c r="I20" i="61"/>
  <c r="E19" i="61"/>
  <c r="F19" i="61"/>
  <c r="G19" i="61"/>
  <c r="J19" i="61"/>
  <c r="M19" i="61"/>
  <c r="P19" i="61"/>
  <c r="S19" i="61"/>
  <c r="D19" i="61" l="1"/>
  <c r="H21" i="61"/>
  <c r="E14" i="92"/>
  <c r="F14" i="92"/>
  <c r="G14" i="92"/>
  <c r="J14" i="92"/>
  <c r="M14" i="92"/>
  <c r="P14" i="92"/>
  <c r="S14" i="92"/>
  <c r="D14" i="92" l="1"/>
  <c r="L35" i="87"/>
  <c r="I35" i="87"/>
  <c r="F35" i="87"/>
  <c r="L34" i="87"/>
  <c r="I34" i="87"/>
  <c r="F34" i="87"/>
  <c r="L33" i="87"/>
  <c r="I33" i="87"/>
  <c r="F33" i="87"/>
  <c r="L32" i="87"/>
  <c r="I32" i="87"/>
  <c r="F32" i="87"/>
  <c r="L31" i="87"/>
  <c r="I31" i="87"/>
  <c r="F31" i="87"/>
  <c r="L30" i="87"/>
  <c r="I30" i="87"/>
  <c r="F30" i="87"/>
  <c r="L29" i="87"/>
  <c r="I29" i="87"/>
  <c r="F29" i="87"/>
  <c r="L28" i="87"/>
  <c r="I28" i="87"/>
  <c r="F28" i="87"/>
  <c r="L27" i="87"/>
  <c r="I27" i="87"/>
  <c r="F27" i="87"/>
  <c r="L26" i="87"/>
  <c r="I26" i="87"/>
  <c r="F26" i="87"/>
  <c r="L25" i="87"/>
  <c r="I25" i="87"/>
  <c r="F25" i="87"/>
  <c r="L24" i="87"/>
  <c r="I24" i="87"/>
  <c r="F24" i="87"/>
  <c r="L23" i="87"/>
  <c r="I23" i="87"/>
  <c r="F23" i="87"/>
  <c r="L22" i="87"/>
  <c r="I22" i="87"/>
  <c r="F22" i="87"/>
  <c r="L21" i="87"/>
  <c r="I21" i="87"/>
  <c r="F21" i="87"/>
  <c r="L20" i="87"/>
  <c r="I20" i="87"/>
  <c r="F20" i="87"/>
  <c r="L19" i="87"/>
  <c r="I19" i="87"/>
  <c r="F19" i="87"/>
  <c r="L18" i="87"/>
  <c r="I18" i="87"/>
  <c r="F18" i="87"/>
  <c r="L17" i="87"/>
  <c r="I17" i="87"/>
  <c r="F17" i="87"/>
  <c r="L16" i="87"/>
  <c r="I16" i="87"/>
  <c r="F16" i="87"/>
  <c r="L15" i="87"/>
  <c r="I15" i="87"/>
  <c r="F15" i="87"/>
  <c r="L14" i="87"/>
  <c r="I14" i="87"/>
  <c r="F14" i="87"/>
  <c r="L13" i="87"/>
  <c r="I13" i="87"/>
  <c r="F13" i="87"/>
  <c r="L12" i="87"/>
  <c r="I12" i="87"/>
  <c r="F12" i="87"/>
  <c r="L11" i="87"/>
  <c r="I11" i="87"/>
  <c r="O14" i="87" s="1"/>
  <c r="F11" i="87"/>
  <c r="L10" i="87"/>
  <c r="I10" i="87"/>
  <c r="F10" i="87"/>
  <c r="L9" i="87"/>
  <c r="I9" i="87"/>
  <c r="F9" i="87"/>
  <c r="L8" i="87"/>
  <c r="I8" i="87"/>
  <c r="F8" i="87"/>
  <c r="L7" i="87"/>
  <c r="I7" i="87"/>
  <c r="F7" i="87"/>
  <c r="N6" i="87"/>
  <c r="M6" i="87"/>
  <c r="L6" i="87"/>
  <c r="K6" i="87"/>
  <c r="J6" i="87"/>
  <c r="H6" i="87"/>
  <c r="G6" i="87"/>
  <c r="F6" i="87" l="1"/>
  <c r="I6" i="87"/>
  <c r="E28" i="77" l="1"/>
  <c r="G16" i="77"/>
  <c r="F16" i="77"/>
  <c r="F18" i="92" l="1"/>
  <c r="E18" i="92"/>
  <c r="F17" i="92"/>
  <c r="E17" i="92"/>
  <c r="F16" i="92"/>
  <c r="E16" i="92"/>
  <c r="F15" i="92"/>
  <c r="E15" i="92"/>
  <c r="F13" i="92"/>
  <c r="E13" i="92"/>
  <c r="F12" i="92"/>
  <c r="E12" i="92"/>
  <c r="F11" i="92"/>
  <c r="E11" i="92"/>
  <c r="F10" i="92"/>
  <c r="E10" i="92"/>
  <c r="F9" i="92"/>
  <c r="E9" i="92"/>
  <c r="F8" i="92"/>
  <c r="E8" i="92"/>
  <c r="F7" i="92"/>
  <c r="E7" i="92"/>
  <c r="F6" i="92"/>
  <c r="E6" i="92"/>
  <c r="F5" i="92"/>
  <c r="E5" i="92"/>
  <c r="U19" i="95" l="1"/>
  <c r="T19" i="95"/>
  <c r="R19" i="95"/>
  <c r="Q19" i="95"/>
  <c r="O19" i="95"/>
  <c r="N19" i="95"/>
  <c r="L19" i="95"/>
  <c r="K19" i="95"/>
  <c r="I19" i="95"/>
  <c r="F18" i="95"/>
  <c r="E18" i="95"/>
  <c r="F17" i="95"/>
  <c r="E17" i="95"/>
  <c r="F16" i="95"/>
  <c r="E16" i="95"/>
  <c r="F15" i="95"/>
  <c r="E15" i="95"/>
  <c r="F14" i="95"/>
  <c r="E14" i="95"/>
  <c r="F13" i="95"/>
  <c r="E13" i="95"/>
  <c r="F12" i="95"/>
  <c r="E12" i="95"/>
  <c r="F11" i="95"/>
  <c r="E11" i="95"/>
  <c r="F10" i="95"/>
  <c r="E10" i="95"/>
  <c r="F9" i="95"/>
  <c r="E9" i="95"/>
  <c r="F8" i="95"/>
  <c r="E8" i="95"/>
  <c r="F7" i="95"/>
  <c r="E7" i="95"/>
  <c r="F6" i="95"/>
  <c r="E6" i="95"/>
  <c r="F18" i="61"/>
  <c r="E18" i="61"/>
  <c r="F17" i="61"/>
  <c r="E17" i="61"/>
  <c r="F16" i="61"/>
  <c r="E16" i="61"/>
  <c r="F15" i="61"/>
  <c r="E15" i="61"/>
  <c r="F14" i="61"/>
  <c r="E14" i="61"/>
  <c r="F13" i="61"/>
  <c r="E13" i="61"/>
  <c r="F12" i="61"/>
  <c r="E12" i="61"/>
  <c r="F11" i="61"/>
  <c r="E11" i="61"/>
  <c r="F10" i="61"/>
  <c r="E10" i="61"/>
  <c r="F9" i="61"/>
  <c r="E9" i="61"/>
  <c r="F8" i="61"/>
  <c r="E8" i="61"/>
  <c r="F7" i="61"/>
  <c r="E7" i="61"/>
  <c r="F6" i="61"/>
  <c r="E6" i="61"/>
  <c r="G20" i="95" l="1"/>
  <c r="AC5" i="91" l="1"/>
  <c r="AD5" i="91"/>
  <c r="AE5" i="91"/>
  <c r="AF5" i="91"/>
  <c r="AG5" i="91"/>
  <c r="AH5" i="91"/>
  <c r="AC12" i="91"/>
  <c r="AD12" i="91"/>
  <c r="AE12" i="91"/>
  <c r="AF12" i="91"/>
  <c r="AG12" i="91"/>
  <c r="AH12" i="91"/>
  <c r="AC13" i="91"/>
  <c r="AD13" i="91"/>
  <c r="AE13" i="91"/>
  <c r="AF13" i="91"/>
  <c r="AG13" i="91"/>
  <c r="AH13" i="91"/>
  <c r="AC51" i="91"/>
  <c r="AD51" i="91"/>
  <c r="AE51" i="91"/>
  <c r="AF51" i="91"/>
  <c r="AG51" i="91"/>
  <c r="AH51" i="91"/>
  <c r="AC32" i="91"/>
  <c r="AD32" i="91"/>
  <c r="AE32" i="91"/>
  <c r="AF32" i="91"/>
  <c r="AG32" i="91"/>
  <c r="AH32" i="91"/>
  <c r="AC50" i="91"/>
  <c r="AD50" i="91"/>
  <c r="AE50" i="91"/>
  <c r="AF50" i="91"/>
  <c r="AG50" i="91"/>
  <c r="AH50" i="91"/>
  <c r="AC34" i="91"/>
  <c r="AD34" i="91"/>
  <c r="AE34" i="91"/>
  <c r="AF34" i="91"/>
  <c r="AG34" i="91"/>
  <c r="AH34" i="91"/>
  <c r="AC53" i="91"/>
  <c r="AD53" i="91"/>
  <c r="AE53" i="91"/>
  <c r="AF53" i="91"/>
  <c r="AG53" i="91"/>
  <c r="AH53" i="91"/>
  <c r="AC27" i="91"/>
  <c r="AD27" i="91"/>
  <c r="AE27" i="91"/>
  <c r="AF27" i="91"/>
  <c r="AG27" i="91"/>
  <c r="AH27" i="91"/>
  <c r="AC28" i="91"/>
  <c r="AD28" i="91"/>
  <c r="AE28" i="91"/>
  <c r="AF28" i="91"/>
  <c r="AG28" i="91"/>
  <c r="AH28" i="91"/>
  <c r="AC6" i="91"/>
  <c r="AD6" i="91"/>
  <c r="AE6" i="91"/>
  <c r="AF6" i="91"/>
  <c r="AG6" i="91"/>
  <c r="AH6" i="91"/>
  <c r="AC30" i="91"/>
  <c r="AD30" i="91"/>
  <c r="AE30" i="91"/>
  <c r="AF30" i="91"/>
  <c r="AG30" i="91"/>
  <c r="AH30" i="91"/>
  <c r="AC8" i="91"/>
  <c r="AD8" i="91"/>
  <c r="AE8" i="91"/>
  <c r="AF8" i="91"/>
  <c r="AG8" i="91"/>
  <c r="AH8" i="91"/>
  <c r="AC9" i="91"/>
  <c r="AD9" i="91"/>
  <c r="AE9" i="91"/>
  <c r="AF9" i="91"/>
  <c r="AG9" i="91"/>
  <c r="AH9" i="91"/>
  <c r="AC33" i="91"/>
  <c r="AD33" i="91"/>
  <c r="AE33" i="91"/>
  <c r="AF33" i="91"/>
  <c r="AG33" i="91"/>
  <c r="AH33" i="91"/>
  <c r="AC45" i="91"/>
  <c r="AD45" i="91"/>
  <c r="AE45" i="91"/>
  <c r="AF45" i="91"/>
  <c r="AG45" i="91"/>
  <c r="AH45" i="91"/>
  <c r="AC44" i="91"/>
  <c r="AD44" i="91"/>
  <c r="AE44" i="91"/>
  <c r="AF44" i="91"/>
  <c r="AG44" i="91"/>
  <c r="AH44" i="91"/>
  <c r="AC7" i="91"/>
  <c r="AD7" i="91"/>
  <c r="AE7" i="91"/>
  <c r="AF7" i="91"/>
  <c r="AG7" i="91"/>
  <c r="AH7" i="91"/>
  <c r="AC26" i="91"/>
  <c r="AD26" i="91"/>
  <c r="AE26" i="91"/>
  <c r="AF26" i="91"/>
  <c r="AG26" i="91"/>
  <c r="AH26" i="91"/>
  <c r="AC31" i="91"/>
  <c r="AD31" i="91"/>
  <c r="AE31" i="91"/>
  <c r="AF31" i="91"/>
  <c r="AG31" i="91"/>
  <c r="AH31" i="91"/>
  <c r="AC3" i="91"/>
  <c r="AD3" i="91"/>
  <c r="AE3" i="91"/>
  <c r="AF3" i="91"/>
  <c r="AG3" i="91"/>
  <c r="AH3" i="91"/>
  <c r="AC41" i="91"/>
  <c r="AD41" i="91"/>
  <c r="AE41" i="91"/>
  <c r="AF41" i="91"/>
  <c r="AG41" i="91"/>
  <c r="AH41" i="91"/>
  <c r="AC40" i="91"/>
  <c r="AD40" i="91"/>
  <c r="AE40" i="91"/>
  <c r="AF40" i="91"/>
  <c r="AG40" i="91"/>
  <c r="AH40" i="91"/>
  <c r="AC46" i="91"/>
  <c r="AD46" i="91"/>
  <c r="AE46" i="91"/>
  <c r="AF46" i="91"/>
  <c r="AG46" i="91"/>
  <c r="AH46" i="91"/>
  <c r="AC24" i="91"/>
  <c r="AD24" i="91"/>
  <c r="AE24" i="91"/>
  <c r="AF24" i="91"/>
  <c r="AG24" i="91"/>
  <c r="AH24" i="91"/>
  <c r="AC39" i="91"/>
  <c r="AD39" i="91"/>
  <c r="AE39" i="91"/>
  <c r="AF39" i="91"/>
  <c r="AG39" i="91"/>
  <c r="AH39" i="91"/>
  <c r="AC25" i="91"/>
  <c r="AD25" i="91"/>
  <c r="AE25" i="91"/>
  <c r="AF25" i="91"/>
  <c r="AG25" i="91"/>
  <c r="AH25" i="91"/>
  <c r="AC38" i="91"/>
  <c r="AD38" i="91"/>
  <c r="AE38" i="91"/>
  <c r="AF38" i="91"/>
  <c r="AG38" i="91"/>
  <c r="AH38" i="91"/>
  <c r="AC35" i="91"/>
  <c r="AD35" i="91"/>
  <c r="AE35" i="91"/>
  <c r="AF35" i="91"/>
  <c r="AG35" i="91"/>
  <c r="AH35" i="91"/>
  <c r="AC20" i="91"/>
  <c r="AD20" i="91"/>
  <c r="AE20" i="91"/>
  <c r="AF20" i="91"/>
  <c r="AG20" i="91"/>
  <c r="AH20" i="91"/>
  <c r="AC15" i="91"/>
  <c r="AD15" i="91"/>
  <c r="AE15" i="91"/>
  <c r="AF15" i="91"/>
  <c r="AG15" i="91"/>
  <c r="AH15" i="91"/>
  <c r="AC14" i="91"/>
  <c r="AD14" i="91"/>
  <c r="AE14" i="91"/>
  <c r="AF14" i="91"/>
  <c r="AG14" i="91"/>
  <c r="AH14" i="91"/>
  <c r="AC11" i="91"/>
  <c r="AD11" i="91"/>
  <c r="AE11" i="91"/>
  <c r="AF11" i="91"/>
  <c r="AG11" i="91"/>
  <c r="AH11" i="91"/>
  <c r="AC21" i="91"/>
  <c r="AD21" i="91"/>
  <c r="AE21" i="91"/>
  <c r="AF21" i="91"/>
  <c r="AG21" i="91"/>
  <c r="AH21" i="91"/>
  <c r="AC52" i="91"/>
  <c r="AD52" i="91"/>
  <c r="AE52" i="91"/>
  <c r="AF52" i="91"/>
  <c r="AG52" i="91"/>
  <c r="AH52" i="91"/>
  <c r="AC16" i="91"/>
  <c r="AD16" i="91"/>
  <c r="AE16" i="91"/>
  <c r="AF16" i="91"/>
  <c r="AG16" i="91"/>
  <c r="AH16" i="91"/>
  <c r="AC37" i="91"/>
  <c r="AD37" i="91"/>
  <c r="AE37" i="91"/>
  <c r="AF37" i="91"/>
  <c r="AG37" i="91"/>
  <c r="AH37" i="91"/>
  <c r="AC17" i="91"/>
  <c r="AD17" i="91"/>
  <c r="AE17" i="91"/>
  <c r="AF17" i="91"/>
  <c r="AG17" i="91"/>
  <c r="AH17" i="91"/>
  <c r="AC18" i="91"/>
  <c r="AD18" i="91"/>
  <c r="AE18" i="91"/>
  <c r="AF18" i="91"/>
  <c r="AG18" i="91"/>
  <c r="AH18" i="91"/>
  <c r="AC23" i="91"/>
  <c r="AD23" i="91"/>
  <c r="AE23" i="91"/>
  <c r="AF23" i="91"/>
  <c r="AG23" i="91"/>
  <c r="AH23" i="91"/>
  <c r="AC49" i="91"/>
  <c r="AD49" i="91"/>
  <c r="AE49" i="91"/>
  <c r="AF49" i="91"/>
  <c r="AG49" i="91"/>
  <c r="AH49" i="91"/>
  <c r="AC48" i="91"/>
  <c r="AD48" i="91"/>
  <c r="AE48" i="91"/>
  <c r="AF48" i="91"/>
  <c r="AG48" i="91"/>
  <c r="AH48" i="91"/>
  <c r="AC19" i="91"/>
  <c r="AD19" i="91"/>
  <c r="AE19" i="91"/>
  <c r="AF19" i="91"/>
  <c r="AG19" i="91"/>
  <c r="AH19" i="91"/>
  <c r="AC4" i="91"/>
  <c r="AD4" i="91"/>
  <c r="AE4" i="91"/>
  <c r="AF4" i="91"/>
  <c r="AG4" i="91"/>
  <c r="AH4" i="91"/>
  <c r="AC54" i="91"/>
  <c r="AD54" i="91"/>
  <c r="AE54" i="91"/>
  <c r="AF54" i="91"/>
  <c r="AG54" i="91"/>
  <c r="AH54" i="91"/>
  <c r="AC42" i="91"/>
  <c r="AD42" i="91"/>
  <c r="AE42" i="91"/>
  <c r="AF42" i="91"/>
  <c r="AG42" i="91"/>
  <c r="AH42" i="91"/>
  <c r="AC47" i="91"/>
  <c r="AD47" i="91"/>
  <c r="AE47" i="91"/>
  <c r="AF47" i="91"/>
  <c r="AG47" i="91"/>
  <c r="AH47" i="91"/>
  <c r="AC55" i="91"/>
  <c r="AD55" i="91"/>
  <c r="AE55" i="91"/>
  <c r="AF55" i="91"/>
  <c r="AG55" i="91"/>
  <c r="AH55" i="91"/>
  <c r="AC43" i="91"/>
  <c r="AD43" i="91"/>
  <c r="AE43" i="91"/>
  <c r="AF43" i="91"/>
  <c r="AG43" i="91"/>
  <c r="AH43" i="91"/>
  <c r="AC10" i="91"/>
  <c r="AD10" i="91"/>
  <c r="AE10" i="91"/>
  <c r="AF10" i="91"/>
  <c r="AG10" i="91"/>
  <c r="AH10" i="91"/>
  <c r="AC29" i="91"/>
  <c r="AD29" i="91"/>
  <c r="AE29" i="91"/>
  <c r="AF29" i="91"/>
  <c r="AG29" i="91"/>
  <c r="AH29" i="91"/>
  <c r="AH56" i="91"/>
  <c r="AG56" i="91"/>
  <c r="AF56" i="91"/>
  <c r="AE56" i="91"/>
  <c r="AD56" i="91"/>
  <c r="AC56" i="91"/>
  <c r="E18" i="78" l="1"/>
  <c r="S17" i="95" l="1"/>
  <c r="P17" i="95"/>
  <c r="M17" i="95"/>
  <c r="J17" i="95"/>
  <c r="G17" i="95"/>
  <c r="D17" i="95"/>
  <c r="S17" i="61" l="1"/>
  <c r="P17" i="61"/>
  <c r="M17" i="61"/>
  <c r="J17" i="61"/>
  <c r="G17" i="61"/>
  <c r="D17" i="61" l="1"/>
  <c r="F5" i="96"/>
  <c r="F20" i="61" s="1"/>
  <c r="E5" i="96"/>
  <c r="D10" i="96"/>
  <c r="K10" i="96" s="1"/>
  <c r="D9" i="96"/>
  <c r="K9" i="96" s="1"/>
  <c r="D8" i="96"/>
  <c r="K8" i="96" s="1"/>
  <c r="D7" i="96"/>
  <c r="K7" i="96" s="1"/>
  <c r="D6" i="96"/>
  <c r="K6" i="96" s="1"/>
  <c r="E20" i="61" l="1"/>
  <c r="D21" i="61" s="1"/>
  <c r="E6" i="87"/>
  <c r="O6" i="87" s="1"/>
  <c r="D5" i="96"/>
  <c r="M9" i="99" l="1"/>
  <c r="M8" i="99"/>
  <c r="J8" i="99"/>
  <c r="M7" i="99"/>
  <c r="J7" i="99"/>
  <c r="G7" i="99"/>
  <c r="D7" i="99"/>
  <c r="M6" i="99"/>
  <c r="J6" i="99"/>
  <c r="G6" i="99"/>
  <c r="D6" i="99"/>
  <c r="D30" i="86"/>
  <c r="E30" i="86" s="1"/>
  <c r="D8" i="86" l="1"/>
  <c r="E8" i="86" s="1"/>
  <c r="D9" i="86"/>
  <c r="E9" i="86" s="1"/>
  <c r="D10" i="86"/>
  <c r="E10" i="86" s="1"/>
  <c r="D11" i="86"/>
  <c r="D12" i="86"/>
  <c r="E12" i="86" s="1"/>
  <c r="D13" i="86"/>
  <c r="E13" i="86" s="1"/>
  <c r="D14" i="86"/>
  <c r="E14" i="86" s="1"/>
  <c r="D15" i="86"/>
  <c r="E15" i="86" s="1"/>
  <c r="D16" i="86"/>
  <c r="E16" i="86" s="1"/>
  <c r="D17" i="86"/>
  <c r="E17" i="86" s="1"/>
  <c r="D18" i="86"/>
  <c r="E18" i="86" s="1"/>
  <c r="D19" i="86"/>
  <c r="E19" i="86" s="1"/>
  <c r="D20" i="86"/>
  <c r="E20" i="86" s="1"/>
  <c r="D21" i="86"/>
  <c r="E21" i="86" s="1"/>
  <c r="D22" i="86"/>
  <c r="E22" i="86" s="1"/>
  <c r="D23" i="86"/>
  <c r="E23" i="86" s="1"/>
  <c r="D24" i="86"/>
  <c r="E24" i="86" s="1"/>
  <c r="D25" i="86"/>
  <c r="E25" i="86" s="1"/>
  <c r="D26" i="86"/>
  <c r="E26" i="86" s="1"/>
  <c r="D27" i="86"/>
  <c r="E27" i="86" s="1"/>
  <c r="D28" i="86"/>
  <c r="E28" i="86" s="1"/>
  <c r="D29" i="86"/>
  <c r="E29" i="86" s="1"/>
  <c r="E31" i="78" l="1"/>
  <c r="E30" i="78"/>
  <c r="E29" i="78"/>
  <c r="E28" i="78"/>
  <c r="E27" i="78"/>
  <c r="E26" i="78"/>
  <c r="E25" i="78"/>
  <c r="E24" i="78"/>
  <c r="E23" i="78"/>
  <c r="E22" i="78"/>
  <c r="E20" i="78"/>
  <c r="E19" i="78"/>
  <c r="E17" i="78"/>
  <c r="D17" i="78" s="1"/>
  <c r="E16" i="78"/>
  <c r="E15" i="78"/>
  <c r="E14" i="78"/>
  <c r="E13" i="78"/>
  <c r="E12" i="78"/>
  <c r="E11" i="78"/>
  <c r="E10" i="78"/>
  <c r="E9" i="78"/>
  <c r="E8" i="78"/>
  <c r="E7" i="78"/>
  <c r="E6" i="78"/>
  <c r="E17" i="77" l="1"/>
  <c r="D6" i="78" s="1"/>
  <c r="E18" i="77"/>
  <c r="D7" i="78" s="1"/>
  <c r="E19" i="77"/>
  <c r="D8" i="78" s="1"/>
  <c r="E20" i="77"/>
  <c r="D9" i="78" s="1"/>
  <c r="E21" i="77"/>
  <c r="D10" i="78" s="1"/>
  <c r="E22" i="77"/>
  <c r="D11" i="78" s="1"/>
  <c r="E23" i="77"/>
  <c r="D12" i="78" s="1"/>
  <c r="E24" i="77"/>
  <c r="D13" i="78" s="1"/>
  <c r="E56" i="77"/>
  <c r="E55" i="77"/>
  <c r="E54" i="77"/>
  <c r="E53" i="77"/>
  <c r="E52" i="77"/>
  <c r="E51" i="77"/>
  <c r="E50" i="77"/>
  <c r="E49" i="77"/>
  <c r="E48" i="77"/>
  <c r="E47" i="77"/>
  <c r="E46" i="77"/>
  <c r="E45" i="77"/>
  <c r="E44" i="77"/>
  <c r="E42" i="77"/>
  <c r="D31" i="78" s="1"/>
  <c r="E41" i="77"/>
  <c r="D30" i="78" s="1"/>
  <c r="E40" i="77"/>
  <c r="D29" i="78" s="1"/>
  <c r="E39" i="77"/>
  <c r="D28" i="78" s="1"/>
  <c r="E38" i="77"/>
  <c r="D27" i="78" s="1"/>
  <c r="E37" i="77"/>
  <c r="D26" i="78" s="1"/>
  <c r="E36" i="77"/>
  <c r="D25" i="78" s="1"/>
  <c r="E35" i="77"/>
  <c r="D24" i="78" s="1"/>
  <c r="E34" i="77"/>
  <c r="D23" i="78" s="1"/>
  <c r="E33" i="77"/>
  <c r="D22" i="78" s="1"/>
  <c r="E31" i="77"/>
  <c r="D20" i="78" s="1"/>
  <c r="E30" i="77"/>
  <c r="D19" i="78" s="1"/>
  <c r="E29" i="77"/>
  <c r="D18" i="78" s="1"/>
  <c r="E27" i="77"/>
  <c r="D16" i="78" s="1"/>
  <c r="E26" i="77"/>
  <c r="D15" i="78" s="1"/>
  <c r="E25" i="77"/>
  <c r="D14" i="78" s="1"/>
  <c r="E15" i="77"/>
  <c r="E14" i="77"/>
  <c r="E13" i="77"/>
  <c r="E12" i="77"/>
  <c r="E10" i="77"/>
  <c r="E9" i="77"/>
  <c r="E8" i="77"/>
  <c r="E7" i="77"/>
  <c r="E32" i="78" l="1"/>
  <c r="E33" i="78" s="1"/>
  <c r="F31" i="86"/>
  <c r="D31" i="86"/>
  <c r="E31" i="86" s="1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D7" i="86"/>
  <c r="E7" i="86" s="1"/>
  <c r="F6" i="86"/>
  <c r="D6" i="86"/>
  <c r="G5" i="86"/>
  <c r="H5" i="86" s="1"/>
  <c r="E11" i="86" l="1"/>
  <c r="H16" i="86" s="1"/>
  <c r="H13" i="86"/>
  <c r="H9" i="86"/>
  <c r="F5" i="77" l="1"/>
  <c r="S13" i="92" l="1"/>
  <c r="P13" i="92"/>
  <c r="M13" i="92"/>
  <c r="J13" i="92"/>
  <c r="G13" i="92"/>
  <c r="S12" i="92"/>
  <c r="P12" i="92"/>
  <c r="M12" i="92"/>
  <c r="J12" i="92"/>
  <c r="G12" i="92"/>
  <c r="S11" i="92"/>
  <c r="P11" i="92"/>
  <c r="S10" i="92"/>
  <c r="P10" i="92"/>
  <c r="D10" i="92"/>
  <c r="D11" i="92" l="1"/>
  <c r="D12" i="92"/>
  <c r="D13" i="92"/>
  <c r="G5" i="78" l="1"/>
  <c r="E16" i="77"/>
  <c r="S18" i="95" l="1"/>
  <c r="P18" i="95"/>
  <c r="M18" i="95"/>
  <c r="J18" i="95"/>
  <c r="G18" i="95"/>
  <c r="S16" i="95"/>
  <c r="P16" i="95"/>
  <c r="M16" i="95"/>
  <c r="J16" i="95"/>
  <c r="G16" i="95"/>
  <c r="S15" i="95"/>
  <c r="P15" i="95"/>
  <c r="M15" i="95"/>
  <c r="J15" i="95"/>
  <c r="G15" i="95"/>
  <c r="S14" i="95"/>
  <c r="P14" i="95"/>
  <c r="M14" i="95"/>
  <c r="J14" i="95"/>
  <c r="G14" i="95"/>
  <c r="S13" i="95"/>
  <c r="P13" i="95"/>
  <c r="M13" i="95"/>
  <c r="J13" i="95"/>
  <c r="G13" i="95"/>
  <c r="S12" i="95"/>
  <c r="P12" i="95"/>
  <c r="S11" i="95"/>
  <c r="P11" i="95"/>
  <c r="S10" i="95"/>
  <c r="P10" i="95"/>
  <c r="M9" i="95"/>
  <c r="J9" i="95"/>
  <c r="G9" i="95"/>
  <c r="S8" i="95"/>
  <c r="P8" i="95"/>
  <c r="M8" i="95"/>
  <c r="J8" i="95"/>
  <c r="G8" i="95"/>
  <c r="S7" i="95"/>
  <c r="P7" i="95"/>
  <c r="M7" i="95"/>
  <c r="J7" i="95"/>
  <c r="G7" i="95"/>
  <c r="S6" i="95"/>
  <c r="P6" i="95"/>
  <c r="M6" i="95"/>
  <c r="J6" i="95"/>
  <c r="G6" i="95"/>
  <c r="D7" i="95" l="1"/>
  <c r="D14" i="95"/>
  <c r="D16" i="95"/>
  <c r="D18" i="95"/>
  <c r="D12" i="95"/>
  <c r="D11" i="95"/>
  <c r="D10" i="95"/>
  <c r="D8" i="95"/>
  <c r="D13" i="95"/>
  <c r="D9" i="95"/>
  <c r="D15" i="95"/>
  <c r="D6" i="95"/>
  <c r="D19" i="95" s="1"/>
  <c r="G22" i="95" l="1"/>
  <c r="G14" i="96"/>
  <c r="S14" i="61"/>
  <c r="P14" i="61"/>
  <c r="M14" i="61"/>
  <c r="J14" i="61"/>
  <c r="G14" i="61"/>
  <c r="S13" i="61"/>
  <c r="P13" i="61"/>
  <c r="M13" i="61"/>
  <c r="J13" i="61"/>
  <c r="G13" i="61"/>
  <c r="D13" i="61"/>
  <c r="S12" i="61"/>
  <c r="P12" i="61"/>
  <c r="S11" i="61"/>
  <c r="P11" i="61"/>
  <c r="S10" i="61"/>
  <c r="P10" i="61"/>
  <c r="M9" i="61"/>
  <c r="J9" i="61"/>
  <c r="G9" i="61"/>
  <c r="S8" i="61"/>
  <c r="P8" i="61"/>
  <c r="M8" i="61"/>
  <c r="J8" i="61"/>
  <c r="G8" i="61"/>
  <c r="S7" i="61"/>
  <c r="P7" i="61"/>
  <c r="M7" i="61"/>
  <c r="J7" i="61"/>
  <c r="G7" i="61"/>
  <c r="D14" i="61" l="1"/>
  <c r="D12" i="61"/>
  <c r="D10" i="61"/>
  <c r="D7" i="61"/>
  <c r="D11" i="61"/>
  <c r="D9" i="61"/>
  <c r="D8" i="61"/>
  <c r="D11" i="90" l="1"/>
  <c r="D10" i="90"/>
  <c r="D9" i="90"/>
  <c r="D8" i="90"/>
  <c r="D7" i="90"/>
  <c r="D6" i="90" l="1"/>
  <c r="S18" i="92"/>
  <c r="P18" i="92"/>
  <c r="M18" i="92"/>
  <c r="J18" i="92"/>
  <c r="G18" i="92"/>
  <c r="S17" i="92"/>
  <c r="P17" i="92"/>
  <c r="M17" i="92"/>
  <c r="J17" i="92"/>
  <c r="G17" i="92"/>
  <c r="S16" i="92"/>
  <c r="P16" i="92"/>
  <c r="M16" i="92"/>
  <c r="J16" i="92"/>
  <c r="G16" i="92"/>
  <c r="S15" i="92"/>
  <c r="P15" i="92"/>
  <c r="M15" i="92"/>
  <c r="J15" i="92"/>
  <c r="G15" i="92"/>
  <c r="S9" i="92"/>
  <c r="P9" i="92"/>
  <c r="M8" i="92"/>
  <c r="J8" i="92"/>
  <c r="G8" i="92"/>
  <c r="S7" i="92"/>
  <c r="P7" i="92"/>
  <c r="M7" i="92"/>
  <c r="J7" i="92"/>
  <c r="G7" i="92"/>
  <c r="S6" i="92"/>
  <c r="P6" i="92"/>
  <c r="M6" i="92"/>
  <c r="J6" i="92"/>
  <c r="G6" i="92"/>
  <c r="S5" i="92"/>
  <c r="P5" i="92"/>
  <c r="M5" i="92"/>
  <c r="J5" i="92"/>
  <c r="G5" i="92"/>
  <c r="D16" i="92" l="1"/>
  <c r="D17" i="92"/>
  <c r="D5" i="92"/>
  <c r="D6" i="92"/>
  <c r="D8" i="92"/>
  <c r="D9" i="92"/>
  <c r="D15" i="92"/>
  <c r="D18" i="92"/>
  <c r="D7" i="92"/>
  <c r="E6" i="90"/>
  <c r="D7" i="12" l="1"/>
  <c r="H11" i="90" l="1"/>
  <c r="F8" i="90"/>
  <c r="H10" i="90"/>
  <c r="F7" i="90"/>
  <c r="H9" i="90"/>
  <c r="H8" i="90"/>
  <c r="H7" i="90"/>
  <c r="F11" i="90"/>
  <c r="F10" i="90"/>
  <c r="F9" i="90"/>
  <c r="G13" i="12"/>
  <c r="D12" i="12" s="1"/>
  <c r="D13" i="12" s="1"/>
  <c r="D15" i="12"/>
  <c r="D10" i="12"/>
  <c r="D14" i="12"/>
  <c r="D9" i="12"/>
  <c r="D19" i="12"/>
  <c r="D17" i="12"/>
  <c r="D6" i="12"/>
  <c r="F5" i="12" s="1"/>
  <c r="D18" i="12"/>
  <c r="D11" i="12"/>
  <c r="D23" i="12"/>
  <c r="S18" i="61" l="1"/>
  <c r="S16" i="61"/>
  <c r="S15" i="61"/>
  <c r="S6" i="61"/>
  <c r="P18" i="61"/>
  <c r="P16" i="61"/>
  <c r="P15" i="61"/>
  <c r="P6" i="61"/>
  <c r="M18" i="61"/>
  <c r="M16" i="61"/>
  <c r="M15" i="61"/>
  <c r="M6" i="61"/>
  <c r="J18" i="61"/>
  <c r="J16" i="61"/>
  <c r="J15" i="61"/>
  <c r="J6" i="61"/>
  <c r="G15" i="61"/>
  <c r="G16" i="61"/>
  <c r="G18" i="61"/>
  <c r="G12" i="90" l="1"/>
  <c r="E12" i="90"/>
  <c r="M21" i="78"/>
  <c r="L21" i="78"/>
  <c r="K21" i="78"/>
  <c r="J21" i="78"/>
  <c r="I21" i="78"/>
  <c r="H21" i="78"/>
  <c r="G21" i="78"/>
  <c r="G4" i="78" s="1"/>
  <c r="F21" i="78"/>
  <c r="M5" i="78"/>
  <c r="L5" i="78"/>
  <c r="L4" i="78" s="1"/>
  <c r="K5" i="78"/>
  <c r="K4" i="78" s="1"/>
  <c r="J5" i="78"/>
  <c r="I5" i="78"/>
  <c r="H5" i="78"/>
  <c r="F5" i="78"/>
  <c r="G43" i="77"/>
  <c r="F43" i="77"/>
  <c r="G11" i="77"/>
  <c r="F11" i="77"/>
  <c r="E6" i="77"/>
  <c r="G5" i="77"/>
  <c r="G32" i="77"/>
  <c r="F32" i="77"/>
  <c r="E9" i="76"/>
  <c r="E8" i="76"/>
  <c r="H8" i="76" s="1"/>
  <c r="E7" i="76"/>
  <c r="E6" i="76"/>
  <c r="E5" i="76"/>
  <c r="G4" i="76"/>
  <c r="F4" i="76"/>
  <c r="D7" i="76" l="1"/>
  <c r="D16" i="77"/>
  <c r="C13" i="90"/>
  <c r="H4" i="78"/>
  <c r="E43" i="77"/>
  <c r="E32" i="77"/>
  <c r="I4" i="78"/>
  <c r="E11" i="77"/>
  <c r="E21" i="78"/>
  <c r="E5" i="78"/>
  <c r="M4" i="78"/>
  <c r="F4" i="78"/>
  <c r="J4" i="78"/>
  <c r="E4" i="76"/>
  <c r="F4" i="77"/>
  <c r="G4" i="77"/>
  <c r="E5" i="77"/>
  <c r="D6" i="76" l="1"/>
  <c r="D11" i="77"/>
  <c r="D8" i="76"/>
  <c r="D32" i="77"/>
  <c r="D43" i="77"/>
  <c r="D9" i="76"/>
  <c r="D5" i="76"/>
  <c r="D5" i="77"/>
  <c r="E4" i="78"/>
  <c r="E4" i="77"/>
  <c r="D4" i="77" l="1"/>
  <c r="C57" i="77" s="1"/>
  <c r="C58" i="77"/>
  <c r="C10" i="76"/>
  <c r="D15" i="61"/>
  <c r="D16" i="61"/>
  <c r="D18" i="61"/>
  <c r="G6" i="61" l="1"/>
  <c r="D6" i="61" l="1"/>
</calcChain>
</file>

<file path=xl/sharedStrings.xml><?xml version="1.0" encoding="utf-8"?>
<sst xmlns="http://schemas.openxmlformats.org/spreadsheetml/2006/main" count="3656" uniqueCount="1796">
  <si>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</si>
  <si>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</si>
  <si>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</si>
  <si>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</si>
  <si>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</si>
  <si>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</si>
  <si>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</si>
  <si>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</si>
  <si>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</si>
  <si>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</si>
  <si>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</si>
  <si>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</si>
  <si>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</si>
  <si>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</si>
  <si>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</si>
  <si>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11</t>
  </si>
  <si>
    <t>13</t>
  </si>
  <si>
    <t>Francés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</si>
  <si>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</si>
  <si>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</si>
  <si>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</si>
  <si>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</si>
  <si>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</si>
  <si>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</si>
  <si>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</si>
  <si>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</si>
  <si>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</si>
  <si>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</si>
  <si>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</si>
  <si>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</si>
  <si>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</si>
  <si>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</si>
  <si>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</si>
  <si>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</si>
  <si>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</si>
  <si>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</si>
  <si>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</si>
  <si>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</si>
  <si>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</si>
  <si>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</si>
  <si>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2</t>
  </si>
  <si>
    <t>DESAMPARADOS</t>
  </si>
  <si>
    <t>3</t>
  </si>
  <si>
    <t>OCCIDENTE</t>
  </si>
  <si>
    <t>ALAJUELA</t>
  </si>
  <si>
    <t>7</t>
  </si>
  <si>
    <t>COTO</t>
  </si>
  <si>
    <t>6</t>
  </si>
  <si>
    <t>PUNTARENAS</t>
  </si>
  <si>
    <t>SAN RAFAEL</t>
  </si>
  <si>
    <t>SAN JUAN</t>
  </si>
  <si>
    <t>15</t>
  </si>
  <si>
    <t>SARAPIQUI</t>
  </si>
  <si>
    <t>4</t>
  </si>
  <si>
    <t>HEREDIA</t>
  </si>
  <si>
    <t>SANTA CRUZ</t>
  </si>
  <si>
    <t>5</t>
  </si>
  <si>
    <t>CARTAGO</t>
  </si>
  <si>
    <t>LA UNION</t>
  </si>
  <si>
    <t>SAN ANTONIO</t>
  </si>
  <si>
    <t>HATILLO 2</t>
  </si>
  <si>
    <t>PURISCAL</t>
  </si>
  <si>
    <t>GUADALUPE</t>
  </si>
  <si>
    <t>SANTIAGO</t>
  </si>
  <si>
    <t>SAN PEDRO</t>
  </si>
  <si>
    <t>LIBERIA</t>
  </si>
  <si>
    <t>BAGACES</t>
  </si>
  <si>
    <t>00306</t>
  </si>
  <si>
    <t>COLON</t>
  </si>
  <si>
    <t>PEREZ ZELEDON</t>
  </si>
  <si>
    <t>19</t>
  </si>
  <si>
    <t>00415</t>
  </si>
  <si>
    <t>AGUIRRE</t>
  </si>
  <si>
    <t>PALMARES</t>
  </si>
  <si>
    <t>CAÑAS</t>
  </si>
  <si>
    <t>PLAZA ACOSTA</t>
  </si>
  <si>
    <t>TILARAN</t>
  </si>
  <si>
    <t>SAN DIEGO</t>
  </si>
  <si>
    <t>SIQUIRRES</t>
  </si>
  <si>
    <t>GUAPILES</t>
  </si>
  <si>
    <t>LEON CORTES</t>
  </si>
  <si>
    <t>COPEY</t>
  </si>
  <si>
    <t>TURRIALBA</t>
  </si>
  <si>
    <t>NICOYA</t>
  </si>
  <si>
    <t>ESPARZA</t>
  </si>
  <si>
    <t>GUAYCARA</t>
  </si>
  <si>
    <t>CIUDAD NEILY</t>
  </si>
  <si>
    <t>BATAN</t>
  </si>
  <si>
    <t>AMUBRI</t>
  </si>
  <si>
    <t>CAMPO DE ATERRIZAJE</t>
  </si>
  <si>
    <t>Barrio o Poblado:</t>
  </si>
  <si>
    <t>Dirección Exacta:</t>
  </si>
  <si>
    <t>Dirección Regional:</t>
  </si>
  <si>
    <t>Código Presupuestario:</t>
  </si>
  <si>
    <t>Educación Religiosa</t>
  </si>
  <si>
    <t>Informática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</si>
  <si>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</si>
  <si>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</si>
  <si>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</si>
  <si>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</si>
  <si>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</si>
  <si>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</si>
  <si>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</si>
  <si>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</si>
  <si>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</si>
  <si>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</si>
  <si>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</si>
  <si>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</si>
  <si>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</si>
  <si>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</si>
  <si>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</si>
  <si>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</si>
  <si>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</si>
  <si>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</si>
  <si>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</si>
  <si>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</si>
  <si>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</si>
  <si>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</si>
  <si>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</si>
  <si>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</si>
  <si>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</si>
  <si>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</si>
  <si>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</si>
  <si>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</si>
  <si>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</si>
  <si>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</si>
  <si>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</si>
  <si>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</si>
  <si>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</si>
  <si>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</si>
  <si>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</si>
  <si>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</si>
  <si>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</si>
  <si>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</si>
  <si>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</si>
  <si>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</si>
  <si>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</si>
  <si>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</si>
  <si>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</si>
  <si>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</si>
  <si>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</si>
  <si>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</si>
  <si>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</si>
  <si>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</si>
  <si>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</si>
  <si>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</si>
  <si>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</si>
  <si>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</si>
  <si>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</si>
  <si>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</si>
  <si>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</si>
  <si>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</si>
  <si>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</si>
  <si>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</si>
  <si>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</si>
  <si>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</si>
  <si>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</si>
  <si>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</si>
  <si>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</si>
  <si>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</si>
  <si>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</si>
  <si>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</si>
  <si>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</si>
  <si>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</si>
  <si>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</si>
  <si>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</si>
  <si>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</si>
  <si>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</si>
  <si>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</si>
  <si>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</si>
  <si>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</si>
  <si>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</si>
  <si>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</si>
  <si>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</si>
  <si>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</si>
  <si>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</si>
  <si>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Correo Electrónico de la Institución:</t>
  </si>
  <si>
    <t>PRIVADA</t>
  </si>
  <si>
    <t>Sicólogo</t>
  </si>
  <si>
    <t>Sociólogo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</si>
  <si>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</si>
  <si>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</si>
  <si>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</si>
  <si>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</si>
  <si>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</si>
  <si>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</si>
  <si>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</si>
  <si>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Comedor</t>
  </si>
  <si>
    <t>Año Cursado</t>
  </si>
  <si>
    <t>OBSERVACIONES/COMENTARIOS:</t>
  </si>
  <si>
    <t>Asignatura</t>
  </si>
  <si>
    <t>Hom-bres</t>
  </si>
  <si>
    <t>Mu-jeres</t>
  </si>
  <si>
    <t>Español</t>
  </si>
  <si>
    <t>Estudios Sociales</t>
  </si>
  <si>
    <t>Ciencias</t>
  </si>
  <si>
    <t>Matemática</t>
  </si>
  <si>
    <t>Biblioteca</t>
  </si>
  <si>
    <t>Taller de Artes Industriales</t>
  </si>
  <si>
    <t>Otros Talleres</t>
  </si>
  <si>
    <t>Gimnasio</t>
  </si>
  <si>
    <t>Discapacidad Motora</t>
  </si>
  <si>
    <t>Ceguera</t>
  </si>
  <si>
    <t>Baja Visión</t>
  </si>
  <si>
    <t>Docentes Educación Especial</t>
  </si>
  <si>
    <t>Auxiliar Administrativo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</si>
  <si>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</si>
  <si>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</si>
  <si>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</si>
  <si>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</si>
  <si>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</si>
  <si>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</si>
  <si>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Cantidad
Total</t>
  </si>
  <si>
    <t>Aulas (que no se utilizan para impartir lecciones)</t>
  </si>
  <si>
    <t>Sí</t>
  </si>
  <si>
    <t>No</t>
  </si>
  <si>
    <t>Personal</t>
  </si>
  <si>
    <t>Ubicación (PR/CA/DI):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</si>
  <si>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</si>
  <si>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</si>
  <si>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</si>
  <si>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</si>
  <si>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</si>
  <si>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</si>
  <si>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</si>
  <si>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</si>
  <si>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</si>
  <si>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</si>
  <si>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</si>
  <si>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</si>
  <si>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</si>
  <si>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</si>
  <si>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</si>
  <si>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</si>
  <si>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</si>
  <si>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</si>
  <si>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</si>
  <si>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</si>
  <si>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</si>
  <si>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</si>
  <si>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</si>
  <si>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</si>
  <si>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</si>
  <si>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</si>
  <si>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</si>
  <si>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</si>
  <si>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</si>
  <si>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</si>
  <si>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</si>
  <si>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</si>
  <si>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</si>
  <si>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</si>
  <si>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</si>
  <si>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</si>
  <si>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</si>
  <si>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</si>
  <si>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</si>
  <si>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</si>
  <si>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</si>
  <si>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</si>
  <si>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</si>
  <si>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</si>
  <si>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</si>
  <si>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</si>
  <si>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</si>
  <si>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</si>
  <si>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</si>
  <si>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</si>
  <si>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</si>
  <si>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</si>
  <si>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</si>
  <si>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</si>
  <si>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</si>
  <si>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</si>
  <si>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</si>
  <si>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</si>
  <si>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</si>
  <si>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</si>
  <si>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</si>
  <si>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</si>
  <si>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</si>
  <si>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</si>
  <si>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</si>
  <si>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</si>
  <si>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</si>
  <si>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</si>
  <si>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</si>
  <si>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</si>
  <si>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</si>
  <si>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</si>
  <si>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</si>
  <si>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</si>
  <si>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</si>
  <si>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</si>
  <si>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</si>
  <si>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</si>
  <si>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</si>
  <si>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</si>
  <si>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</si>
  <si>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</si>
  <si>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</si>
  <si>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</si>
  <si>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</si>
  <si>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</si>
  <si>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</si>
  <si>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</si>
  <si>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</si>
  <si>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</si>
  <si>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</si>
  <si>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</si>
  <si>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</si>
  <si>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</si>
  <si>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</si>
  <si>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</si>
  <si>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</si>
  <si>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</si>
  <si>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</si>
  <si>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</si>
  <si>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</si>
  <si>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</si>
  <si>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</si>
  <si>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</si>
  <si>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</si>
  <si>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</si>
  <si>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</si>
  <si>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</si>
  <si>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</si>
  <si>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</si>
  <si>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</si>
  <si>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</si>
  <si>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</si>
  <si>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</si>
  <si>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</si>
  <si>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</si>
  <si>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</si>
  <si>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</si>
  <si>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</si>
  <si>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</si>
  <si>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</si>
  <si>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</si>
  <si>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</si>
  <si>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</si>
  <si>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</si>
  <si>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</si>
  <si>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</si>
  <si>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</si>
  <si>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</si>
  <si>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</si>
  <si>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</si>
  <si>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</si>
  <si>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</si>
  <si>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</si>
  <si>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</si>
  <si>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</si>
  <si>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</si>
  <si>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</si>
  <si>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</si>
  <si>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</si>
  <si>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</si>
  <si>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</si>
  <si>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</si>
  <si>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</si>
  <si>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</si>
  <si>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</si>
  <si>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</si>
  <si>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</si>
  <si>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</si>
  <si>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</si>
  <si>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</si>
  <si>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</si>
  <si>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</si>
  <si>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</si>
  <si>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</si>
  <si>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</si>
  <si>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</si>
  <si>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</si>
  <si>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</si>
  <si>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</si>
  <si>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</si>
  <si>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</si>
  <si>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</si>
  <si>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</si>
  <si>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</si>
  <si>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</si>
  <si>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</si>
  <si>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</si>
  <si>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</si>
  <si>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</si>
  <si>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</si>
  <si>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</si>
  <si>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</si>
  <si>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</si>
  <si>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</si>
  <si>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</si>
  <si>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</si>
  <si>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</si>
  <si>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</si>
  <si>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</si>
  <si>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</si>
  <si>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</si>
  <si>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</si>
  <si>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</si>
  <si>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</si>
  <si>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</si>
  <si>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</si>
  <si>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</si>
  <si>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</si>
  <si>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</si>
  <si>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</si>
  <si>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</si>
  <si>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</si>
  <si>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</si>
  <si>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</si>
  <si>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</si>
  <si>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</si>
  <si>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</si>
  <si>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</si>
  <si>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</si>
  <si>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</si>
  <si>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</si>
  <si>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</si>
  <si>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</si>
  <si>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</si>
  <si>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</si>
  <si>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</si>
  <si>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</si>
  <si>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</si>
  <si>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</si>
  <si>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</si>
  <si>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</si>
  <si>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</si>
  <si>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</si>
  <si>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</si>
  <si>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</si>
  <si>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</si>
  <si>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</si>
  <si>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</si>
  <si>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</si>
  <si>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</si>
  <si>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</si>
  <si>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</si>
  <si>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</si>
  <si>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</si>
  <si>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</si>
  <si>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</si>
  <si>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</si>
  <si>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</si>
  <si>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</si>
  <si>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</si>
  <si>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</si>
  <si>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</si>
  <si>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</si>
  <si>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</si>
  <si>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</si>
  <si>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</si>
  <si>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</si>
  <si>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</si>
  <si>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</si>
  <si>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</si>
  <si>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</si>
  <si>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</si>
  <si>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</si>
  <si>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</si>
  <si>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</si>
  <si>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</si>
  <si>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</si>
  <si>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</si>
  <si>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</si>
  <si>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</si>
  <si>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</si>
  <si>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</si>
  <si>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</si>
  <si>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</si>
  <si>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</si>
  <si>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</si>
  <si>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</si>
  <si>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</si>
  <si>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</si>
  <si>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</si>
  <si>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</si>
  <si>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</si>
  <si>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</si>
  <si>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</si>
  <si>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</si>
  <si>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</si>
  <si>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</si>
  <si>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</si>
  <si>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</si>
  <si>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</si>
  <si>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</si>
  <si>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</si>
  <si>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</si>
  <si>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</si>
  <si>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</si>
  <si>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</si>
  <si>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</si>
  <si>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</si>
  <si>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</si>
  <si>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</si>
  <si>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</si>
  <si>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</si>
  <si>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</si>
  <si>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</si>
  <si>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</si>
  <si>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</si>
  <si>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</si>
  <si>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</si>
  <si>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</si>
  <si>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</si>
  <si>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</si>
  <si>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</si>
  <si>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</si>
  <si>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</si>
  <si>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</si>
  <si>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</si>
  <si>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</si>
  <si>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</si>
  <si>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</si>
  <si>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</si>
  <si>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</si>
  <si>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</si>
  <si>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</si>
  <si>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</si>
  <si>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</si>
  <si>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</si>
  <si>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</si>
  <si>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</si>
  <si>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</si>
  <si>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</si>
  <si>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</si>
  <si>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</si>
  <si>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</si>
  <si>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</si>
  <si>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</si>
  <si>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</si>
  <si>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</si>
  <si>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</si>
  <si>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</si>
  <si>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</si>
  <si>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</si>
  <si>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</si>
  <si>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</si>
  <si>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</si>
  <si>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</si>
  <si>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</si>
  <si>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</si>
  <si>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</si>
  <si>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</si>
  <si>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</si>
  <si>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</si>
  <si>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</si>
  <si>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</si>
  <si>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</si>
  <si>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</si>
  <si>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</si>
  <si>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</si>
  <si>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</si>
  <si>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</si>
  <si>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</si>
  <si>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</si>
  <si>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</si>
  <si>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</si>
  <si>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</si>
  <si>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</si>
  <si>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</si>
  <si>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</si>
  <si>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</si>
  <si>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</si>
  <si>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</si>
  <si>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</si>
  <si>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</si>
  <si>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</si>
  <si>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</si>
  <si>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</si>
  <si>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</si>
  <si>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</si>
  <si>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</si>
  <si>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</si>
  <si>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</si>
  <si>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</si>
  <si>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</si>
  <si>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</si>
  <si>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</si>
  <si>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</si>
  <si>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</si>
  <si>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</si>
  <si>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</si>
  <si>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</si>
  <si>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</si>
  <si>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</si>
  <si>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</si>
  <si>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</si>
  <si>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</si>
  <si>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</si>
  <si>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</si>
  <si>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</si>
  <si>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</si>
  <si>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</si>
  <si>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</si>
  <si>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</si>
  <si>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</si>
  <si>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</si>
  <si>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</si>
  <si>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</si>
  <si>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</si>
  <si>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</si>
  <si>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</si>
  <si>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</si>
  <si>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</si>
  <si>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</si>
  <si>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</si>
  <si>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</si>
  <si>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</si>
  <si>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</si>
  <si>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</si>
  <si>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</si>
  <si>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</si>
  <si>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</si>
  <si>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</si>
  <si>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</si>
  <si>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</si>
  <si>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</si>
  <si>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</si>
  <si>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</si>
  <si>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</si>
  <si>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</si>
  <si>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</si>
  <si>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</si>
  <si>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</si>
  <si>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</si>
  <si>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</si>
  <si>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</si>
  <si>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</si>
  <si>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</si>
  <si>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</si>
  <si>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</si>
  <si>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</si>
  <si>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</si>
  <si>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</si>
  <si>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</si>
  <si>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</si>
  <si>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</si>
  <si>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</si>
  <si>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</si>
  <si>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</si>
  <si>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</si>
  <si>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</si>
  <si>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</si>
  <si>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</si>
  <si>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</si>
  <si>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</si>
  <si>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</si>
  <si>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</si>
  <si>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</si>
  <si>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</si>
  <si>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</si>
  <si>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</si>
  <si>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</si>
  <si>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</si>
  <si>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</si>
  <si>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</si>
  <si>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</si>
  <si>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</si>
  <si>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</si>
  <si>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</si>
  <si>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</si>
  <si>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</si>
  <si>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</si>
  <si>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</si>
  <si>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</si>
  <si>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</si>
  <si>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</si>
  <si>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</si>
  <si>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</si>
  <si>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</si>
  <si>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</si>
  <si>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</si>
  <si>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</si>
  <si>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</si>
  <si>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</si>
  <si>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</si>
  <si>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</si>
  <si>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</si>
  <si>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</si>
  <si>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</si>
  <si>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</si>
  <si>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</si>
  <si>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</si>
  <si>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</si>
  <si>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</si>
  <si>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</si>
  <si>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</si>
  <si>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</si>
  <si>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</si>
  <si>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CUADRO 1</t>
  </si>
  <si>
    <t>Matrícula Inicial</t>
  </si>
  <si>
    <t>CUADRO 4</t>
  </si>
  <si>
    <t>Provincia / Cantón / Distrito</t>
  </si>
  <si>
    <t>CUADRO 5</t>
  </si>
  <si>
    <t>CUADRO 7</t>
  </si>
  <si>
    <t>CUADRO 11</t>
  </si>
  <si>
    <t>CUADRO 12</t>
  </si>
  <si>
    <t>Otro lugar (indicar debajo de esta línea)</t>
  </si>
  <si>
    <t>Otros Laboratorios</t>
  </si>
  <si>
    <t>Soda</t>
  </si>
  <si>
    <t>DIREG</t>
  </si>
  <si>
    <t>ZONA</t>
  </si>
  <si>
    <t>TIPODIR</t>
  </si>
  <si>
    <t>NIVEL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</si>
  <si>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</si>
  <si>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</si>
  <si>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</si>
  <si>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</si>
  <si>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</si>
  <si>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</si>
  <si>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</si>
  <si>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</si>
  <si>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</si>
  <si>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</si>
  <si>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</si>
  <si>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AZ5T</t>
  </si>
  <si>
    <t>AZ5H</t>
  </si>
  <si>
    <t>AZ6T</t>
  </si>
  <si>
    <t>AZ6H</t>
  </si>
  <si>
    <t>AZ1M</t>
  </si>
  <si>
    <t>AZ2M</t>
  </si>
  <si>
    <t>AZ3M</t>
  </si>
  <si>
    <t>AZ4M</t>
  </si>
  <si>
    <t>AZ5M</t>
  </si>
  <si>
    <t>AZ6M</t>
  </si>
  <si>
    <t>Conducta</t>
  </si>
  <si>
    <t>CODTALLER</t>
  </si>
  <si>
    <t>EL COLEGIO</t>
  </si>
  <si>
    <t>FRENTE A LAS INSTALACIONES DEL POLIDEPORTIVO</t>
  </si>
  <si>
    <t>CERRO MOCHO</t>
  </si>
  <si>
    <t>150 ESTE DE LA UNIVERSIDAD NACIONAL</t>
  </si>
  <si>
    <t>Académica Nocturna</t>
  </si>
  <si>
    <t>Biología</t>
  </si>
  <si>
    <t>Química</t>
  </si>
  <si>
    <t>Física</t>
  </si>
  <si>
    <t>Educación Cívica</t>
  </si>
  <si>
    <t>CUADRO 13</t>
  </si>
  <si>
    <t>CUADRO 10</t>
  </si>
  <si>
    <t>10º</t>
  </si>
  <si>
    <t xml:space="preserve">Docentes </t>
  </si>
  <si>
    <t>III Ciclo</t>
  </si>
  <si>
    <t>Educación Diversificada</t>
  </si>
  <si>
    <t>Subdirector</t>
  </si>
  <si>
    <t>CUADRO 6</t>
  </si>
  <si>
    <t>Administrativos Reubicados</t>
  </si>
  <si>
    <t>Técnicos-Docentes Reubicados</t>
  </si>
  <si>
    <t>Docentes Reubicados</t>
  </si>
  <si>
    <t>Docentes Reubicados de Educación Especial</t>
  </si>
  <si>
    <t>7º</t>
  </si>
  <si>
    <t>8º</t>
  </si>
  <si>
    <t>9º</t>
  </si>
  <si>
    <t>11º</t>
  </si>
  <si>
    <t>Adelantan una o más asignaturas de:</t>
  </si>
  <si>
    <t>Discapacidad/Condición</t>
  </si>
  <si>
    <t>Cubículos</t>
  </si>
  <si>
    <t>GUARARI</t>
  </si>
  <si>
    <t>Si requiere más filas, insértelas.</t>
  </si>
  <si>
    <t>1-07-07</t>
  </si>
  <si>
    <t>1-19-12</t>
  </si>
  <si>
    <t>2-02-14</t>
  </si>
  <si>
    <t>6-02-06</t>
  </si>
  <si>
    <t>6-08-06</t>
  </si>
  <si>
    <t>00329</t>
  </si>
  <si>
    <t>NOCTURNO CALASANZ</t>
  </si>
  <si>
    <t>director@hogarcalasanz.org</t>
  </si>
  <si>
    <t>400 ESTE DEL CRISTO DE SABANILLA</t>
  </si>
  <si>
    <t>Cantidad de 
Secciones</t>
  </si>
  <si>
    <t>Lengua Indígena</t>
  </si>
  <si>
    <t>CUADRO 2</t>
  </si>
  <si>
    <t>CUADRO 3</t>
  </si>
  <si>
    <t>CUADRO 8</t>
  </si>
  <si>
    <t>CUADRO 9</t>
  </si>
  <si>
    <t>DISCAPACIDAD O CONDICIÓN DE LOS ESTUDIANTES DE ACADÉMICA NOCTURNA</t>
  </si>
  <si>
    <t>PERSONAL TOTAL QUE LABORA EN ACADÉMICA NOCTURNA</t>
  </si>
  <si>
    <t>00303</t>
  </si>
  <si>
    <t>00305</t>
  </si>
  <si>
    <t>00307</t>
  </si>
  <si>
    <t>00308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</si>
  <si>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</si>
  <si>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</si>
  <si>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</si>
  <si>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</si>
  <si>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</si>
  <si>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</si>
  <si>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</si>
  <si>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</si>
  <si>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</si>
  <si>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</si>
  <si>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</si>
  <si>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</si>
  <si>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</si>
  <si>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</si>
  <si>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</si>
  <si>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</si>
  <si>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</si>
  <si>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</si>
  <si>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00330</t>
  </si>
  <si>
    <t>00331</t>
  </si>
  <si>
    <t>00335</t>
  </si>
  <si>
    <t>00337</t>
  </si>
  <si>
    <t>00338</t>
  </si>
  <si>
    <t>00341</t>
  </si>
  <si>
    <t>00343</t>
  </si>
  <si>
    <t>00353</t>
  </si>
  <si>
    <t>00575</t>
  </si>
  <si>
    <t>00593</t>
  </si>
  <si>
    <t>00594</t>
  </si>
  <si>
    <t>00595</t>
  </si>
  <si>
    <t>00596</t>
  </si>
  <si>
    <t>00597</t>
  </si>
  <si>
    <t>00598</t>
  </si>
  <si>
    <t>00599</t>
  </si>
  <si>
    <t>00600</t>
  </si>
  <si>
    <t>00601</t>
  </si>
  <si>
    <t>00603</t>
  </si>
  <si>
    <t>00647</t>
  </si>
  <si>
    <t>00709</t>
  </si>
  <si>
    <t>00710</t>
  </si>
  <si>
    <t>00711</t>
  </si>
  <si>
    <t>00739</t>
  </si>
  <si>
    <t>00788</t>
  </si>
  <si>
    <t>00827</t>
  </si>
  <si>
    <t>00831</t>
  </si>
  <si>
    <t>01009</t>
  </si>
  <si>
    <t>01010</t>
  </si>
  <si>
    <t>4825</t>
  </si>
  <si>
    <t>4824</t>
  </si>
  <si>
    <t>4837</t>
  </si>
  <si>
    <t>4888</t>
  </si>
  <si>
    <t>4822</t>
  </si>
  <si>
    <t>4838</t>
  </si>
  <si>
    <t>4839</t>
  </si>
  <si>
    <t>4840</t>
  </si>
  <si>
    <t>4848</t>
  </si>
  <si>
    <t>4842</t>
  </si>
  <si>
    <t>4843</t>
  </si>
  <si>
    <t>4849</t>
  </si>
  <si>
    <t>4850</t>
  </si>
  <si>
    <t>4853</t>
  </si>
  <si>
    <t>4855</t>
  </si>
  <si>
    <t>4859</t>
  </si>
  <si>
    <t>4860</t>
  </si>
  <si>
    <t>4861</t>
  </si>
  <si>
    <t>4862</t>
  </si>
  <si>
    <t>4869</t>
  </si>
  <si>
    <t>4871</t>
  </si>
  <si>
    <t>4872</t>
  </si>
  <si>
    <t>4875</t>
  </si>
  <si>
    <t>0006</t>
  </si>
  <si>
    <t>4877</t>
  </si>
  <si>
    <t>4878</t>
  </si>
  <si>
    <t>4882</t>
  </si>
  <si>
    <t>4881</t>
  </si>
  <si>
    <t>4889</t>
  </si>
  <si>
    <t>4893</t>
  </si>
  <si>
    <t>4883</t>
  </si>
  <si>
    <t>4894</t>
  </si>
  <si>
    <t>6475</t>
  </si>
  <si>
    <t>4916</t>
  </si>
  <si>
    <t>4854</t>
  </si>
  <si>
    <t>4874</t>
  </si>
  <si>
    <t>4867</t>
  </si>
  <si>
    <t>4841</t>
  </si>
  <si>
    <t>4884</t>
  </si>
  <si>
    <t>4896</t>
  </si>
  <si>
    <t>5732</t>
  </si>
  <si>
    <t>5706</t>
  </si>
  <si>
    <t>4890</t>
  </si>
  <si>
    <t>5284</t>
  </si>
  <si>
    <t>5682</t>
  </si>
  <si>
    <t>5806</t>
  </si>
  <si>
    <t>5815</t>
  </si>
  <si>
    <t>5807</t>
  </si>
  <si>
    <t>5816</t>
  </si>
  <si>
    <t>5929</t>
  </si>
  <si>
    <t>6101</t>
  </si>
  <si>
    <t>6113</t>
  </si>
  <si>
    <t>6523</t>
  </si>
  <si>
    <t>6551</t>
  </si>
  <si>
    <t>NOCTURNO DE HATILLO</t>
  </si>
  <si>
    <t>NOCTURNO DESAMPARADOS</t>
  </si>
  <si>
    <t>NOCTURNO DE PURISCAL</t>
  </si>
  <si>
    <t>NOCTURNO DE CIUDAD COLON</t>
  </si>
  <si>
    <t>NOCTURNO DE PALMARES</t>
  </si>
  <si>
    <t>NOCTURNO MIGUEL OBREGON LIZANO</t>
  </si>
  <si>
    <t>NOCTURNO DE GRECIA</t>
  </si>
  <si>
    <t>NOCTURNO JULIAN VOLIO LLORENTE</t>
  </si>
  <si>
    <t>NOCTURNO DE NARANJO</t>
  </si>
  <si>
    <t>NOCTURNO DE CARTAGO</t>
  </si>
  <si>
    <t>NOCTURNO DE LA UNION</t>
  </si>
  <si>
    <t>NOCTURNO PBRO. ENRIQUE MENZEL</t>
  </si>
  <si>
    <t>NOCTURNO HERMAN LOPEZ HERNANDEZ</t>
  </si>
  <si>
    <t>NOCTURNO DE RIO FRIO</t>
  </si>
  <si>
    <t>NOCTURNO DE LIBERIA</t>
  </si>
  <si>
    <t>NOCTURNO DE NICOYA</t>
  </si>
  <si>
    <t>NOCTURNO DE SANTA CRUZ</t>
  </si>
  <si>
    <t>NOCTURNO JUAN SANTAMARIA</t>
  </si>
  <si>
    <t>NOCTURNO JOSE MARTI</t>
  </si>
  <si>
    <t>NOCTURNO DE ESPARZA</t>
  </si>
  <si>
    <t>NOCTURNO DE GOLFITO</t>
  </si>
  <si>
    <t>NOCTURNO DE SAN VITO</t>
  </si>
  <si>
    <t>NOCTURNO DE BAGACES</t>
  </si>
  <si>
    <t>NOCTURNO CARLOS MELENDEZ CHAVERRI</t>
  </si>
  <si>
    <t>SECCION NOCTURNA ACADEMICA DE PARAISO</t>
  </si>
  <si>
    <t>NOCTURNO MAURILIO ALVARADO VARGAS</t>
  </si>
  <si>
    <t>NOCTURNO LA CRUZ</t>
  </si>
  <si>
    <t>NOCTURNO DE BUENOS AIRES</t>
  </si>
  <si>
    <t>NOCTURNO DE OSA</t>
  </si>
  <si>
    <t>NOCTURNO DE QUEPOS</t>
  </si>
  <si>
    <t>NOCTURNO DE SIQUIRRES</t>
  </si>
  <si>
    <t>NOCTURNO DE BATAAN</t>
  </si>
  <si>
    <t>NOCTURNO PACIFICO SUR</t>
  </si>
  <si>
    <t>NOCTURNO LA JULIETA</t>
  </si>
  <si>
    <t>NOCTURNO DE CARIARI</t>
  </si>
  <si>
    <t>NOCTURNO OROTINA</t>
  </si>
  <si>
    <t>NOCTURNO DE PUERTO VIEJO</t>
  </si>
  <si>
    <t>NOCTURNO DE POCORA</t>
  </si>
  <si>
    <t>NOCTURNO DE SAN PEDRO</t>
  </si>
  <si>
    <t>NOCTURNO DE JACO</t>
  </si>
  <si>
    <t>NOCTURNO DE AMUBRI</t>
  </si>
  <si>
    <t>BARRIO EL COLEGIO</t>
  </si>
  <si>
    <t>CENTRO</t>
  </si>
  <si>
    <t>LA PLAZA</t>
  </si>
  <si>
    <t>EL INVU</t>
  </si>
  <si>
    <t>RIO FRIO</t>
  </si>
  <si>
    <t>LA ISLA</t>
  </si>
  <si>
    <t>CALLE LOS COLEGIOS</t>
  </si>
  <si>
    <t>URBANIZACION LOMAS</t>
  </si>
  <si>
    <t>PALMAR NORTE</t>
  </si>
  <si>
    <t>JUNTA NARANJO</t>
  </si>
  <si>
    <t>LA JULIETA</t>
  </si>
  <si>
    <t>EL KILOMETRO</t>
  </si>
  <si>
    <t>POCORA CENTRO</t>
  </si>
  <si>
    <t>col.nocturnodepococi@mep.go.cr</t>
  </si>
  <si>
    <t>col.nocturnosanvito@mep.go.cr</t>
  </si>
  <si>
    <t>col.nocturnodeguacimo@mep.go.cr</t>
  </si>
  <si>
    <t>col.nocturnodebagaces@mep.go.cr</t>
  </si>
  <si>
    <t>col.nocturnocarlosmelendez@mep.go.cr</t>
  </si>
  <si>
    <t>lic.nocturnodeparaiso@mep.go.cr</t>
  </si>
  <si>
    <t>100 SUR DEL CUERPO DE BOMBEROS DE PARAISO</t>
  </si>
  <si>
    <t>col.nocturnomaurilioalvarado@mep.go.cr</t>
  </si>
  <si>
    <t>50 MTS ESTE DE LAS OFICINAS DEL ICE CENTRO TI</t>
  </si>
  <si>
    <t>col.nocturnolacruz@mep.go.cr</t>
  </si>
  <si>
    <t>PARQUE CENTRAL DE LA CRUZ 300 NORTE, 100 ESTE</t>
  </si>
  <si>
    <t>lic.nocturnodebuenosaires@mep.go.cr</t>
  </si>
  <si>
    <t>800 MTS.N. DE LA IGLESIA C.EN LAS INST.DE CTP</t>
  </si>
  <si>
    <t>EDGAR FONSECA GARRO</t>
  </si>
  <si>
    <t>DIAGONAL AL BANCO NACIONAL, PALMAR NORTE</t>
  </si>
  <si>
    <t>col.nocturnodequepos@mep.go.cr</t>
  </si>
  <si>
    <t>col.nocturnodeguaycara@mep.go.cr</t>
  </si>
  <si>
    <t>col.nocturnosiquirres@mep.go.cr</t>
  </si>
  <si>
    <t>col.nocturnolajulieta@mep.go.cr</t>
  </si>
  <si>
    <t>col.nocturnosinai@mep.go.cr</t>
  </si>
  <si>
    <t>col.nocturnocariari@mep.go.cr</t>
  </si>
  <si>
    <t>1.2 KM DE LA FUERZA PUBLICA</t>
  </si>
  <si>
    <t>INSTALACIONES DEL C.T.P RICARDO CASTRO BEER</t>
  </si>
  <si>
    <t>col.nocturnodepuertoviejo@mep.go.cr</t>
  </si>
  <si>
    <t>1 KM NORTE DEL BANCO NACIONAL</t>
  </si>
  <si>
    <t>col.nocturnodepocora@mep.go.cr</t>
  </si>
  <si>
    <t>lic.nocturnosanpedro@mep.go.cr</t>
  </si>
  <si>
    <t>250 SUR DEL TEMPLO CATOLICO SAN PEDRO</t>
  </si>
  <si>
    <t>300 MTS SUR DE MAXI PALI</t>
  </si>
  <si>
    <t>PABLO GUERRA MIRANDA</t>
  </si>
  <si>
    <t>FRENTE A EMISORA LA VOZ DE TALAMANCA, AMUBRI</t>
  </si>
  <si>
    <t>col.nocturnobrauliocarrillo@mep.go.cr</t>
  </si>
  <si>
    <t>200 OESTE 50 SUR DEL BANCO NACIONAL</t>
  </si>
  <si>
    <t>lic.nocturnodedesamparados@mep.go.cr</t>
  </si>
  <si>
    <t>col.nocturnolacuesta@mep.go.cr</t>
  </si>
  <si>
    <t>lic.josejoaquinjimenez@mep.go.cr</t>
  </si>
  <si>
    <t>300 OESTE DEL PALACIO MUNICIPAL</t>
  </si>
  <si>
    <t>lic.nocturnodepuriscal@mep.go.cr</t>
  </si>
  <si>
    <t>lic.nocturnociudadcolon@mep.go.cr</t>
  </si>
  <si>
    <t>600 ESTE DE LA BOMBA DELTA</t>
  </si>
  <si>
    <t>lic.nocturnoperezzeledon@mep.go.cr</t>
  </si>
  <si>
    <t>col.nocturnodepalmares@mep.go.cr</t>
  </si>
  <si>
    <t>FRENTE A LOS BOMBEROS, PALMARES CENTRO</t>
  </si>
  <si>
    <t>col.nocturnomiguelobregon@mep.go.cr</t>
  </si>
  <si>
    <t>COSTADO NORTE DE LA PLAZA</t>
  </si>
  <si>
    <t>lic.nocturnodegrecia@mep.go.cr</t>
  </si>
  <si>
    <t>1 KM AL NORTE IGLESIA LAS MERCEDES DE GRECIA</t>
  </si>
  <si>
    <t>COSTADO SUR DE LA CORTE DE JUSTICIA SN RAMON</t>
  </si>
  <si>
    <t>col.nocturnodecartago@mep.go.cr</t>
  </si>
  <si>
    <t>CARTAGO CENTRO A UN COSTADO DE PLAZA IGLESIAS</t>
  </si>
  <si>
    <t>MOISES JAMIENSON CASTILLO</t>
  </si>
  <si>
    <t>col.nocturnopbroenrique@mep.go.cr</t>
  </si>
  <si>
    <t>50 NORTE ESTACION DE BOMBEROS</t>
  </si>
  <si>
    <t>FRENTE AL BANCO POPULAR</t>
  </si>
  <si>
    <t>col.nocturnoderiofrio@mep.go.cr</t>
  </si>
  <si>
    <t>300 M O DE LA ESCUELA FINCA ONCE DE R FRIO</t>
  </si>
  <si>
    <t>col.nocturnodenicoya@mep.go.cr</t>
  </si>
  <si>
    <t>300 ESQUINA SURESTE DEL PARQUE RECAREDO</t>
  </si>
  <si>
    <t>col.nocturnodesantacruz@mep.go.cr</t>
  </si>
  <si>
    <t>lic.nocturnojuansantamaria@mep.go.cr</t>
  </si>
  <si>
    <t>col.nocturnojosemarti@mep.go.cr</t>
  </si>
  <si>
    <t>JUAN CARLOS CHAVES VALVERDE</t>
  </si>
  <si>
    <t>col.nocturnoesparza@mep.go.cr</t>
  </si>
  <si>
    <t>col.nocturnodegolfito@mep.go.cr</t>
  </si>
  <si>
    <t>COSTADO ESTE DE COMANDOS DEL SUR</t>
  </si>
  <si>
    <t>col.nocturnodeciudadneilly@mep.go.cr</t>
  </si>
  <si>
    <t>COSTADO NORTE DE LA ESCUELA ALBERTO ECHANDI</t>
  </si>
  <si>
    <t>col.nocturnodelimon@mep.go.cr</t>
  </si>
  <si>
    <t>Docentes-Académica Nocturna</t>
  </si>
  <si>
    <t>Académica Nocturna (incluye Asignaturas Especiales)</t>
  </si>
  <si>
    <t>Administrativos</t>
  </si>
  <si>
    <t>Técnicos-Docentes</t>
  </si>
  <si>
    <t>Oficinista</t>
  </si>
  <si>
    <t>Trabajador Calificado</t>
  </si>
  <si>
    <t>Oficial de Seguridad</t>
  </si>
  <si>
    <t>Auxiliar de Vigilancia</t>
  </si>
  <si>
    <t>Conserje</t>
  </si>
  <si>
    <t>Cocinera</t>
  </si>
  <si>
    <t>Administ. y de Servicios Reubicados / Readecuados</t>
  </si>
  <si>
    <t>Se comparte el edificio con otra institución?</t>
  </si>
  <si>
    <t>2-16-01</t>
  </si>
  <si>
    <t>6-01-10</t>
  </si>
  <si>
    <t>NOCTURNO JOSE JOAQUIN JIMENEZ NUNEZ</t>
  </si>
  <si>
    <t>NOCTURNO DE PEREZ ZELEDON</t>
  </si>
  <si>
    <t>Bº MARIA AUXILIADORA</t>
  </si>
  <si>
    <t>INVU LA ROTONDA</t>
  </si>
  <si>
    <t>NOCTURNO GUAYCARA</t>
  </si>
  <si>
    <t>OJO DE AGUA</t>
  </si>
  <si>
    <t>NOCTURNO DE SINAI</t>
  </si>
  <si>
    <t>col.nocturnodehatillo@mep.go.cr</t>
  </si>
  <si>
    <t>COSTADO NORTE DE LA CIUDAD DEPORTIVA BN ARENA</t>
  </si>
  <si>
    <t>col.nocturnodenaranjo@mep.go.cr</t>
  </si>
  <si>
    <t>col.nocturnohermanlopez@mep.go.cr</t>
  </si>
  <si>
    <t>125 NORTE Y 75 ESTE DE LA ESC. PEDRO MURILLO</t>
  </si>
  <si>
    <t>COSTADO NORTE DE LA PLAZA DE DEPORTES</t>
  </si>
  <si>
    <t>100 MTS. DE LA PLAZA DE FUTBOL DE LA ISLA</t>
  </si>
  <si>
    <t>200 M OESTE DE ESTACION DE SERVICIO RIO CLARO</t>
  </si>
  <si>
    <t>lic.nocturnopacificosur@mep.go.cr</t>
  </si>
  <si>
    <t>col.nocturnodejaco@mep.go.cr</t>
  </si>
  <si>
    <t>col.nocturnoamubri@mep.go.cr</t>
  </si>
  <si>
    <t>RESIDENCIA DE LOS ESTUDIANTES MATRICULADOS DURANTE</t>
  </si>
  <si>
    <t>Refugiados</t>
  </si>
  <si>
    <t>Solicitante de Asilo</t>
  </si>
  <si>
    <t>Lengua Materna</t>
  </si>
  <si>
    <t>5-11-05</t>
  </si>
  <si>
    <t>Afectividad y Sexualidad Integral</t>
  </si>
  <si>
    <t>Repitentes</t>
  </si>
  <si>
    <t>MATRÍCULA INICIAL, REPITENTES Y NÚMERO DE SECCIONES
EN ACADÉMICA NOCTURNA</t>
  </si>
  <si>
    <t>Año que cursa</t>
  </si>
  <si>
    <t>NOCTURNO BRAULIO CARRILLO COLINA</t>
  </si>
  <si>
    <t>SAN JOSE NORTE</t>
  </si>
  <si>
    <t>SAN JOSE CENTRAL</t>
  </si>
  <si>
    <t>GRANDE DE TERRABA</t>
  </si>
  <si>
    <t>SULA</t>
  </si>
  <si>
    <t>150 NORTE DE LA ANTIGUA ULATINA</t>
  </si>
  <si>
    <t>lic.nocturnodeliberia@mep.go.cr</t>
  </si>
  <si>
    <t>COSTADO OESTE DETRAS DE LA CATEDRAL</t>
  </si>
  <si>
    <t>ALBERTO AMADOR RODRIGUEZ</t>
  </si>
  <si>
    <t>col.nocturnobataan@mep.go.cr</t>
  </si>
  <si>
    <t>DEL MERCADO MUNICIPAL DE PARRITA 200 NORTE</t>
  </si>
  <si>
    <t>col.nocturnopalmares@mep.go.cr</t>
  </si>
  <si>
    <t>ELVIS BENAVIDES JIMENEZ</t>
  </si>
  <si>
    <t>Aulas o lugar donde se imparten lecciones:</t>
  </si>
  <si>
    <t>Indique si la Institución cuenta con los siguientes servicios:</t>
  </si>
  <si>
    <t>Sala de Robótica</t>
  </si>
  <si>
    <t>Pupitres (Unipersonales, mesas de pupitre)</t>
  </si>
  <si>
    <t>MATRÍCULA INICIAL EN ALGUNAS ASIGNATURAS, ACADÉMICA NOCTURNA</t>
  </si>
  <si>
    <t>REPITENTES EN ALGUNAS ASIGNATURAS, ACADÉMICA NOCTURNA</t>
  </si>
  <si>
    <t>Matriculados
en:</t>
  </si>
  <si>
    <t>(3)
De los estudiantes anotados en la columna (1), indique los que 
 SON ALFABETIZADOS</t>
  </si>
  <si>
    <t>Educación
Diversificada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</si>
  <si>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</si>
  <si>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</si>
  <si>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</si>
  <si>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</si>
  <si>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</si>
  <si>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1/  No incluir Síndrome de Down.</t>
  </si>
  <si>
    <t>ESTUDIANTES DE ACADÉMICA NOCTURNA REPORTADOS COMO</t>
  </si>
  <si>
    <t>ESTUDIANTES QUE APROBARON ALGUNA ASIGNATURA EN CONVOCATORIAS, ACADÉMICA NOCTURNA</t>
  </si>
  <si>
    <t>PERSONAL TOTAL QUE LABORA EN ACADÉMICA NOCTURNA, SEGÚN TIPO DE CARGO</t>
  </si>
  <si>
    <t>Retraso Mental (Discapacidad Intelectual)</t>
  </si>
  <si>
    <t>Terapia Física (Rehabilitación Física)</t>
  </si>
  <si>
    <t>Terapia Ocupacional (Rehabilitación Ocupacional)</t>
  </si>
  <si>
    <t>PERSONAL DOCENTE DE ACADÉMICA NOCTURNA, POR GRUPO PROFESIONAL</t>
  </si>
  <si>
    <t>Trastorno del Lenguaje</t>
  </si>
  <si>
    <t>Pérdida Auditiva</t>
  </si>
  <si>
    <t>El dato desglosado por año cursado es mayor a la cifra de matrícula reportada en el Cuadro 1.  Tome en cuenta, que las asignaturas de sétimo año sólo las pueden matricular los que son estudiantes de sétimo; las asignaturas de octavo sólo los que están en octavo más los de sétimo que están adelantando, y así para los otros años que se cursan.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</si>
  <si>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</si>
  <si>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7-03-07</t>
  </si>
  <si>
    <t>DIDIER FLORES ESPINOZA</t>
  </si>
  <si>
    <t>LUIS GUILLERMO RUIZ VARGAS</t>
  </si>
  <si>
    <t>col.nocturnoalfredogonzalez@mep.go.cr</t>
  </si>
  <si>
    <t>col.nocturnodeosa@mep.go.cr</t>
  </si>
  <si>
    <t>ERICK MOLINA VILLAREAL</t>
  </si>
  <si>
    <t>ROGER FRANCIS ALVARADO</t>
  </si>
  <si>
    <t>2-16-02</t>
  </si>
  <si>
    <t>2-16-03</t>
  </si>
  <si>
    <t>Trastorno del Espectro Autista (TEA)</t>
  </si>
  <si>
    <t>2/  Antes Problemas Emocionales y de Conducta.</t>
  </si>
  <si>
    <t>3/ Antes Problemas de Aprendizaje.</t>
  </si>
  <si>
    <t>4/  Especificar en OBSERVACIONES/COMENTARIOS. Ver ejemplos en la Guía.</t>
  </si>
  <si>
    <t>50 M NORTE DEL BANCO NACIONAL, CALLE 3</t>
  </si>
  <si>
    <t>JORGE MARCHENA LOPEZ</t>
  </si>
  <si>
    <t>LUIS CARLOS ZUNIGA JIMENEZ</t>
  </si>
  <si>
    <t>JEFERSON ROJAS MENDEZ</t>
  </si>
  <si>
    <t>ANRRY DAVID ARAYA BARRIOS</t>
  </si>
  <si>
    <t>MIGUEL ALONSO ALPIZAR VARGAS</t>
  </si>
  <si>
    <t>BETSABE MORERA CARVAJAL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</si>
  <si>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</si>
  <si>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</si>
  <si>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</si>
  <si>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</si>
  <si>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</si>
  <si>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</si>
  <si>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</si>
  <si>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</si>
  <si>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</si>
  <si>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</si>
  <si>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</si>
  <si>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</si>
  <si>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</si>
  <si>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</si>
  <si>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</si>
  <si>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</si>
  <si>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</si>
  <si>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</si>
  <si>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</si>
  <si>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</si>
  <si>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</si>
  <si>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</si>
  <si>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</si>
  <si>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</si>
  <si>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</si>
  <si>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</si>
  <si>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</si>
  <si>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</si>
  <si>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</si>
  <si>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</si>
  <si>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</si>
  <si>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</si>
  <si>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</si>
  <si>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</si>
  <si>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</si>
  <si>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</si>
  <si>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</si>
  <si>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</si>
  <si>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</si>
  <si>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</si>
  <si>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</si>
  <si>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</si>
  <si>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</si>
  <si>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</si>
  <si>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</si>
  <si>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</si>
  <si>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</si>
  <si>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</si>
  <si>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</si>
  <si>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</si>
  <si>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</si>
  <si>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</si>
  <si>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</si>
  <si>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</si>
  <si>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</si>
  <si>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</si>
  <si>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</si>
  <si>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</si>
  <si>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</si>
  <si>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</si>
  <si>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</si>
  <si>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</si>
  <si>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</si>
  <si>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</si>
  <si>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</si>
  <si>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</si>
  <si>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</si>
  <si>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</si>
  <si>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</si>
  <si>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</si>
  <si>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</si>
  <si>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</si>
  <si>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</si>
  <si>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</si>
  <si>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</si>
  <si>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</si>
  <si>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</si>
  <si>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</si>
  <si>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</si>
  <si>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</si>
  <si>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</si>
  <si>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</si>
  <si>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</si>
  <si>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</si>
  <si>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</si>
  <si>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</si>
  <si>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</si>
  <si>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</si>
  <si>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</si>
  <si>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</si>
  <si>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</si>
  <si>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</si>
  <si>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</si>
  <si>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</si>
  <si>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</si>
  <si>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</si>
  <si>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</si>
  <si>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</si>
  <si>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</si>
  <si>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</si>
  <si>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</si>
  <si>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</si>
  <si>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</si>
  <si>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</si>
  <si>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</si>
  <si>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</si>
  <si>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</si>
  <si>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</si>
  <si>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</si>
  <si>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</si>
  <si>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</si>
  <si>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</si>
  <si>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</si>
  <si>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</si>
  <si>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</si>
  <si>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</si>
  <si>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</si>
  <si>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</si>
  <si>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</si>
  <si>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</si>
  <si>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</si>
  <si>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</si>
  <si>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</si>
  <si>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</si>
  <si>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</si>
  <si>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</si>
  <si>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</si>
  <si>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</si>
  <si>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</si>
  <si>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</si>
  <si>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</si>
  <si>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</si>
  <si>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</si>
  <si>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</si>
  <si>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</si>
  <si>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</si>
  <si>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</si>
  <si>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</si>
  <si>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</si>
  <si>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</si>
  <si>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</si>
  <si>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</si>
  <si>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</si>
  <si>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</si>
  <si>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</si>
  <si>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</si>
  <si>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</si>
  <si>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</si>
  <si>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</si>
  <si>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</si>
  <si>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</si>
  <si>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</si>
  <si>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</si>
  <si>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</si>
  <si>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</si>
  <si>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</si>
  <si>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</si>
  <si>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</si>
  <si>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</si>
  <si>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</si>
  <si>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</si>
  <si>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</si>
  <si>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</si>
  <si>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</si>
  <si>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</si>
  <si>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</si>
  <si>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</si>
  <si>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</si>
  <si>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</si>
  <si>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</si>
  <si>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</si>
  <si>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</si>
  <si>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</si>
  <si>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</si>
  <si>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</si>
  <si>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</si>
  <si>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</si>
  <si>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</si>
  <si>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</si>
  <si>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</si>
  <si>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</si>
  <si>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</si>
  <si>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</si>
  <si>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</si>
  <si>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</si>
  <si>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</si>
  <si>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</si>
  <si>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</si>
  <si>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</si>
  <si>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</si>
  <si>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</si>
  <si>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</si>
  <si>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</si>
  <si>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</si>
  <si>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</si>
  <si>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</si>
  <si>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</si>
  <si>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</si>
  <si>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</si>
  <si>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</si>
  <si>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</si>
  <si>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</si>
  <si>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</si>
  <si>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</si>
  <si>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</si>
  <si>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</si>
  <si>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</si>
  <si>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</si>
  <si>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</si>
  <si>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</si>
  <si>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</si>
  <si>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</si>
  <si>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</si>
  <si>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</si>
  <si>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</si>
  <si>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</si>
  <si>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</si>
  <si>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</si>
  <si>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</si>
  <si>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</si>
  <si>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</si>
  <si>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</si>
  <si>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</si>
  <si>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</si>
  <si>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</si>
  <si>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</si>
  <si>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</si>
  <si>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</si>
  <si>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</si>
  <si>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</si>
  <si>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</si>
  <si>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</si>
  <si>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</si>
  <si>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</si>
  <si>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</si>
  <si>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</si>
  <si>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</si>
  <si>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</si>
  <si>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</si>
  <si>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</si>
  <si>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</si>
  <si>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</si>
  <si>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</si>
  <si>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</si>
  <si>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</si>
  <si>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</si>
  <si>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</si>
  <si>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</si>
  <si>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</si>
  <si>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</si>
  <si>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</si>
  <si>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</si>
  <si>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</si>
  <si>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</si>
  <si>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</si>
  <si>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</si>
  <si>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</si>
  <si>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</si>
  <si>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</si>
  <si>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</si>
  <si>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</si>
  <si>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</si>
  <si>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</si>
  <si>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</si>
  <si>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</si>
  <si>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</si>
  <si>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</si>
  <si>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</si>
  <si>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</si>
  <si>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</si>
  <si>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</si>
  <si>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</si>
  <si>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</si>
  <si>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</si>
  <si>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</si>
  <si>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</si>
  <si>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</si>
  <si>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</si>
  <si>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</si>
  <si>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</si>
  <si>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</si>
  <si>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</si>
  <si>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</si>
  <si>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</si>
  <si>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</si>
  <si>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</si>
  <si>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</si>
  <si>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</si>
  <si>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</si>
  <si>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</si>
  <si>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</si>
  <si>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</si>
  <si>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</si>
  <si>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</si>
  <si>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</si>
  <si>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</si>
  <si>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</si>
  <si>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</si>
  <si>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</si>
  <si>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</si>
  <si>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</si>
  <si>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</si>
  <si>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</si>
  <si>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</si>
  <si>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</si>
  <si>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</si>
  <si>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</si>
  <si>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</si>
  <si>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</si>
  <si>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</si>
  <si>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</si>
  <si>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</si>
  <si>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</si>
  <si>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</si>
  <si>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</si>
  <si>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</si>
  <si>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</si>
  <si>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</si>
  <si>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</si>
  <si>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</si>
  <si>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</si>
  <si>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</si>
  <si>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</si>
  <si>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</si>
  <si>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</si>
  <si>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</si>
  <si>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</si>
  <si>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</si>
  <si>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</si>
  <si>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</si>
  <si>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</si>
  <si>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</si>
  <si>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</si>
  <si>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</si>
  <si>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</si>
  <si>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</si>
  <si>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</si>
  <si>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</si>
  <si>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</si>
  <si>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</si>
  <si>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</si>
  <si>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</si>
  <si>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</si>
  <si>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</si>
  <si>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</si>
  <si>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</si>
  <si>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</si>
  <si>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</si>
  <si>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</si>
  <si>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</si>
  <si>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</si>
  <si>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</si>
  <si>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</si>
  <si>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</si>
  <si>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</si>
  <si>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</si>
  <si>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</si>
  <si>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</si>
  <si>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</si>
  <si>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</si>
  <si>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</si>
  <si>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</si>
  <si>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</si>
  <si>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</si>
  <si>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</si>
  <si>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</si>
  <si>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</si>
  <si>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</si>
  <si>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</si>
  <si>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</si>
  <si>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</si>
  <si>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</si>
  <si>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</si>
  <si>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</si>
  <si>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</si>
  <si>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</si>
  <si>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</si>
  <si>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</si>
  <si>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</si>
  <si>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</si>
  <si>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</si>
  <si>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</si>
  <si>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</si>
  <si>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</si>
  <si>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</si>
  <si>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</si>
  <si>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</si>
  <si>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</si>
  <si>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</si>
  <si>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</si>
  <si>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</si>
  <si>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</si>
  <si>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</si>
  <si>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</si>
  <si>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</si>
  <si>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</si>
  <si>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</si>
  <si>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</si>
  <si>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</si>
  <si>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</si>
  <si>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</si>
  <si>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</si>
  <si>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</si>
  <si>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</si>
  <si>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</si>
  <si>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</si>
  <si>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</si>
  <si>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</si>
  <si>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</si>
  <si>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</si>
  <si>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</si>
  <si>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</si>
  <si>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</si>
  <si>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</si>
  <si>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</si>
  <si>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</si>
  <si>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</si>
  <si>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</si>
  <si>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</si>
  <si>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</si>
  <si>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</si>
  <si>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</si>
  <si>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</si>
  <si>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</si>
  <si>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</si>
  <si>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</si>
  <si>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</si>
  <si>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</si>
  <si>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</si>
  <si>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</si>
  <si>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</si>
  <si>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</si>
  <si>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</si>
  <si>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NOCTURNO DE LA CUESTA</t>
  </si>
  <si>
    <t>RICARDO FUNEZ ROJAS</t>
  </si>
  <si>
    <t>col.nocturnolaunion@mep.go.cr</t>
  </si>
  <si>
    <t>NOCTURNO ALFREDO GONZALEZ FLORES</t>
  </si>
  <si>
    <t>ANGEL CUEVAS VILLAMAÑAN</t>
  </si>
  <si>
    <t>HELLEN RODRIGUEZ MENA</t>
  </si>
  <si>
    <t>NOCTURNO CIUDAD NEILY</t>
  </si>
  <si>
    <t>NOCTURNO LIMON</t>
  </si>
  <si>
    <t>NOCTURNO DE POCOCI</t>
  </si>
  <si>
    <t>NOCTURNO DE GUACIMO</t>
  </si>
  <si>
    <t>col.nocturnoorotina@mep.go.cr</t>
  </si>
  <si>
    <t>ESTUDIANTES EXTRANJEROS, REFUGIADOS Y SOLICITANTES DE ASILO</t>
  </si>
  <si>
    <t>SEGÚN PAÍS/CONTINENTE, ACADÉMICA NOCTURNA</t>
  </si>
  <si>
    <t>País / Continente</t>
  </si>
  <si>
    <t>Extranjeros
(Nacionalidad)</t>
  </si>
  <si>
    <t>Teléfono 1:</t>
  </si>
  <si>
    <t>Teléfono 2:</t>
  </si>
  <si>
    <t>Ubicacion1</t>
  </si>
  <si>
    <t>LIMON</t>
  </si>
  <si>
    <t>MANRIQUE JOSE ESPINOSA SOLANO</t>
  </si>
  <si>
    <t>FRENTE A LOS TALLERES DEL INA</t>
  </si>
  <si>
    <t>OLGA MARIA LOPEZ MEDRANO</t>
  </si>
  <si>
    <t>lic.noctjulianvoliollorente@mep.go.cr</t>
  </si>
  <si>
    <t>RIGOBERTO VIALES DAVILA</t>
  </si>
  <si>
    <t>ANDRES ESTEBAN GOMEZ ALEMAN</t>
  </si>
  <si>
    <t>JUAN PABLO CASTRO GUTIERREZ</t>
  </si>
  <si>
    <t>HUGO ARRIETA BARAHONA</t>
  </si>
  <si>
    <t>TERESITA VIALES MATARRITA</t>
  </si>
  <si>
    <t>MARJORIE MORA SEGURA</t>
  </si>
  <si>
    <t>MANFRED FERNANDEZ RAMIREZ</t>
  </si>
  <si>
    <t>ANAYS VARGAS ACOSTA</t>
  </si>
  <si>
    <t>SOFIA RODRIGUEZ CHAVES</t>
  </si>
  <si>
    <t>SANDRA MORA ALPIZAR</t>
  </si>
  <si>
    <t>MARIA TERESA RECIO DOMINGO</t>
  </si>
  <si>
    <t>300 MTS AL NORTE DEL JUZGADO DE MENOR CUANTIA</t>
  </si>
  <si>
    <t>GONZALO ORTIZ BRENES</t>
  </si>
  <si>
    <t>1 KM AL NORTE DEL SERVICENTRO DE BAGACES</t>
  </si>
  <si>
    <t>DETRAS DEL ALMACEN EL REY CONTIGUO PASEO FLOR</t>
  </si>
  <si>
    <t>ANA LIGIA MIRANDA MATUS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</si>
  <si>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</si>
  <si>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</si>
  <si>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</si>
  <si>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</si>
  <si>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</si>
  <si>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</si>
  <si>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</si>
  <si>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</si>
  <si>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</si>
  <si>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</si>
  <si>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</si>
  <si>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</si>
  <si>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</si>
  <si>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</si>
  <si>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</si>
  <si>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</si>
  <si>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</si>
  <si>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</si>
  <si>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</si>
  <si>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</si>
  <si>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</si>
  <si>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</si>
  <si>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</si>
  <si>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</si>
  <si>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</si>
  <si>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</si>
  <si>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</si>
  <si>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</si>
  <si>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</si>
  <si>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</si>
  <si>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</si>
  <si>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</si>
  <si>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</si>
  <si>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</si>
  <si>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</si>
  <si>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</si>
  <si>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</si>
  <si>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</si>
  <si>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</si>
  <si>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</si>
  <si>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</si>
  <si>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</si>
  <si>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</si>
  <si>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</si>
  <si>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</si>
  <si>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</si>
  <si>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</si>
  <si>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</si>
  <si>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</si>
  <si>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</si>
  <si>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</si>
  <si>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</si>
  <si>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</si>
  <si>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</si>
  <si>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</si>
  <si>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</si>
  <si>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</si>
  <si>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</si>
  <si>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</si>
  <si>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</si>
  <si>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</si>
  <si>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</si>
  <si>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</si>
  <si>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</si>
  <si>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NOCTURNO JOSE JOAQUIN JIMENEZ NUÑEZ</t>
  </si>
  <si>
    <t>BARRIO LICEO UNESCO</t>
  </si>
  <si>
    <t>BARRIO MORACIA</t>
  </si>
  <si>
    <t>BARRIO SINAI</t>
  </si>
  <si>
    <t>PUBLICA</t>
  </si>
  <si>
    <t>FANNY CANO SALAZAR</t>
  </si>
  <si>
    <t>VINICIO CABRERA CABRERA</t>
  </si>
  <si>
    <t>ELIZABETH CRUZ UREÑA</t>
  </si>
  <si>
    <t>FRENTE AL CENTRO COMERCIAL MAS X MENOS</t>
  </si>
  <si>
    <t>2 KM AL SUR DE LA ADUANA DE PASO CANOAS</t>
  </si>
  <si>
    <t>JUAN CARLOS ULLOA SILES</t>
  </si>
  <si>
    <t>MAUREEN QUESADA MURILLO</t>
  </si>
  <si>
    <t>150 M NORTE DEL ASILO DE ANCIANOS, NARANJO</t>
  </si>
  <si>
    <t>RODRIGO BRENES BALLESTERO</t>
  </si>
  <si>
    <t>150 M AL ESTE DEL TERRAMALL</t>
  </si>
  <si>
    <t>MILRE ALRAMIRANO ABARCA</t>
  </si>
  <si>
    <t>LUIS ARNOLDO VELASQUEZ UMAÑA</t>
  </si>
  <si>
    <t>COSTADO ESTE DEL HOSPITAL E.B.B</t>
  </si>
  <si>
    <t>100 M OESTE DEL PALACIO MUNICIPAL</t>
  </si>
  <si>
    <t>JERYSON OMIER OMIER</t>
  </si>
  <si>
    <t>FRENTE AL HOTEL SUERRE, GUAPILES</t>
  </si>
  <si>
    <t>MARIA JESUS SOJO MORA</t>
  </si>
  <si>
    <t>CINTHYA VILLALOBOS RODRIGUEZ</t>
  </si>
  <si>
    <t>GERARDO ARTURO RAMIREZ SANCHEZ</t>
  </si>
  <si>
    <t>GUILLERMO ZUÑIGA CERDAS</t>
  </si>
  <si>
    <t>ROBERTO MUÑOZ BEITA</t>
  </si>
  <si>
    <t>PAULA PEREZ MALAVASI</t>
  </si>
  <si>
    <t>CRUCE DE JUNTA DE NARANJO 2 K ANTES CENTRO Q</t>
  </si>
  <si>
    <t>MARIA ESTHER CORDERO MADRIZ</t>
  </si>
  <si>
    <t>300 M SUR DE LAS OFICINAS DE CORREOS DE C.R</t>
  </si>
  <si>
    <t>DAGOBERTO ARIAS ZAPATA</t>
  </si>
  <si>
    <t>100 M OESTE SUCURSAL DE LA CCSS</t>
  </si>
  <si>
    <t>100 M NORTE DE LA MUNICIPALIDAD DE OSA</t>
  </si>
  <si>
    <t>150 OESTE DE RITEVE P.Z</t>
  </si>
  <si>
    <t>RONALD AZOFEIFA MORA</t>
  </si>
  <si>
    <t>FRANCISCO JESUS QUESADA SALAZA</t>
  </si>
  <si>
    <t>DE LA TERMINAL DE BUSES 125 METROS ESTE</t>
  </si>
  <si>
    <t>RAQUEL MONA PINTO</t>
  </si>
  <si>
    <t>CENSO ESCOLAR 2024 -- INFORME INICIAL</t>
  </si>
  <si>
    <t>Nombre con el que debe renombrar este archivo Excel:</t>
  </si>
  <si>
    <t>Ubicación (Provincia/Cantón/Distrito):</t>
  </si>
  <si>
    <t>Firma Director</t>
  </si>
  <si>
    <t>Firma Supervisor</t>
  </si>
  <si>
    <t>¿Los estudiantes con Discapacidad o Condición, reciben algún Servicio de Apoyo Educativo?</t>
  </si>
  <si>
    <t>Sellos</t>
  </si>
  <si>
    <t>Nombre Director (a):</t>
  </si>
  <si>
    <t>Teléfono:</t>
  </si>
  <si>
    <t>Nombre Supervisor (a):</t>
  </si>
  <si>
    <t>Teléfono Supervisión:</t>
  </si>
  <si>
    <t>APLAZADOS EN EL CURSO LECTIVO 2023, Y QUE APROBARON</t>
  </si>
  <si>
    <t>Aplaz.
2023</t>
  </si>
  <si>
    <t>PCD</t>
  </si>
  <si>
    <t>EL CURSO LECTIVO 2024, ACADÉMICA NOCTURNA</t>
  </si>
  <si>
    <t>Adaptaciones</t>
  </si>
  <si>
    <t>No aplica</t>
  </si>
  <si>
    <t>X</t>
  </si>
  <si>
    <t>Servicios</t>
  </si>
  <si>
    <t>Servicio de Biblioteca</t>
  </si>
  <si>
    <t>Planes de Gestión de Riesgos</t>
  </si>
  <si>
    <t>Comité para la Gestión del Riesgo</t>
  </si>
  <si>
    <t>Servicio de Internet</t>
  </si>
  <si>
    <t>Página WEB</t>
  </si>
  <si>
    <t>Sala de Lactancia</t>
  </si>
  <si>
    <t>Cuenta la institución con Sala(s) para lactancia?</t>
  </si>
  <si>
    <t>Tiene Sala de Lactancia</t>
  </si>
  <si>
    <t>3.1</t>
  </si>
  <si>
    <t>¿La sala de lactancia cuenta con las condiciones establecidas en el artículo 4*?</t>
  </si>
  <si>
    <t>No tiene Sala de Lactancia</t>
  </si>
  <si>
    <t>3.2</t>
  </si>
  <si>
    <t>Falta de presupuesto</t>
  </si>
  <si>
    <t>Falta de infraestructura</t>
  </si>
  <si>
    <t>No es necesario por la cantidad de mujeres que asisten a la institución</t>
  </si>
  <si>
    <t>Desconocimiento de la normativa jurídica **</t>
  </si>
  <si>
    <t>Se abastece de agua por</t>
  </si>
  <si>
    <t>El Centro Educativo se abastece de agua por:</t>
  </si>
  <si>
    <t>Tubería dentro del Centro Educativo</t>
  </si>
  <si>
    <t>Tubería fuera del Centro Educativo, pero dentro del lote o edificio</t>
  </si>
  <si>
    <t>Tubería fuera del lote o edificio</t>
  </si>
  <si>
    <t>No tiene por tubería</t>
  </si>
  <si>
    <t>El Agua proviene de</t>
  </si>
  <si>
    <t>El Agua que consumen proviene de:</t>
  </si>
  <si>
    <t>Acueducto Rural o Comunal (ASADAS o CAAR)</t>
  </si>
  <si>
    <t>Acueducto Municipal</t>
  </si>
  <si>
    <t>Acueducto A y A</t>
  </si>
  <si>
    <t>Acueducto de una Empresa o Cooperativa</t>
  </si>
  <si>
    <t>Pozo con tanque elevado</t>
  </si>
  <si>
    <t>Pozo sin sistema de extracción de agua</t>
  </si>
  <si>
    <t>Camión Cisterna</t>
  </si>
  <si>
    <t>Hidrante</t>
  </si>
  <si>
    <t>Río, quebrada o naciente</t>
  </si>
  <si>
    <t>Lluvia u otro</t>
  </si>
  <si>
    <t>No tiene</t>
  </si>
  <si>
    <t>Servicios Sanitarios están conectados a</t>
  </si>
  <si>
    <t>El o los Servicios Sanitarios están conectados a:</t>
  </si>
  <si>
    <t>Alcantarilla o Cloaca</t>
  </si>
  <si>
    <t>Tanque Séptico</t>
  </si>
  <si>
    <t>Tanque Séptico con tratamiento (fosa biológica)</t>
  </si>
  <si>
    <t>Tiene salida directa a acequia, zanja, río o estero</t>
  </si>
  <si>
    <t>Es de hueco, pozo negro o letrina</t>
  </si>
  <si>
    <t>Luz eléctrica</t>
  </si>
  <si>
    <t>En el Centro Educativo hay luz eléctrica del:</t>
  </si>
  <si>
    <t>ICE o CNFL</t>
  </si>
  <si>
    <t>ESPH o JASEC</t>
  </si>
  <si>
    <t>Cooperativa</t>
  </si>
  <si>
    <t>Panel Solar</t>
  </si>
  <si>
    <t>Planta privada</t>
  </si>
  <si>
    <t>No hay luz eléctrica</t>
  </si>
  <si>
    <t>Comparte el edificio</t>
  </si>
  <si>
    <t>Observaciones</t>
  </si>
  <si>
    <t>CUADRO 15</t>
  </si>
  <si>
    <t>Computadora Portátil</t>
  </si>
  <si>
    <t>Conectadas a Internet</t>
  </si>
  <si>
    <t>CUADRO 16</t>
  </si>
  <si>
    <t>Para hombres</t>
  </si>
  <si>
    <t>Para mujeres</t>
  </si>
  <si>
    <t>Para ambos sexos</t>
  </si>
  <si>
    <t>En buen
estado</t>
  </si>
  <si>
    <t>Servicios Sanitarios</t>
  </si>
  <si>
    <t>Mingitorios (Urinarios)</t>
  </si>
  <si>
    <t>Servicio Sanitario Accesible (Ley 7600)</t>
  </si>
  <si>
    <t>Lavatorios</t>
  </si>
  <si>
    <t>Pileta lavamanos (Bebedero)</t>
  </si>
  <si>
    <t>Duchas</t>
  </si>
  <si>
    <t>CUADRO 14</t>
  </si>
  <si>
    <t>Sala para Lactancia</t>
  </si>
  <si>
    <t>ESPACIO FISICO, ACADÉMICA NOCTURNA</t>
  </si>
  <si>
    <t>COMPUTADORAS EN BUEN ESTADO, ACADÉMICA NOCTURNA</t>
  </si>
  <si>
    <t>SANITARIOS Y LAVAMANOS, ACADÉMICA NOCTURNA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</si>
  <si>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</si>
  <si>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RESPONDA LAS </t>
    </r>
    <r>
      <rPr>
        <b/>
        <u/>
        <sz val="14"/>
        <rFont val="Sagona Book"/>
        <family val="1"/>
      </rPr>
      <t>OCHO</t>
    </r>
    <r>
      <rPr>
        <b/>
        <sz val="14"/>
        <rFont val="Sagona Book"/>
        <family val="1"/>
      </rPr>
      <t xml:space="preserve"> PREGUNTAS SIGUIENTES, CONSIDERE LO RELACIONADO CON  ACADÉMICA NOCTURNA</t>
    </r>
  </si>
  <si>
    <r>
      <t xml:space="preserve">MT
</t>
    </r>
    <r>
      <rPr>
        <b/>
        <sz val="9"/>
        <rFont val="Sagona Book"/>
        <family val="1"/>
      </rPr>
      <t>(1-6)</t>
    </r>
  </si>
  <si>
    <r>
      <t xml:space="preserve">MAU
</t>
    </r>
    <r>
      <rPr>
        <b/>
        <sz val="9"/>
        <rFont val="Sagona Book"/>
        <family val="1"/>
      </rPr>
      <t>(1-2)</t>
    </r>
  </si>
  <si>
    <r>
      <t xml:space="preserve">VT
</t>
    </r>
    <r>
      <rPr>
        <b/>
        <sz val="9"/>
        <rFont val="Sagona Book"/>
        <family val="1"/>
      </rPr>
      <t>(1-6)</t>
    </r>
  </si>
  <si>
    <r>
      <t xml:space="preserve">VAU
</t>
    </r>
    <r>
      <rPr>
        <b/>
        <sz val="9"/>
        <rFont val="Sagona Book"/>
        <family val="1"/>
      </rPr>
      <t>(1-2)</t>
    </r>
  </si>
  <si>
    <r>
      <t xml:space="preserve">ET
</t>
    </r>
    <r>
      <rPr>
        <b/>
        <sz val="9"/>
        <rFont val="Sagona Book"/>
        <family val="1"/>
      </rPr>
      <t>(1-4)</t>
    </r>
  </si>
  <si>
    <r>
      <t xml:space="preserve">EAU
</t>
    </r>
    <r>
      <rPr>
        <b/>
        <sz val="9"/>
        <rFont val="Sagona Book"/>
        <family val="1"/>
      </rPr>
      <t>(1-2)</t>
    </r>
  </si>
  <si>
    <r>
      <t xml:space="preserve">Administrativos
</t>
    </r>
    <r>
      <rPr>
        <i/>
        <sz val="10"/>
        <rFont val="Sagona Book"/>
        <family val="1"/>
      </rPr>
      <t>(Director, Subdirector, Asistente de Dirección, Auxiliar Administrativo)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</si>
  <si>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</si>
  <si>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</si>
  <si>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</si>
  <si>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rPr>
        <b/>
        <u val="double"/>
        <sz val="14"/>
        <color theme="1"/>
        <rFont val="Sagona Book"/>
        <family val="1"/>
      </rPr>
      <t>TODAS</t>
    </r>
    <r>
      <rPr>
        <b/>
        <sz val="14"/>
        <color theme="1"/>
        <rFont val="Sagona Book"/>
        <family val="1"/>
      </rPr>
      <t xml:space="preserve"> LAS ASIGNATURAS EN CONVOCATORIAS</t>
    </r>
  </si>
  <si>
    <r>
      <t xml:space="preserve">(1)
</t>
    </r>
    <r>
      <rPr>
        <b/>
        <sz val="10"/>
        <rFont val="Sagona Book"/>
        <family val="1"/>
      </rPr>
      <t>Estudiantes que tienen alguna 
Discapacidad o Condición</t>
    </r>
    <r>
      <rPr>
        <b/>
        <i/>
        <sz val="10"/>
        <rFont val="Sagona Book"/>
        <family val="1"/>
      </rPr>
      <t xml:space="preserve">
</t>
    </r>
    <r>
      <rPr>
        <i/>
        <sz val="10"/>
        <rFont val="Sagona Book"/>
        <family val="1"/>
      </rPr>
      <t>(Reciban o no Servicios de Apoyo Educativo)</t>
    </r>
  </si>
  <si>
    <r>
      <t xml:space="preserve">(2)
</t>
    </r>
    <r>
      <rPr>
        <b/>
        <sz val="10"/>
        <rFont val="Sagona Book"/>
        <family val="1"/>
      </rPr>
      <t xml:space="preserve">De los estudiantes anotados en la columna (1), indique los que </t>
    </r>
    <r>
      <rPr>
        <b/>
        <u/>
        <sz val="10"/>
        <rFont val="Sagona Book"/>
        <family val="1"/>
      </rPr>
      <t>RECIBEN</t>
    </r>
    <r>
      <rPr>
        <b/>
        <sz val="10"/>
        <rFont val="Sagona Book"/>
        <family val="1"/>
      </rPr>
      <t xml:space="preserve"> algún Servicio de Apoyo Educativo
</t>
    </r>
    <r>
      <rPr>
        <i/>
        <sz val="10"/>
        <rFont val="Sagona Book"/>
        <family val="1"/>
      </rPr>
      <t>(Población Atendida)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</si>
  <si>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</si>
  <si>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</si>
  <si>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</si>
  <si>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r>
      <t xml:space="preserve">Otro tipo  </t>
    </r>
    <r>
      <rPr>
        <b/>
        <vertAlign val="superscript"/>
        <sz val="11"/>
        <rFont val="Sagona Book"/>
        <family val="1"/>
      </rPr>
      <t>4/</t>
    </r>
  </si>
  <si>
    <t>01132</t>
  </si>
  <si>
    <t>7027</t>
  </si>
  <si>
    <t>NOCTURNO DE TARRAZU</t>
  </si>
  <si>
    <t>LOS SANTOS</t>
  </si>
  <si>
    <t>SANTA CECILIA</t>
  </si>
  <si>
    <t>ESTUDIANTES QUE ADELANTAN UNA O MÁS ASIGNATURAS, DE ACADÉMICA NOCTURNA</t>
  </si>
  <si>
    <r>
      <t xml:space="preserve">Motivos por los que </t>
    </r>
    <r>
      <rPr>
        <b/>
        <u val="double"/>
        <sz val="11"/>
        <color theme="0"/>
        <rFont val="Sagona Book"/>
        <family val="1"/>
      </rPr>
      <t>NO cuenta con sala para lactancia: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</si>
</sst>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10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1"/>
      <color rgb="FFFF0000"/>
      <name val="Aptos"/>
      <family val="2"/>
    </font>
    <font>
      <sz val="11"/>
      <color theme="1"/>
      <name val="Aptos"/>
      <family val="2"/>
    </font>
    <font>
      <sz val="11"/>
      <color rgb="FFFF0000"/>
      <name val="Aptos"/>
      <family val="2"/>
    </font>
    <font>
      <sz val="10"/>
      <color rgb="FFFF0000"/>
      <name val="Aptos"/>
      <family val="2"/>
    </font>
    <font>
      <sz val="10"/>
      <color theme="1"/>
      <name val="Aptos"/>
      <family val="2"/>
    </font>
    <font>
      <sz val="9"/>
      <color theme="1"/>
      <name val="Aptos"/>
      <family val="2"/>
    </font>
    <font>
      <b/>
      <sz val="9"/>
      <color theme="1"/>
      <name val="Aptos"/>
      <family val="2"/>
    </font>
    <font>
      <sz val="9"/>
      <color theme="8" tint="-0.499984740745262"/>
      <name val="Aptos"/>
      <family val="2"/>
    </font>
    <font>
      <sz val="11"/>
      <color rgb="FFFF0000"/>
      <name val="Sagona Book"/>
      <family val="1"/>
    </font>
    <font>
      <sz val="11"/>
      <color theme="1"/>
      <name val="Sagona Book"/>
      <family val="1"/>
    </font>
    <font>
      <i/>
      <sz val="24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sz val="11"/>
      <color rgb="FF0060A8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sz val="11"/>
      <name val="Sagona Book"/>
      <family val="1"/>
    </font>
    <font>
      <b/>
      <sz val="20"/>
      <color theme="1"/>
      <name val="Sagona Book"/>
      <family val="1"/>
    </font>
    <font>
      <i/>
      <sz val="11"/>
      <name val="Sagona Book"/>
      <family val="1"/>
    </font>
    <font>
      <b/>
      <sz val="11"/>
      <name val="Sagona Book"/>
      <family val="1"/>
    </font>
    <font>
      <b/>
      <sz val="10"/>
      <color rgb="FF3366FF"/>
      <name val="Sagona Book"/>
      <family val="1"/>
    </font>
    <font>
      <b/>
      <sz val="11"/>
      <color rgb="FF3366FF"/>
      <name val="Sagona Book"/>
      <family val="1"/>
    </font>
    <font>
      <i/>
      <sz val="10"/>
      <color theme="1"/>
      <name val="Sagona Book"/>
      <family val="1"/>
    </font>
    <font>
      <sz val="10"/>
      <color theme="1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b/>
      <sz val="14"/>
      <name val="Sagona Book"/>
      <family val="1"/>
    </font>
    <font>
      <b/>
      <sz val="10"/>
      <color theme="1"/>
      <name val="Sagona Book"/>
      <family val="1"/>
    </font>
    <font>
      <sz val="10"/>
      <color rgb="FFFF0000"/>
      <name val="Sagona Book"/>
      <family val="1"/>
    </font>
    <font>
      <b/>
      <sz val="12"/>
      <color theme="1"/>
      <name val="Sagona Book"/>
      <family val="1"/>
    </font>
    <font>
      <b/>
      <sz val="12"/>
      <name val="Sagona Book"/>
      <family val="1"/>
    </font>
    <font>
      <b/>
      <i/>
      <sz val="11"/>
      <color theme="1"/>
      <name val="Sagona Book"/>
      <family val="1"/>
    </font>
    <font>
      <sz val="10"/>
      <name val="Sagona Book"/>
      <family val="1"/>
    </font>
    <font>
      <b/>
      <i/>
      <sz val="11"/>
      <color rgb="FFFF0000"/>
      <name val="Sagona Book"/>
      <family val="1"/>
    </font>
    <font>
      <b/>
      <sz val="11"/>
      <color rgb="FFFF0000"/>
      <name val="Sagona Book"/>
      <family val="1"/>
    </font>
    <font>
      <sz val="11"/>
      <color rgb="FF3366FF"/>
      <name val="Sagona Book"/>
      <family val="1"/>
    </font>
    <font>
      <b/>
      <u/>
      <sz val="14"/>
      <name val="Sagona Book"/>
      <family val="1"/>
    </font>
    <font>
      <b/>
      <sz val="12"/>
      <color rgb="FFFF0000"/>
      <name val="Sagona Book"/>
      <family val="1"/>
    </font>
    <font>
      <sz val="12"/>
      <name val="Sagona Book"/>
      <family val="1"/>
    </font>
    <font>
      <b/>
      <i/>
      <sz val="11"/>
      <color rgb="FF3366FF"/>
      <name val="Sagona Book"/>
      <family val="1"/>
    </font>
    <font>
      <i/>
      <sz val="11"/>
      <color rgb="FF002060"/>
      <name val="Sagona Book"/>
      <family val="1"/>
    </font>
    <font>
      <b/>
      <i/>
      <sz val="10"/>
      <color rgb="FFFF0000"/>
      <name val="Sagona Book"/>
      <family val="1"/>
    </font>
    <font>
      <b/>
      <sz val="14"/>
      <color rgb="FFFF0000"/>
      <name val="Sagona Book"/>
      <family val="1"/>
    </font>
    <font>
      <b/>
      <sz val="9"/>
      <name val="Sagona Book"/>
      <family val="1"/>
    </font>
    <font>
      <b/>
      <i/>
      <sz val="12"/>
      <color theme="1"/>
      <name val="Sagona Book"/>
      <family val="1"/>
    </font>
    <font>
      <b/>
      <i/>
      <sz val="12"/>
      <color rgb="FFFF0000"/>
      <name val="Sagona Book"/>
      <family val="1"/>
    </font>
    <font>
      <b/>
      <i/>
      <sz val="11"/>
      <name val="Sagona Book"/>
      <family val="1"/>
    </font>
    <font>
      <i/>
      <sz val="12"/>
      <color theme="1"/>
      <name val="Sagona Book"/>
      <family val="1"/>
    </font>
    <font>
      <sz val="12"/>
      <color theme="1"/>
      <name val="Sagona Book"/>
      <family val="1"/>
    </font>
    <font>
      <b/>
      <i/>
      <sz val="12"/>
      <name val="Sagona Book"/>
      <family val="1"/>
    </font>
    <font>
      <i/>
      <sz val="10"/>
      <name val="Sagona Book"/>
      <family val="1"/>
    </font>
    <font>
      <b/>
      <i/>
      <sz val="14"/>
      <color rgb="FFFF0000"/>
      <name val="Sagona Book"/>
      <family val="1"/>
    </font>
    <font>
      <b/>
      <sz val="12"/>
      <color rgb="FF7030A0"/>
      <name val="Sagona Book"/>
      <family val="1"/>
    </font>
    <font>
      <b/>
      <u val="double"/>
      <sz val="14"/>
      <color theme="1"/>
      <name val="Sagona Book"/>
      <family val="1"/>
    </font>
    <font>
      <b/>
      <i/>
      <sz val="10"/>
      <color rgb="FF002060"/>
      <name val="Sagona Book"/>
      <family val="1"/>
    </font>
    <font>
      <i/>
      <sz val="10"/>
      <color rgb="FF002060"/>
      <name val="Sagona Book"/>
      <family val="1"/>
    </font>
    <font>
      <sz val="12"/>
      <color theme="0"/>
      <name val="Sagona Book"/>
      <family val="1"/>
    </font>
    <font>
      <sz val="12"/>
      <color rgb="FFFF0000"/>
      <name val="Sagona Book"/>
      <family val="1"/>
    </font>
    <font>
      <b/>
      <sz val="11"/>
      <color theme="0"/>
      <name val="Sagona Book"/>
      <family val="1"/>
    </font>
    <font>
      <sz val="11"/>
      <color theme="0"/>
      <name val="Sagona Book"/>
      <family val="1"/>
    </font>
    <font>
      <b/>
      <sz val="10"/>
      <name val="Sagona Book"/>
      <family val="1"/>
    </font>
    <font>
      <b/>
      <u/>
      <sz val="10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7030A0"/>
      <name val="Sagona Book"/>
      <family val="1"/>
    </font>
    <font>
      <b/>
      <sz val="11"/>
      <color rgb="FF008000"/>
      <name val="Sagona Book"/>
      <family val="1"/>
    </font>
    <font>
      <b/>
      <i/>
      <sz val="12"/>
      <color rgb="FF008000"/>
      <name val="Sagona Book"/>
      <family val="1"/>
    </font>
    <font>
      <b/>
      <i/>
      <sz val="14"/>
      <color rgb="FF7030A0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b/>
      <i/>
      <sz val="12"/>
      <color rgb="FF3366FF"/>
      <name val="Sagona Book"/>
      <family val="1"/>
    </font>
    <font>
      <b/>
      <sz val="8"/>
      <color theme="0"/>
      <name val="Sagona Book"/>
      <family val="1"/>
    </font>
    <font>
      <b/>
      <sz val="8"/>
      <color rgb="FFFF0000"/>
      <name val="Sagona Book"/>
      <family val="1"/>
    </font>
    <font>
      <b/>
      <i/>
      <sz val="8"/>
      <color theme="0"/>
      <name val="Sagona Book"/>
      <family val="1"/>
    </font>
    <font>
      <sz val="8"/>
      <color theme="0"/>
      <name val="Sagona Book"/>
      <family val="1"/>
    </font>
    <font>
      <b/>
      <sz val="11"/>
      <color theme="3"/>
      <name val="Sagona Book"/>
      <family val="1"/>
    </font>
    <font>
      <b/>
      <i/>
      <sz val="11"/>
      <color rgb="FF7030A0"/>
      <name val="Sagona Book"/>
      <family val="1"/>
    </font>
    <font>
      <i/>
      <sz val="11"/>
      <color theme="0"/>
      <name val="Sagona Book"/>
      <family val="1"/>
    </font>
    <font>
      <b/>
      <sz val="12"/>
      <color theme="0"/>
      <name val="Sagona Book"/>
      <family val="1"/>
    </font>
    <font>
      <b/>
      <u val="double"/>
      <sz val="11"/>
      <color theme="0"/>
      <name val="Sagona Book"/>
      <family val="1"/>
    </font>
    <font>
      <i/>
      <sz val="11"/>
      <color rgb="FFC00000"/>
      <name val="Sagona Book"/>
      <family val="1"/>
    </font>
  </fonts>
  <fills count="4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49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dotted">
        <color indexed="64"/>
      </left>
      <right style="medium">
        <color auto="1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 style="thick">
        <color indexed="64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medium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dotted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/>
      <top style="thick">
        <color indexed="64"/>
      </top>
      <bottom style="slantDashDot">
        <color indexed="64"/>
      </bottom>
      <diagonal/>
    </border>
    <border>
      <left style="slantDashDot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 style="hair">
        <color auto="1"/>
      </top>
      <bottom style="dashed">
        <color auto="1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medium">
        <color auto="1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 style="mediumDashed">
        <color indexed="64"/>
      </left>
      <right/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slantDashDot">
        <color auto="1"/>
      </right>
      <top style="thin">
        <color indexed="64"/>
      </top>
      <bottom style="thick">
        <color indexed="64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auto="1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auto="1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auto="1"/>
      </left>
      <right/>
      <top style="dashDotDot">
        <color auto="1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11" applyNumberFormat="0" applyFill="0" applyAlignment="0" applyProtection="0"/>
    <xf numFmtId="0" fontId="7" fillId="0" borderId="112" applyNumberFormat="0" applyFill="0" applyAlignment="0" applyProtection="0"/>
    <xf numFmtId="0" fontId="8" fillId="0" borderId="11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14" applyNumberFormat="0" applyAlignment="0" applyProtection="0"/>
    <xf numFmtId="0" fontId="13" fillId="8" borderId="115" applyNumberFormat="0" applyAlignment="0" applyProtection="0"/>
    <xf numFmtId="0" fontId="14" fillId="8" borderId="114" applyNumberFormat="0" applyAlignment="0" applyProtection="0"/>
    <xf numFmtId="0" fontId="15" fillId="0" borderId="116" applyNumberFormat="0" applyFill="0" applyAlignment="0" applyProtection="0"/>
    <xf numFmtId="0" fontId="16" fillId="9" borderId="117" applyNumberFormat="0" applyAlignment="0" applyProtection="0"/>
    <xf numFmtId="0" fontId="4" fillId="10" borderId="118" applyNumberFormat="0" applyFont="0" applyAlignment="0" applyProtection="0"/>
    <xf numFmtId="0" fontId="17" fillId="0" borderId="119" applyNumberFormat="0" applyFill="0" applyAlignment="0" applyProtection="0"/>
    <xf numFmtId="0" fontId="1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807">
    <xf numFmtId="0" fontId="0" fillId="0" borderId="0" xfId="0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3" fillId="3" borderId="0" xfId="0" applyNumberFormat="1" applyFont="1" applyFill="1"/>
    <xf numFmtId="0" fontId="23" fillId="0" borderId="0" xfId="0" applyFont="1"/>
    <xf numFmtId="1" fontId="24" fillId="0" borderId="0" xfId="0" applyNumberFormat="1" applyFont="1"/>
    <xf numFmtId="1" fontId="23" fillId="36" borderId="0" xfId="0" quotePrefix="1" applyNumberFormat="1" applyFont="1" applyFill="1"/>
    <xf numFmtId="1" fontId="22" fillId="0" borderId="0" xfId="0" applyNumberFormat="1" applyFont="1"/>
    <xf numFmtId="0" fontId="21" fillId="0" borderId="0" xfId="0" applyFont="1" applyAlignment="1">
      <alignment horizontal="center"/>
    </xf>
    <xf numFmtId="0" fontId="21" fillId="36" borderId="0" xfId="0" applyFont="1" applyFill="1" applyAlignment="1">
      <alignment horizontal="center"/>
    </xf>
    <xf numFmtId="1" fontId="21" fillId="0" borderId="0" xfId="0" applyNumberFormat="1" applyFont="1"/>
    <xf numFmtId="1" fontId="21" fillId="35" borderId="0" xfId="0" applyNumberFormat="1" applyFont="1" applyFill="1"/>
    <xf numFmtId="1" fontId="21" fillId="37" borderId="0" xfId="0" applyNumberFormat="1" applyFont="1" applyFill="1"/>
    <xf numFmtId="1" fontId="21" fillId="36" borderId="0" xfId="0" applyNumberFormat="1" applyFont="1" applyFill="1"/>
    <xf numFmtId="0" fontId="21" fillId="0" borderId="0" xfId="0" applyFont="1"/>
    <xf numFmtId="1" fontId="25" fillId="0" borderId="0" xfId="0" applyNumberFormat="1" applyFont="1"/>
    <xf numFmtId="0" fontId="27" fillId="0" borderId="0" xfId="0" applyFont="1"/>
    <xf numFmtId="0" fontId="26" fillId="0" borderId="0" xfId="0" applyFont="1"/>
    <xf numFmtId="0" fontId="26" fillId="36" borderId="0" xfId="0" applyFont="1" applyFill="1"/>
    <xf numFmtId="0" fontId="28" fillId="38" borderId="0" xfId="0" applyFont="1" applyFill="1"/>
    <xf numFmtId="1" fontId="20" fillId="0" borderId="226" xfId="0" applyNumberFormat="1" applyFont="1" applyBorder="1"/>
    <xf numFmtId="1" fontId="22" fillId="41" borderId="0" xfId="0" applyNumberFormat="1" applyFont="1" applyFill="1"/>
    <xf numFmtId="1" fontId="21" fillId="41" borderId="0" xfId="0" applyNumberFormat="1" applyFont="1" applyFill="1"/>
    <xf numFmtId="0" fontId="29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1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wrapText="1"/>
      <protection hidden="1"/>
    </xf>
    <xf numFmtId="0" fontId="34" fillId="0" borderId="0" xfId="0" applyFont="1" applyProtection="1">
      <protection hidden="1"/>
    </xf>
    <xf numFmtId="0" fontId="35" fillId="0" borderId="0" xfId="0" applyFont="1" applyAlignment="1" applyProtection="1">
      <alignment horizontal="right" vertical="center" indent="1"/>
      <protection hidden="1"/>
    </xf>
    <xf numFmtId="49" fontId="36" fillId="2" borderId="61" xfId="0" applyNumberFormat="1" applyFont="1" applyFill="1" applyBorder="1" applyAlignment="1" applyProtection="1">
      <alignment horizontal="left" vertical="center" shrinkToFit="1"/>
      <protection locked="0" hidden="1"/>
    </xf>
    <xf numFmtId="0" fontId="37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6" fillId="2" borderId="61" xfId="0" applyFont="1" applyFill="1" applyBorder="1" applyAlignment="1" applyProtection="1">
      <alignment horizontal="left" vertical="center" shrinkToFit="1"/>
      <protection locked="0" hidden="1"/>
    </xf>
    <xf numFmtId="0" fontId="40" fillId="0" borderId="61" xfId="0" applyFont="1" applyBorder="1" applyAlignment="1" applyProtection="1">
      <alignment horizontal="left" vertical="center" shrinkToFit="1"/>
      <protection hidden="1"/>
    </xf>
    <xf numFmtId="0" fontId="39" fillId="0" borderId="0" xfId="0" applyFont="1" applyAlignment="1" applyProtection="1">
      <alignment horizontal="left" vertical="center"/>
      <protection hidden="1"/>
    </xf>
    <xf numFmtId="164" fontId="39" fillId="2" borderId="61" xfId="0" applyNumberFormat="1" applyFont="1" applyFill="1" applyBorder="1" applyAlignment="1" applyProtection="1">
      <alignment horizontal="left" vertical="center" shrinkToFit="1"/>
      <protection locked="0" hidden="1"/>
    </xf>
    <xf numFmtId="164" fontId="41" fillId="0" borderId="0" xfId="0" applyNumberFormat="1" applyFont="1" applyAlignment="1" applyProtection="1">
      <alignment horizontal="left" vertical="center"/>
      <protection locked="0" hidden="1"/>
    </xf>
    <xf numFmtId="0" fontId="39" fillId="2" borderId="61" xfId="1" applyFont="1" applyFill="1" applyBorder="1" applyAlignment="1" applyProtection="1">
      <alignment horizontal="left" vertical="center" shrinkToFit="1"/>
      <protection locked="0" hidden="1"/>
    </xf>
    <xf numFmtId="0" fontId="39" fillId="0" borderId="0" xfId="1" applyFont="1" applyFill="1" applyBorder="1" applyAlignment="1" applyProtection="1">
      <alignment horizontal="left" vertical="center" shrinkToFit="1"/>
      <protection locked="0" hidden="1"/>
    </xf>
    <xf numFmtId="0" fontId="39" fillId="2" borderId="61" xfId="0" applyFont="1" applyFill="1" applyBorder="1" applyAlignment="1" applyProtection="1">
      <alignment horizontal="left" vertical="center" shrinkToFit="1"/>
      <protection locked="0" hidden="1"/>
    </xf>
    <xf numFmtId="0" fontId="41" fillId="0" borderId="0" xfId="0" applyFont="1" applyAlignment="1" applyProtection="1">
      <alignment horizontal="left" vertical="center" shrinkToFit="1"/>
      <protection locked="0" hidden="1"/>
    </xf>
    <xf numFmtId="0" fontId="30" fillId="0" borderId="228" xfId="0" applyFont="1" applyBorder="1" applyAlignment="1" applyProtection="1">
      <alignment vertical="top"/>
      <protection hidden="1"/>
    </xf>
    <xf numFmtId="0" fontId="39" fillId="0" borderId="61" xfId="0" applyFont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43" fillId="40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left" vertical="center"/>
      <protection locked="0" hidden="1"/>
    </xf>
    <xf numFmtId="0" fontId="42" fillId="0" borderId="0" xfId="0" applyFont="1" applyAlignment="1" applyProtection="1">
      <alignment horizontal="right" vertical="center" indent="1"/>
      <protection hidden="1"/>
    </xf>
    <xf numFmtId="0" fontId="39" fillId="2" borderId="61" xfId="0" applyFont="1" applyFill="1" applyBorder="1" applyAlignment="1" applyProtection="1">
      <alignment vertical="center" shrinkToFit="1"/>
      <protection locked="0" hidden="1"/>
    </xf>
    <xf numFmtId="0" fontId="30" fillId="0" borderId="0" xfId="0" applyFont="1" applyAlignment="1" applyProtection="1">
      <alignment vertical="top"/>
      <protection hidden="1"/>
    </xf>
    <xf numFmtId="0" fontId="39" fillId="2" borderId="61" xfId="0" applyFont="1" applyFill="1" applyBorder="1" applyAlignment="1" applyProtection="1">
      <alignment vertical="center"/>
      <protection locked="0" hidden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4" fillId="0" borderId="0" xfId="0" applyFont="1" applyAlignment="1" applyProtection="1">
      <alignment vertical="center"/>
      <protection hidden="1"/>
    </xf>
    <xf numFmtId="0" fontId="30" fillId="2" borderId="61" xfId="0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hidden="1"/>
    </xf>
    <xf numFmtId="164" fontId="41" fillId="0" borderId="0" xfId="0" applyNumberFormat="1" applyFont="1" applyAlignment="1" applyProtection="1">
      <alignment horizontal="left" vertical="center" shrinkToFit="1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right" vertical="center" indent="1"/>
      <protection hidden="1"/>
    </xf>
    <xf numFmtId="0" fontId="29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48" fillId="0" borderId="0" xfId="0" applyFont="1" applyAlignment="1">
      <alignment vertical="center"/>
    </xf>
    <xf numFmtId="0" fontId="49" fillId="0" borderId="0" xfId="0" applyFont="1" applyAlignment="1" applyProtection="1">
      <alignment horizontal="left"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50" fillId="0" borderId="177" xfId="0" applyFont="1" applyBorder="1" applyAlignment="1" applyProtection="1">
      <alignment horizontal="center" vertical="center"/>
      <protection hidden="1"/>
    </xf>
    <xf numFmtId="0" fontId="50" fillId="0" borderId="108" xfId="0" applyFont="1" applyBorder="1" applyAlignment="1" applyProtection="1">
      <alignment horizontal="center" vertical="center" wrapText="1"/>
      <protection hidden="1"/>
    </xf>
    <xf numFmtId="0" fontId="50" fillId="0" borderId="238" xfId="0" applyFont="1" applyBorder="1" applyAlignment="1" applyProtection="1">
      <alignment horizontal="center" vertical="center" wrapText="1"/>
      <protection hidden="1"/>
    </xf>
    <xf numFmtId="0" fontId="50" fillId="0" borderId="178" xfId="0" applyFont="1" applyBorder="1" applyAlignment="1" applyProtection="1">
      <alignment horizontal="center" vertical="center" wrapText="1"/>
      <protection hidden="1"/>
    </xf>
    <xf numFmtId="0" fontId="50" fillId="0" borderId="104" xfId="0" applyFont="1" applyBorder="1" applyAlignment="1" applyProtection="1">
      <alignment horizontal="center" vertical="center" wrapText="1"/>
      <protection hidden="1"/>
    </xf>
    <xf numFmtId="0" fontId="35" fillId="0" borderId="42" xfId="0" applyFont="1" applyBorder="1" applyAlignment="1" applyProtection="1">
      <alignment horizontal="left" vertical="center" indent="1"/>
      <protection hidden="1"/>
    </xf>
    <xf numFmtId="0" fontId="46" fillId="0" borderId="239" xfId="0" applyFont="1" applyBorder="1" applyAlignment="1" applyProtection="1">
      <alignment horizontal="center" vertical="center"/>
      <protection hidden="1"/>
    </xf>
    <xf numFmtId="0" fontId="46" fillId="0" borderId="240" xfId="0" applyFont="1" applyBorder="1" applyAlignment="1" applyProtection="1">
      <alignment horizontal="center" vertical="center"/>
      <protection hidden="1"/>
    </xf>
    <xf numFmtId="0" fontId="46" fillId="2" borderId="43" xfId="0" applyFont="1" applyFill="1" applyBorder="1" applyAlignment="1" applyProtection="1">
      <alignment horizontal="center" vertical="center"/>
      <protection locked="0"/>
    </xf>
    <xf numFmtId="0" fontId="46" fillId="2" borderId="41" xfId="0" applyFont="1" applyFill="1" applyBorder="1" applyAlignment="1" applyProtection="1">
      <alignment horizontal="center" vertical="center"/>
      <protection locked="0"/>
    </xf>
    <xf numFmtId="0" fontId="46" fillId="2" borderId="241" xfId="0" applyFont="1" applyFill="1" applyBorder="1" applyAlignment="1" applyProtection="1">
      <alignment horizontal="center" vertical="center"/>
      <protection locked="0"/>
    </xf>
    <xf numFmtId="0" fontId="46" fillId="2" borderId="240" xfId="0" applyFont="1" applyFill="1" applyBorder="1" applyAlignment="1" applyProtection="1">
      <alignment horizontal="center" vertical="center"/>
      <protection locked="0"/>
    </xf>
    <xf numFmtId="0" fontId="35" fillId="0" borderId="59" xfId="0" applyFont="1" applyBorder="1" applyAlignment="1" applyProtection="1">
      <alignment horizontal="left" vertical="center" indent="1"/>
      <protection hidden="1"/>
    </xf>
    <xf numFmtId="0" fontId="46" fillId="0" borderId="242" xfId="0" applyFont="1" applyBorder="1" applyAlignment="1" applyProtection="1">
      <alignment horizontal="center" vertical="center"/>
      <protection hidden="1"/>
    </xf>
    <xf numFmtId="0" fontId="46" fillId="0" borderId="110" xfId="0" applyFont="1" applyBorder="1" applyAlignment="1" applyProtection="1">
      <alignment horizontal="center" vertical="center"/>
      <protection hidden="1"/>
    </xf>
    <xf numFmtId="0" fontId="46" fillId="2" borderId="60" xfId="0" applyFont="1" applyFill="1" applyBorder="1" applyAlignment="1" applyProtection="1">
      <alignment horizontal="center" vertical="center"/>
      <protection locked="0"/>
    </xf>
    <xf numFmtId="0" fontId="46" fillId="2" borderId="58" xfId="0" applyFont="1" applyFill="1" applyBorder="1" applyAlignment="1" applyProtection="1">
      <alignment horizontal="center" vertical="center"/>
      <protection locked="0"/>
    </xf>
    <xf numFmtId="0" fontId="46" fillId="2" borderId="243" xfId="0" applyFont="1" applyFill="1" applyBorder="1" applyAlignment="1" applyProtection="1">
      <alignment horizontal="center" vertical="center"/>
      <protection locked="0"/>
    </xf>
    <xf numFmtId="0" fontId="46" fillId="2" borderId="110" xfId="0" applyFont="1" applyFill="1" applyBorder="1" applyAlignment="1" applyProtection="1">
      <alignment horizontal="center" vertical="center"/>
      <protection locked="0"/>
    </xf>
    <xf numFmtId="0" fontId="35" fillId="0" borderId="72" xfId="0" applyFont="1" applyBorder="1" applyAlignment="1" applyProtection="1">
      <alignment horizontal="left" vertical="center" indent="1"/>
      <protection hidden="1"/>
    </xf>
    <xf numFmtId="0" fontId="46" fillId="2" borderId="121" xfId="0" applyFont="1" applyFill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/>
      <protection hidden="1"/>
    </xf>
    <xf numFmtId="0" fontId="47" fillId="0" borderId="28" xfId="0" applyFont="1" applyBorder="1" applyAlignment="1" applyProtection="1">
      <alignment horizontal="left"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53" fillId="0" borderId="5" xfId="0" applyFont="1" applyBorder="1" applyAlignment="1" applyProtection="1">
      <alignment horizontal="center" vertical="center" wrapText="1"/>
      <protection hidden="1"/>
    </xf>
    <xf numFmtId="0" fontId="50" fillId="0" borderId="175" xfId="0" applyFont="1" applyBorder="1" applyAlignment="1" applyProtection="1">
      <alignment horizontal="center" vertical="center" wrapText="1"/>
      <protection hidden="1"/>
    </xf>
    <xf numFmtId="0" fontId="50" fillId="0" borderId="106" xfId="0" applyFont="1" applyBorder="1" applyAlignment="1" applyProtection="1">
      <alignment horizontal="center" vertical="center" wrapText="1"/>
      <protection hidden="1"/>
    </xf>
    <xf numFmtId="0" fontId="50" fillId="0" borderId="176" xfId="0" applyFont="1" applyBorder="1" applyAlignment="1" applyProtection="1">
      <alignment horizontal="center" vertical="center" wrapText="1"/>
      <protection hidden="1"/>
    </xf>
    <xf numFmtId="0" fontId="50" fillId="0" borderId="107" xfId="0" applyFont="1" applyBorder="1" applyAlignment="1" applyProtection="1">
      <alignment horizontal="center" vertical="center" wrapText="1"/>
      <protection hidden="1"/>
    </xf>
    <xf numFmtId="0" fontId="54" fillId="0" borderId="5" xfId="0" applyFont="1" applyBorder="1" applyAlignment="1" applyProtection="1">
      <alignment vertical="center"/>
      <protection hidden="1"/>
    </xf>
    <xf numFmtId="0" fontId="46" fillId="0" borderId="8" xfId="0" applyFont="1" applyBorder="1" applyAlignment="1" applyProtection="1">
      <alignment horizontal="center" vertical="center" shrinkToFit="1"/>
      <protection hidden="1"/>
    </xf>
    <xf numFmtId="0" fontId="46" fillId="0" borderId="109" xfId="0" applyFont="1" applyBorder="1" applyAlignment="1" applyProtection="1">
      <alignment horizontal="center" vertical="center" shrinkToFit="1"/>
      <protection hidden="1"/>
    </xf>
    <xf numFmtId="0" fontId="46" fillId="0" borderId="34" xfId="0" applyFont="1" applyBorder="1" applyAlignment="1" applyProtection="1">
      <alignment horizontal="center" vertical="center" shrinkToFit="1"/>
      <protection hidden="1"/>
    </xf>
    <xf numFmtId="0" fontId="46" fillId="0" borderId="103" xfId="0" applyFont="1" applyBorder="1" applyAlignment="1" applyProtection="1">
      <alignment horizontal="center" vertical="center" shrinkToFit="1"/>
      <protection hidden="1"/>
    </xf>
    <xf numFmtId="0" fontId="30" fillId="0" borderId="59" xfId="0" applyFont="1" applyBorder="1" applyAlignment="1" applyProtection="1">
      <alignment horizontal="left" vertical="center" indent="3"/>
      <protection hidden="1"/>
    </xf>
    <xf numFmtId="0" fontId="46" fillId="2" borderId="71" xfId="0" applyFont="1" applyFill="1" applyBorder="1" applyAlignment="1" applyProtection="1">
      <alignment horizontal="center" vertical="center" shrinkToFit="1"/>
      <protection locked="0"/>
    </xf>
    <xf numFmtId="0" fontId="46" fillId="2" borderId="110" xfId="0" applyFont="1" applyFill="1" applyBorder="1" applyAlignment="1" applyProtection="1">
      <alignment horizontal="center" vertical="center" shrinkToFit="1"/>
      <protection locked="0"/>
    </xf>
    <xf numFmtId="0" fontId="46" fillId="2" borderId="63" xfId="0" applyFont="1" applyFill="1" applyBorder="1" applyAlignment="1" applyProtection="1">
      <alignment horizontal="center" vertical="center" shrinkToFit="1"/>
      <protection locked="0"/>
    </xf>
    <xf numFmtId="0" fontId="46" fillId="2" borderId="58" xfId="0" applyFont="1" applyFill="1" applyBorder="1" applyAlignment="1" applyProtection="1">
      <alignment horizontal="center" vertical="center" shrinkToFit="1"/>
      <protection locked="0"/>
    </xf>
    <xf numFmtId="0" fontId="30" fillId="0" borderId="72" xfId="0" applyFont="1" applyBorder="1" applyAlignment="1" applyProtection="1">
      <alignment horizontal="left" vertical="center" indent="3"/>
      <protection hidden="1"/>
    </xf>
    <xf numFmtId="0" fontId="46" fillId="2" borderId="11" xfId="0" applyFont="1" applyFill="1" applyBorder="1" applyAlignment="1" applyProtection="1">
      <alignment horizontal="center" vertical="center" shrinkToFit="1"/>
      <protection locked="0"/>
    </xf>
    <xf numFmtId="0" fontId="46" fillId="2" borderId="108" xfId="0" applyFont="1" applyFill="1" applyBorder="1" applyAlignment="1" applyProtection="1">
      <alignment horizontal="center" vertical="center" shrinkToFit="1"/>
      <protection locked="0"/>
    </xf>
    <xf numFmtId="0" fontId="46" fillId="2" borderId="33" xfId="0" applyFont="1" applyFill="1" applyBorder="1" applyAlignment="1" applyProtection="1">
      <alignment horizontal="center" vertical="center" shrinkToFit="1"/>
      <protection locked="0"/>
    </xf>
    <xf numFmtId="0" fontId="46" fillId="2" borderId="104" xfId="0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Alignment="1" applyProtection="1">
      <alignment horizontal="left" vertical="center" indent="8"/>
      <protection hidden="1"/>
    </xf>
    <xf numFmtId="0" fontId="49" fillId="0" borderId="0" xfId="0" applyFont="1" applyAlignment="1" applyProtection="1">
      <alignment horizontal="left" vertical="center" indent="8"/>
      <protection hidden="1"/>
    </xf>
    <xf numFmtId="0" fontId="53" fillId="0" borderId="3" xfId="0" applyFont="1" applyBorder="1" applyAlignment="1" applyProtection="1">
      <alignment vertical="center"/>
      <protection hidden="1"/>
    </xf>
    <xf numFmtId="0" fontId="53" fillId="0" borderId="3" xfId="0" applyFont="1" applyBorder="1" applyAlignment="1" applyProtection="1">
      <alignment horizontal="center" vertical="center" wrapText="1"/>
      <protection hidden="1"/>
    </xf>
    <xf numFmtId="0" fontId="42" fillId="0" borderId="90" xfId="0" applyFont="1" applyBorder="1" applyAlignment="1" applyProtection="1">
      <alignment horizontal="center" vertical="center" wrapText="1"/>
      <protection hidden="1"/>
    </xf>
    <xf numFmtId="0" fontId="35" fillId="0" borderId="124" xfId="0" applyFont="1" applyBorder="1" applyAlignment="1" applyProtection="1">
      <alignment horizontal="center" vertical="center" wrapText="1"/>
      <protection hidden="1"/>
    </xf>
    <xf numFmtId="0" fontId="42" fillId="0" borderId="96" xfId="0" applyFont="1" applyBorder="1" applyAlignment="1" applyProtection="1">
      <alignment vertical="center"/>
      <protection hidden="1"/>
    </xf>
    <xf numFmtId="3" fontId="55" fillId="0" borderId="182" xfId="0" applyNumberFormat="1" applyFont="1" applyBorder="1" applyAlignment="1" applyProtection="1">
      <alignment horizontal="center" vertical="center"/>
      <protection hidden="1"/>
    </xf>
    <xf numFmtId="3" fontId="55" fillId="0" borderId="96" xfId="0" applyNumberFormat="1" applyFont="1" applyBorder="1" applyAlignment="1" applyProtection="1">
      <alignment horizontal="center" vertical="center"/>
      <protection hidden="1"/>
    </xf>
    <xf numFmtId="0" fontId="39" fillId="0" borderId="46" xfId="0" applyFont="1" applyBorder="1" applyAlignment="1" applyProtection="1">
      <alignment horizontal="left" vertical="center" indent="3"/>
      <protection hidden="1"/>
    </xf>
    <xf numFmtId="0" fontId="39" fillId="0" borderId="50" xfId="0" applyFont="1" applyBorder="1" applyAlignment="1" applyProtection="1">
      <alignment horizontal="left" vertical="center" indent="3"/>
      <protection hidden="1"/>
    </xf>
    <xf numFmtId="3" fontId="55" fillId="2" borderId="49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105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left" vertical="center" indent="3"/>
      <protection hidden="1"/>
    </xf>
    <xf numFmtId="3" fontId="55" fillId="0" borderId="44" xfId="0" applyNumberFormat="1" applyFont="1" applyBorder="1" applyAlignment="1" applyProtection="1">
      <alignment horizontal="center" vertical="center" shrinkToFit="1"/>
      <protection hidden="1"/>
    </xf>
    <xf numFmtId="3" fontId="55" fillId="0" borderId="39" xfId="0" applyNumberFormat="1" applyFont="1" applyBorder="1" applyAlignment="1" applyProtection="1">
      <alignment horizontal="center" vertical="center" shrinkToFit="1"/>
      <protection hidden="1"/>
    </xf>
    <xf numFmtId="0" fontId="41" fillId="2" borderId="59" xfId="0" applyFont="1" applyFill="1" applyBorder="1" applyAlignment="1" applyProtection="1">
      <alignment horizontal="left" vertical="center" wrapText="1" indent="3"/>
      <protection locked="0"/>
    </xf>
    <xf numFmtId="3" fontId="55" fillId="2" borderId="71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59" xfId="0" applyFont="1" applyBorder="1" applyAlignment="1" applyProtection="1">
      <alignment horizontal="left" vertical="center"/>
      <protection hidden="1"/>
    </xf>
    <xf numFmtId="0" fontId="55" fillId="2" borderId="58" xfId="0" applyFont="1" applyFill="1" applyBorder="1" applyAlignment="1" applyProtection="1">
      <alignment horizontal="center" vertical="center" shrinkToFit="1"/>
      <protection locked="0"/>
    </xf>
    <xf numFmtId="0" fontId="35" fillId="0" borderId="59" xfId="0" applyFont="1" applyBorder="1" applyAlignment="1" applyProtection="1">
      <alignment horizontal="left" vertical="center"/>
      <protection hidden="1"/>
    </xf>
    <xf numFmtId="0" fontId="57" fillId="0" borderId="125" xfId="0" applyFont="1" applyBorder="1" applyAlignment="1" applyProtection="1">
      <alignment horizontal="center" vertical="center"/>
      <protection hidden="1"/>
    </xf>
    <xf numFmtId="0" fontId="35" fillId="0" borderId="37" xfId="0" applyFont="1" applyBorder="1" applyAlignment="1" applyProtection="1">
      <alignment horizontal="left" vertical="center"/>
      <protection hidden="1"/>
    </xf>
    <xf numFmtId="0" fontId="57" fillId="0" borderId="245" xfId="0" applyFont="1" applyBorder="1" applyAlignment="1" applyProtection="1">
      <alignment horizontal="center" vertical="center"/>
      <protection hidden="1"/>
    </xf>
    <xf numFmtId="3" fontId="55" fillId="2" borderId="246" xfId="0" applyNumberFormat="1" applyFont="1" applyFill="1" applyBorder="1" applyAlignment="1" applyProtection="1">
      <alignment horizontal="center" vertical="center" shrinkToFit="1"/>
      <protection locked="0"/>
    </xf>
    <xf numFmtId="0" fontId="55" fillId="2" borderId="247" xfId="0" applyFont="1" applyFill="1" applyBorder="1" applyAlignment="1" applyProtection="1">
      <alignment horizontal="center" vertical="center" shrinkToFit="1"/>
      <protection locked="0"/>
    </xf>
    <xf numFmtId="0" fontId="42" fillId="0" borderId="143" xfId="0" applyFont="1" applyBorder="1" applyAlignment="1" applyProtection="1">
      <alignment horizontal="left" vertical="center"/>
      <protection hidden="1"/>
    </xf>
    <xf numFmtId="3" fontId="55" fillId="2" borderId="144" xfId="0" applyNumberFormat="1" applyFont="1" applyFill="1" applyBorder="1" applyAlignment="1" applyProtection="1">
      <alignment horizontal="center" vertical="center" shrinkToFit="1"/>
      <protection locked="0"/>
    </xf>
    <xf numFmtId="0" fontId="55" fillId="2" borderId="149" xfId="0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Alignment="1" applyProtection="1">
      <alignment horizontal="left" vertical="center"/>
      <protection hidden="1"/>
    </xf>
    <xf numFmtId="3" fontId="55" fillId="0" borderId="0" xfId="0" applyNumberFormat="1" applyFont="1" applyAlignment="1" applyProtection="1">
      <alignment horizontal="center" vertical="center" shrinkToFit="1"/>
      <protection hidden="1"/>
    </xf>
    <xf numFmtId="0" fontId="55" fillId="0" borderId="0" xfId="0" applyFont="1" applyAlignment="1" applyProtection="1">
      <alignment horizontal="center" vertical="center" shrinkToFit="1"/>
      <protection hidden="1"/>
    </xf>
    <xf numFmtId="0" fontId="58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right" vertical="center"/>
      <protection hidden="1"/>
    </xf>
    <xf numFmtId="0" fontId="39" fillId="0" borderId="0" xfId="0" applyFont="1" applyAlignment="1" applyProtection="1">
      <alignment vertical="center" wrapText="1"/>
      <protection hidden="1"/>
    </xf>
    <xf numFmtId="0" fontId="53" fillId="0" borderId="0" xfId="0" applyFont="1" applyAlignment="1" applyProtection="1">
      <alignment horizontal="right" vertical="center"/>
      <protection hidden="1"/>
    </xf>
    <xf numFmtId="0" fontId="30" fillId="2" borderId="61" xfId="0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horizontal="left" vertical="center" indent="1"/>
      <protection hidden="1"/>
    </xf>
    <xf numFmtId="0" fontId="29" fillId="0" borderId="0" xfId="0" applyFont="1"/>
    <xf numFmtId="0" fontId="61" fillId="0" borderId="0" xfId="0" applyFont="1" applyAlignment="1" applyProtection="1">
      <alignment horizontal="left" vertical="top" wrapText="1"/>
      <protection hidden="1"/>
    </xf>
    <xf numFmtId="0" fontId="39" fillId="0" borderId="0" xfId="0" applyFont="1" applyAlignment="1" applyProtection="1">
      <alignment vertical="top" wrapText="1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 indent="3"/>
      <protection hidden="1"/>
    </xf>
    <xf numFmtId="0" fontId="30" fillId="0" borderId="0" xfId="0" applyFont="1" applyAlignment="1">
      <alignment horizontal="left"/>
    </xf>
    <xf numFmtId="0" fontId="30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horizontal="left" wrapText="1"/>
    </xf>
    <xf numFmtId="0" fontId="64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62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0" fillId="2" borderId="58" xfId="0" applyFont="1" applyFill="1" applyBorder="1" applyAlignment="1" applyProtection="1">
      <alignment horizontal="left" vertical="top" shrinkToFit="1"/>
      <protection locked="0"/>
    </xf>
    <xf numFmtId="0" fontId="30" fillId="0" borderId="0" xfId="0" applyFont="1" applyAlignment="1" applyProtection="1">
      <alignment horizontal="left" vertical="top" shrinkToFi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65" fillId="0" borderId="0" xfId="0" applyFont="1" applyAlignment="1" applyProtection="1">
      <alignment horizontal="left" vertical="center" indent="5"/>
      <protection hidden="1"/>
    </xf>
    <xf numFmtId="0" fontId="47" fillId="0" borderId="0" xfId="0" applyFont="1" applyAlignment="1" applyProtection="1">
      <alignment horizontal="left" vertical="center" indent="5"/>
      <protection hidden="1"/>
    </xf>
    <xf numFmtId="0" fontId="65" fillId="0" borderId="28" xfId="0" applyFont="1" applyBorder="1" applyAlignment="1" applyProtection="1">
      <alignment horizontal="left" vertical="center" indent="5"/>
      <protection hidden="1"/>
    </xf>
    <xf numFmtId="0" fontId="47" fillId="0" borderId="28" xfId="0" applyFont="1" applyBorder="1" applyAlignment="1" applyProtection="1">
      <alignment horizontal="left" vertical="center" indent="5"/>
      <protection hidden="1"/>
    </xf>
    <xf numFmtId="0" fontId="52" fillId="0" borderId="3" xfId="0" applyFont="1" applyBorder="1" applyAlignment="1" applyProtection="1">
      <alignment horizontal="left" vertical="center" wrapText="1"/>
      <protection hidden="1"/>
    </xf>
    <xf numFmtId="0" fontId="60" fillId="0" borderId="3" xfId="0" applyFont="1" applyBorder="1" applyAlignment="1" applyProtection="1">
      <alignment horizontal="center" vertical="center" wrapText="1"/>
      <protection hidden="1"/>
    </xf>
    <xf numFmtId="0" fontId="52" fillId="0" borderId="90" xfId="0" applyFont="1" applyBorder="1" applyAlignment="1" applyProtection="1">
      <alignment horizontal="center" vertical="center" wrapText="1"/>
      <protection hidden="1"/>
    </xf>
    <xf numFmtId="0" fontId="42" fillId="0" borderId="83" xfId="0" applyFont="1" applyBorder="1" applyAlignment="1" applyProtection="1">
      <alignment horizontal="center" vertical="center" wrapText="1"/>
      <protection hidden="1"/>
    </xf>
    <xf numFmtId="0" fontId="42" fillId="0" borderId="3" xfId="0" applyFont="1" applyBorder="1" applyAlignment="1" applyProtection="1">
      <alignment horizontal="center" vertical="center" wrapText="1"/>
      <protection hidden="1"/>
    </xf>
    <xf numFmtId="0" fontId="67" fillId="0" borderId="20" xfId="0" applyFont="1" applyBorder="1" applyAlignment="1" applyProtection="1">
      <alignment horizontal="left" vertical="center" wrapText="1"/>
      <protection hidden="1"/>
    </xf>
    <xf numFmtId="0" fontId="68" fillId="0" borderId="20" xfId="0" applyFont="1" applyBorder="1" applyAlignment="1" applyProtection="1">
      <alignment horizontal="left" vertical="center" wrapText="1"/>
      <protection hidden="1"/>
    </xf>
    <xf numFmtId="3" fontId="55" fillId="0" borderId="51" xfId="0" applyNumberFormat="1" applyFont="1" applyBorder="1" applyAlignment="1" applyProtection="1">
      <alignment horizontal="center" vertical="center" shrinkToFit="1"/>
      <protection hidden="1"/>
    </xf>
    <xf numFmtId="3" fontId="55" fillId="0" borderId="94" xfId="0" applyNumberFormat="1" applyFont="1" applyBorder="1" applyAlignment="1" applyProtection="1">
      <alignment horizontal="center" vertical="center" shrinkToFit="1"/>
      <protection hidden="1"/>
    </xf>
    <xf numFmtId="3" fontId="46" fillId="0" borderId="94" xfId="0" applyNumberFormat="1" applyFont="1" applyBorder="1" applyAlignment="1" applyProtection="1">
      <alignment horizontal="center" vertical="center"/>
      <protection hidden="1"/>
    </xf>
    <xf numFmtId="3" fontId="46" fillId="0" borderId="20" xfId="0" applyNumberFormat="1" applyFont="1" applyBorder="1" applyAlignment="1" applyProtection="1">
      <alignment horizontal="center" vertical="center"/>
      <protection hidden="1"/>
    </xf>
    <xf numFmtId="0" fontId="54" fillId="0" borderId="45" xfId="0" applyFont="1" applyBorder="1" applyAlignment="1" applyProtection="1">
      <alignment vertical="center" wrapText="1"/>
      <protection hidden="1"/>
    </xf>
    <xf numFmtId="0" fontId="56" fillId="0" borderId="45" xfId="0" applyFont="1" applyBorder="1" applyAlignment="1" applyProtection="1">
      <alignment vertical="center" wrapText="1"/>
      <protection hidden="1"/>
    </xf>
    <xf numFmtId="3" fontId="55" fillId="0" borderId="52" xfId="0" applyNumberFormat="1" applyFont="1" applyBorder="1" applyAlignment="1" applyProtection="1">
      <alignment horizontal="center" vertical="center" shrinkToFit="1"/>
      <protection hidden="1"/>
    </xf>
    <xf numFmtId="3" fontId="55" fillId="0" borderId="99" xfId="0" applyNumberFormat="1" applyFont="1" applyBorder="1" applyAlignment="1" applyProtection="1">
      <alignment horizontal="center" vertical="center" shrinkToFit="1"/>
      <protection hidden="1"/>
    </xf>
    <xf numFmtId="3" fontId="46" fillId="0" borderId="99" xfId="0" applyNumberFormat="1" applyFont="1" applyBorder="1" applyAlignment="1" applyProtection="1">
      <alignment horizontal="center" vertical="center"/>
      <protection hidden="1"/>
    </xf>
    <xf numFmtId="3" fontId="55" fillId="0" borderId="155" xfId="0" applyNumberFormat="1" applyFont="1" applyBorder="1" applyAlignment="1" applyProtection="1">
      <alignment horizontal="center" vertical="center" shrinkToFit="1"/>
      <protection hidden="1"/>
    </xf>
    <xf numFmtId="3" fontId="46" fillId="0" borderId="54" xfId="0" applyNumberFormat="1" applyFont="1" applyBorder="1" applyAlignment="1" applyProtection="1">
      <alignment horizontal="center" vertical="center"/>
      <protection hidden="1"/>
    </xf>
    <xf numFmtId="0" fontId="30" fillId="0" borderId="46" xfId="0" applyFont="1" applyBorder="1" applyAlignment="1" applyProtection="1">
      <alignment horizontal="left" vertical="center" wrapText="1" indent="2"/>
      <protection hidden="1"/>
    </xf>
    <xf numFmtId="0" fontId="29" fillId="0" borderId="50" xfId="0" applyFont="1" applyBorder="1" applyAlignment="1" applyProtection="1">
      <alignment horizontal="left" vertical="center" wrapText="1" indent="1"/>
      <protection hidden="1"/>
    </xf>
    <xf numFmtId="3" fontId="55" fillId="0" borderId="49" xfId="0" applyNumberFormat="1" applyFont="1" applyBorder="1" applyAlignment="1" applyProtection="1">
      <alignment horizontal="center" vertical="center" shrinkToFit="1"/>
      <protection hidden="1"/>
    </xf>
    <xf numFmtId="3" fontId="55" fillId="2" borderId="88" xfId="0" applyNumberFormat="1" applyFont="1" applyFill="1" applyBorder="1" applyAlignment="1" applyProtection="1">
      <alignment horizontal="center" vertical="center" shrinkToFit="1"/>
      <protection locked="0"/>
    </xf>
    <xf numFmtId="3" fontId="46" fillId="2" borderId="88" xfId="0" applyNumberFormat="1" applyFont="1" applyFill="1" applyBorder="1" applyAlignment="1" applyProtection="1">
      <alignment horizontal="center" vertical="center"/>
      <protection locked="0"/>
    </xf>
    <xf numFmtId="3" fontId="46" fillId="2" borderId="46" xfId="0" applyNumberFormat="1" applyFont="1" applyFill="1" applyBorder="1" applyAlignment="1" applyProtection="1">
      <alignment horizontal="center" vertical="center"/>
      <protection locked="0"/>
    </xf>
    <xf numFmtId="0" fontId="39" fillId="0" borderId="46" xfId="0" applyFont="1" applyBorder="1" applyAlignment="1" applyProtection="1">
      <alignment horizontal="left" vertical="center" wrapText="1" indent="2"/>
      <protection hidden="1"/>
    </xf>
    <xf numFmtId="3" fontId="46" fillId="2" borderId="88" xfId="0" applyNumberFormat="1" applyFont="1" applyFill="1" applyBorder="1" applyAlignment="1" applyProtection="1">
      <alignment horizontal="center" vertical="center" shrinkToFit="1"/>
      <protection locked="0"/>
    </xf>
    <xf numFmtId="3" fontId="46" fillId="2" borderId="88" xfId="0" applyNumberFormat="1" applyFont="1" applyFill="1" applyBorder="1" applyAlignment="1" applyProtection="1">
      <alignment horizontal="center" vertical="center" wrapText="1"/>
      <protection locked="0"/>
    </xf>
    <xf numFmtId="3" fontId="55" fillId="2" borderId="88" xfId="0" applyNumberFormat="1" applyFont="1" applyFill="1" applyBorder="1" applyAlignment="1" applyProtection="1">
      <alignment horizontal="center" wrapText="1"/>
      <protection locked="0"/>
    </xf>
    <xf numFmtId="3" fontId="55" fillId="2" borderId="46" xfId="0" applyNumberFormat="1" applyFont="1" applyFill="1" applyBorder="1" applyAlignment="1" applyProtection="1">
      <alignment horizontal="center" wrapText="1"/>
      <protection locked="0"/>
    </xf>
    <xf numFmtId="0" fontId="39" fillId="0" borderId="48" xfId="0" applyFont="1" applyBorder="1" applyAlignment="1" applyProtection="1">
      <alignment horizontal="left" vertical="center" wrapText="1" indent="2"/>
      <protection hidden="1"/>
    </xf>
    <xf numFmtId="0" fontId="29" fillId="0" borderId="161" xfId="0" applyFont="1" applyBorder="1" applyAlignment="1" applyProtection="1">
      <alignment horizontal="left" vertical="center" wrapText="1" indent="1"/>
      <protection hidden="1"/>
    </xf>
    <xf numFmtId="3" fontId="55" fillId="0" borderId="53" xfId="0" applyNumberFormat="1" applyFont="1" applyBorder="1" applyAlignment="1" applyProtection="1">
      <alignment horizontal="center" vertical="center" shrinkToFit="1"/>
      <protection hidden="1"/>
    </xf>
    <xf numFmtId="3" fontId="55" fillId="2" borderId="150" xfId="0" applyNumberFormat="1" applyFont="1" applyFill="1" applyBorder="1" applyAlignment="1" applyProtection="1">
      <alignment horizontal="center" vertical="center" shrinkToFit="1"/>
      <protection locked="0"/>
    </xf>
    <xf numFmtId="3" fontId="46" fillId="2" borderId="150" xfId="0" applyNumberFormat="1" applyFont="1" applyFill="1" applyBorder="1" applyAlignment="1" applyProtection="1">
      <alignment horizontal="center" vertical="center"/>
      <protection locked="0"/>
    </xf>
    <xf numFmtId="3" fontId="46" fillId="2" borderId="48" xfId="0" applyNumberFormat="1" applyFont="1" applyFill="1" applyBorder="1" applyAlignment="1" applyProtection="1">
      <alignment horizontal="center" vertical="center"/>
      <protection locked="0"/>
    </xf>
    <xf numFmtId="0" fontId="69" fillId="0" borderId="54" xfId="0" applyFont="1" applyBorder="1" applyAlignment="1" applyProtection="1">
      <alignment vertical="center" wrapText="1"/>
      <protection hidden="1"/>
    </xf>
    <xf numFmtId="0" fontId="56" fillId="0" borderId="54" xfId="0" applyFont="1" applyBorder="1" applyAlignment="1" applyProtection="1">
      <alignment vertical="center" wrapText="1"/>
      <protection hidden="1"/>
    </xf>
    <xf numFmtId="3" fontId="55" fillId="0" borderId="55" xfId="0" applyNumberFormat="1" applyFont="1" applyBorder="1" applyAlignment="1" applyProtection="1">
      <alignment horizontal="center" vertical="center" shrinkToFit="1"/>
      <protection hidden="1"/>
    </xf>
    <xf numFmtId="0" fontId="30" fillId="0" borderId="56" xfId="0" applyFont="1" applyBorder="1" applyAlignment="1" applyProtection="1">
      <alignment horizontal="left" vertical="center" wrapText="1" indent="2"/>
      <protection hidden="1"/>
    </xf>
    <xf numFmtId="0" fontId="29" fillId="0" borderId="56" xfId="0" applyFont="1" applyBorder="1" applyAlignment="1" applyProtection="1">
      <alignment horizontal="left" vertical="center" wrapText="1" indent="2"/>
      <protection hidden="1"/>
    </xf>
    <xf numFmtId="3" fontId="55" fillId="0" borderId="57" xfId="0" applyNumberFormat="1" applyFont="1" applyBorder="1" applyAlignment="1" applyProtection="1">
      <alignment horizontal="center" vertical="center" shrinkToFit="1"/>
      <protection hidden="1"/>
    </xf>
    <xf numFmtId="3" fontId="55" fillId="2" borderId="101" xfId="0" applyNumberFormat="1" applyFont="1" applyFill="1" applyBorder="1" applyAlignment="1" applyProtection="1">
      <alignment horizontal="center" vertical="center" shrinkToFit="1"/>
      <protection locked="0"/>
    </xf>
    <xf numFmtId="3" fontId="46" fillId="2" borderId="101" xfId="0" applyNumberFormat="1" applyFont="1" applyFill="1" applyBorder="1" applyAlignment="1" applyProtection="1">
      <alignment horizontal="center" vertical="center"/>
      <protection locked="0"/>
    </xf>
    <xf numFmtId="3" fontId="46" fillId="2" borderId="56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horizontal="center" vertical="center"/>
      <protection hidden="1"/>
    </xf>
    <xf numFmtId="0" fontId="65" fillId="0" borderId="5" xfId="0" applyFont="1" applyBorder="1" applyAlignment="1" applyProtection="1">
      <alignment vertical="center" wrapText="1"/>
      <protection hidden="1"/>
    </xf>
    <xf numFmtId="0" fontId="39" fillId="0" borderId="0" xfId="0" applyFont="1" applyAlignment="1" applyProtection="1">
      <alignment horizontal="left" vertical="center" indent="2"/>
      <protection hidden="1"/>
    </xf>
    <xf numFmtId="0" fontId="29" fillId="0" borderId="0" xfId="0" applyFont="1" applyAlignment="1" applyProtection="1">
      <alignment horizontal="left" vertical="center" indent="2"/>
      <protection hidden="1"/>
    </xf>
    <xf numFmtId="0" fontId="53" fillId="0" borderId="0" xfId="0" applyFont="1" applyProtection="1">
      <protection hidden="1"/>
    </xf>
    <xf numFmtId="0" fontId="60" fillId="0" borderId="0" xfId="0" applyFont="1" applyProtection="1">
      <protection hidden="1"/>
    </xf>
    <xf numFmtId="0" fontId="47" fillId="0" borderId="0" xfId="0" applyFont="1" applyAlignment="1" applyProtection="1">
      <alignment horizontal="left"/>
      <protection hidden="1"/>
    </xf>
    <xf numFmtId="0" fontId="65" fillId="0" borderId="0" xfId="0" applyFont="1" applyAlignment="1" applyProtection="1">
      <alignment horizontal="center"/>
      <protection hidden="1"/>
    </xf>
    <xf numFmtId="0" fontId="47" fillId="0" borderId="0" xfId="0" applyFont="1" applyAlignment="1" applyProtection="1">
      <alignment horizontal="left" vertical="center" indent="6"/>
      <protection hidden="1"/>
    </xf>
    <xf numFmtId="0" fontId="47" fillId="0" borderId="7" xfId="0" applyFont="1" applyBorder="1" applyAlignment="1" applyProtection="1">
      <alignment horizontal="left" vertical="center"/>
      <protection hidden="1"/>
    </xf>
    <xf numFmtId="0" fontId="65" fillId="0" borderId="7" xfId="0" applyFont="1" applyBorder="1" applyAlignment="1" applyProtection="1">
      <alignment horizontal="center" vertical="center"/>
      <protection hidden="1"/>
    </xf>
    <xf numFmtId="0" fontId="47" fillId="0" borderId="7" xfId="0" applyFont="1" applyBorder="1" applyAlignment="1" applyProtection="1">
      <alignment horizontal="left" vertical="center" indent="6"/>
      <protection hidden="1"/>
    </xf>
    <xf numFmtId="0" fontId="35" fillId="0" borderId="3" xfId="0" applyFont="1" applyBorder="1" applyAlignment="1" applyProtection="1">
      <alignment horizontal="left" vertical="center" wrapText="1"/>
      <protection hidden="1"/>
    </xf>
    <xf numFmtId="0" fontId="35" fillId="0" borderId="90" xfId="0" applyFont="1" applyBorder="1" applyAlignment="1" applyProtection="1">
      <alignment horizontal="center" vertical="center" wrapText="1"/>
      <protection hidden="1"/>
    </xf>
    <xf numFmtId="0" fontId="35" fillId="0" borderId="83" xfId="0" applyFont="1" applyBorder="1" applyAlignment="1" applyProtection="1">
      <alignment horizontal="center" vertical="center" wrapText="1"/>
      <protection hidden="1"/>
    </xf>
    <xf numFmtId="0" fontId="35" fillId="0" borderId="3" xfId="0" applyFont="1" applyBorder="1" applyAlignment="1" applyProtection="1">
      <alignment horizontal="center" vertical="center" wrapText="1"/>
      <protection hidden="1"/>
    </xf>
    <xf numFmtId="0" fontId="67" fillId="0" borderId="6" xfId="0" applyFont="1" applyBorder="1" applyAlignment="1" applyProtection="1">
      <alignment horizontal="left" vertical="center" wrapText="1"/>
      <protection hidden="1"/>
    </xf>
    <xf numFmtId="0" fontId="68" fillId="0" borderId="20" xfId="0" applyFont="1" applyBorder="1" applyAlignment="1" applyProtection="1">
      <alignment horizontal="center" vertical="center" wrapText="1"/>
      <protection hidden="1"/>
    </xf>
    <xf numFmtId="3" fontId="55" fillId="0" borderId="20" xfId="0" applyNumberFormat="1" applyFont="1" applyBorder="1" applyAlignment="1" applyProtection="1">
      <alignment horizontal="center" vertical="center" shrinkToFit="1"/>
      <protection hidden="1"/>
    </xf>
    <xf numFmtId="0" fontId="54" fillId="0" borderId="17" xfId="0" applyFont="1" applyBorder="1" applyAlignment="1" applyProtection="1">
      <alignment vertical="center" wrapText="1"/>
      <protection hidden="1"/>
    </xf>
    <xf numFmtId="0" fontId="56" fillId="0" borderId="17" xfId="0" applyFont="1" applyBorder="1" applyAlignment="1" applyProtection="1">
      <alignment horizontal="center" vertical="center" wrapText="1"/>
      <protection hidden="1"/>
    </xf>
    <xf numFmtId="3" fontId="55" fillId="0" borderId="91" xfId="0" applyNumberFormat="1" applyFont="1" applyBorder="1" applyAlignment="1" applyProtection="1">
      <alignment horizontal="center" vertical="center" shrinkToFit="1"/>
      <protection hidden="1"/>
    </xf>
    <xf numFmtId="3" fontId="55" fillId="0" borderId="70" xfId="0" applyNumberFormat="1" applyFont="1" applyBorder="1" applyAlignment="1" applyProtection="1">
      <alignment horizontal="center" vertical="center" shrinkToFit="1"/>
      <protection hidden="1"/>
    </xf>
    <xf numFmtId="3" fontId="55" fillId="0" borderId="17" xfId="0" applyNumberFormat="1" applyFont="1" applyBorder="1" applyAlignment="1" applyProtection="1">
      <alignment horizontal="center" vertical="center" shrinkToFit="1"/>
      <protection hidden="1"/>
    </xf>
    <xf numFmtId="0" fontId="29" fillId="0" borderId="46" xfId="0" applyFont="1" applyBorder="1" applyAlignment="1" applyProtection="1">
      <alignment horizontal="center" vertical="center" wrapText="1"/>
      <protection hidden="1"/>
    </xf>
    <xf numFmtId="3" fontId="55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93" xfId="0" applyFont="1" applyBorder="1" applyAlignment="1" applyProtection="1">
      <alignment horizontal="left" vertical="center" wrapText="1" indent="2"/>
      <protection hidden="1"/>
    </xf>
    <xf numFmtId="0" fontId="29" fillId="0" borderId="93" xfId="0" applyFont="1" applyBorder="1" applyAlignment="1" applyProtection="1">
      <alignment horizontal="center" vertical="center" wrapText="1"/>
      <protection hidden="1"/>
    </xf>
    <xf numFmtId="3" fontId="55" fillId="0" borderId="92" xfId="0" applyNumberFormat="1" applyFont="1" applyBorder="1" applyAlignment="1" applyProtection="1">
      <alignment horizontal="center" vertical="center" shrinkToFit="1"/>
      <protection hidden="1"/>
    </xf>
    <xf numFmtId="3" fontId="55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00" xfId="0" applyFont="1" applyBorder="1" applyAlignment="1" applyProtection="1">
      <alignment horizontal="left" vertical="center" wrapText="1" indent="2"/>
      <protection hidden="1"/>
    </xf>
    <xf numFmtId="3" fontId="55" fillId="0" borderId="97" xfId="0" applyNumberFormat="1" applyFont="1" applyBorder="1" applyAlignment="1" applyProtection="1">
      <alignment horizontal="center" vertical="center" shrinkToFit="1"/>
      <protection hidden="1"/>
    </xf>
    <xf numFmtId="3" fontId="55" fillId="2" borderId="98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Alignment="1" applyProtection="1">
      <alignment vertical="center" wrapText="1"/>
      <protection hidden="1"/>
    </xf>
    <xf numFmtId="0" fontId="56" fillId="0" borderId="232" xfId="0" applyFont="1" applyBorder="1" applyAlignment="1" applyProtection="1">
      <alignment horizontal="center" vertical="center" wrapText="1"/>
      <protection hidden="1"/>
    </xf>
    <xf numFmtId="3" fontId="55" fillId="0" borderId="84" xfId="0" applyNumberFormat="1" applyFont="1" applyBorder="1" applyAlignment="1" applyProtection="1">
      <alignment horizontal="center" vertical="center" shrinkToFit="1"/>
      <protection hidden="1"/>
    </xf>
    <xf numFmtId="0" fontId="29" fillId="0" borderId="100" xfId="0" applyFont="1" applyBorder="1" applyAlignment="1" applyProtection="1">
      <alignment horizontal="center" vertical="center" wrapText="1"/>
      <protection hidden="1"/>
    </xf>
    <xf numFmtId="0" fontId="54" fillId="0" borderId="54" xfId="0" applyFont="1" applyBorder="1" applyAlignment="1" applyProtection="1">
      <alignment vertical="center" wrapText="1"/>
      <protection hidden="1"/>
    </xf>
    <xf numFmtId="3" fontId="55" fillId="0" borderId="54" xfId="0" applyNumberFormat="1" applyFont="1" applyBorder="1" applyAlignment="1" applyProtection="1">
      <alignment horizontal="center" vertical="center" shrinkToFit="1"/>
      <protection hidden="1"/>
    </xf>
    <xf numFmtId="0" fontId="39" fillId="0" borderId="46" xfId="0" applyFont="1" applyBorder="1" applyAlignment="1" applyProtection="1">
      <alignment horizontal="left" vertical="center" indent="2"/>
      <protection hidden="1"/>
    </xf>
    <xf numFmtId="0" fontId="39" fillId="0" borderId="93" xfId="0" applyFont="1" applyBorder="1" applyAlignment="1" applyProtection="1">
      <alignment horizontal="left" vertical="center" wrapText="1" indent="2"/>
      <protection hidden="1"/>
    </xf>
    <xf numFmtId="0" fontId="54" fillId="0" borderId="205" xfId="0" applyFont="1" applyBorder="1" applyAlignment="1" applyProtection="1">
      <alignment vertical="center" wrapText="1"/>
      <protection hidden="1"/>
    </xf>
    <xf numFmtId="3" fontId="55" fillId="0" borderId="203" xfId="0" applyNumberFormat="1" applyFont="1" applyBorder="1" applyAlignment="1" applyProtection="1">
      <alignment horizontal="center" vertical="center" shrinkToFit="1"/>
      <protection hidden="1"/>
    </xf>
    <xf numFmtId="3" fontId="55" fillId="0" borderId="204" xfId="0" applyNumberFormat="1" applyFont="1" applyBorder="1" applyAlignment="1" applyProtection="1">
      <alignment horizontal="center" vertical="center" shrinkToFit="1"/>
      <protection hidden="1"/>
    </xf>
    <xf numFmtId="3" fontId="55" fillId="0" borderId="205" xfId="0" applyNumberFormat="1" applyFont="1" applyBorder="1" applyAlignment="1" applyProtection="1">
      <alignment horizontal="center" vertical="center" shrinkToFit="1"/>
      <protection hidden="1"/>
    </xf>
    <xf numFmtId="0" fontId="39" fillId="0" borderId="100" xfId="0" applyFont="1" applyBorder="1" applyAlignment="1" applyProtection="1">
      <alignment horizontal="left" vertical="center" wrapText="1" indent="2"/>
      <protection hidden="1"/>
    </xf>
    <xf numFmtId="0" fontId="69" fillId="0" borderId="0" xfId="0" applyFont="1" applyAlignment="1" applyProtection="1">
      <alignment vertical="center" wrapText="1"/>
      <protection hidden="1"/>
    </xf>
    <xf numFmtId="0" fontId="29" fillId="0" borderId="46" xfId="0" applyFont="1" applyBorder="1" applyAlignment="1" applyProtection="1">
      <alignment horizontal="center" vertical="center"/>
      <protection hidden="1"/>
    </xf>
    <xf numFmtId="0" fontId="39" fillId="0" borderId="56" xfId="0" applyFont="1" applyBorder="1" applyAlignment="1" applyProtection="1">
      <alignment horizontal="left" vertical="center" wrapText="1" indent="2"/>
      <protection hidden="1"/>
    </xf>
    <xf numFmtId="0" fontId="29" fillId="0" borderId="56" xfId="0" applyFont="1" applyBorder="1" applyAlignment="1" applyProtection="1">
      <alignment horizontal="center" vertical="center" wrapText="1"/>
      <protection hidden="1"/>
    </xf>
    <xf numFmtId="3" fontId="55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Alignment="1" applyProtection="1">
      <alignment vertical="center"/>
      <protection hidden="1"/>
    </xf>
    <xf numFmtId="0" fontId="68" fillId="0" borderId="0" xfId="0" applyFont="1" applyAlignment="1" applyProtection="1">
      <alignment horizontal="center"/>
      <protection hidden="1"/>
    </xf>
    <xf numFmtId="0" fontId="70" fillId="0" borderId="0" xfId="0" applyFont="1" applyAlignment="1" applyProtection="1">
      <alignment vertical="center"/>
      <protection hidden="1"/>
    </xf>
    <xf numFmtId="0" fontId="68" fillId="0" borderId="0" xfId="0" applyFont="1" applyAlignment="1" applyProtection="1">
      <alignment vertical="center" wrapText="1"/>
      <protection hidden="1"/>
    </xf>
    <xf numFmtId="0" fontId="71" fillId="0" borderId="0" xfId="0" applyFont="1" applyAlignment="1" applyProtection="1">
      <alignment vertical="center"/>
      <protection hidden="1"/>
    </xf>
    <xf numFmtId="0" fontId="65" fillId="0" borderId="0" xfId="0" applyFont="1" applyAlignment="1" applyProtection="1">
      <alignment vertical="center" wrapText="1"/>
      <protection hidden="1"/>
    </xf>
    <xf numFmtId="0" fontId="53" fillId="0" borderId="3" xfId="0" applyFont="1" applyBorder="1" applyAlignment="1" applyProtection="1">
      <alignment horizontal="left" vertical="center" wrapText="1"/>
      <protection hidden="1"/>
    </xf>
    <xf numFmtId="0" fontId="53" fillId="0" borderId="4" xfId="0" applyFont="1" applyBorder="1" applyAlignment="1" applyProtection="1">
      <alignment horizontal="center" vertical="center" wrapText="1"/>
      <protection hidden="1"/>
    </xf>
    <xf numFmtId="0" fontId="72" fillId="0" borderId="24" xfId="0" applyFont="1" applyBorder="1" applyAlignment="1" applyProtection="1">
      <alignment horizontal="left" vertical="center" wrapText="1"/>
      <protection hidden="1"/>
    </xf>
    <xf numFmtId="3" fontId="55" fillId="0" borderId="25" xfId="0" applyNumberFormat="1" applyFont="1" applyBorder="1" applyAlignment="1" applyProtection="1">
      <alignment horizontal="center" vertical="center" shrinkToFit="1"/>
      <protection hidden="1"/>
    </xf>
    <xf numFmtId="3" fontId="55" fillId="0" borderId="67" xfId="0" applyNumberFormat="1" applyFont="1" applyBorder="1" applyAlignment="1" applyProtection="1">
      <alignment horizontal="center" vertical="center" shrinkToFit="1"/>
      <protection hidden="1"/>
    </xf>
    <xf numFmtId="3" fontId="55" fillId="0" borderId="24" xfId="0" applyNumberFormat="1" applyFont="1" applyBorder="1" applyAlignment="1" applyProtection="1">
      <alignment horizontal="center" vertical="center" shrinkToFit="1"/>
      <protection hidden="1"/>
    </xf>
    <xf numFmtId="0" fontId="42" fillId="0" borderId="0" xfId="0" applyFont="1" applyAlignment="1" applyProtection="1">
      <alignment horizontal="left" vertical="center" wrapText="1" indent="2"/>
      <protection hidden="1"/>
    </xf>
    <xf numFmtId="0" fontId="57" fillId="0" borderId="231" xfId="0" applyFont="1" applyBorder="1" applyAlignment="1" applyProtection="1">
      <alignment horizontal="left" vertical="center" wrapText="1" indent="2"/>
      <protection hidden="1"/>
    </xf>
    <xf numFmtId="3" fontId="55" fillId="2" borderId="84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0" xfId="0" applyNumberFormat="1" applyFont="1" applyFill="1" applyAlignment="1" applyProtection="1">
      <alignment horizontal="center" vertical="center" shrinkToFit="1"/>
      <protection locked="0"/>
    </xf>
    <xf numFmtId="0" fontId="42" fillId="0" borderId="59" xfId="0" applyFont="1" applyBorder="1" applyAlignment="1" applyProtection="1">
      <alignment horizontal="left" vertical="center" wrapText="1" indent="2"/>
      <protection hidden="1"/>
    </xf>
    <xf numFmtId="0" fontId="57" fillId="0" borderId="125" xfId="0" applyFont="1" applyBorder="1" applyAlignment="1" applyProtection="1">
      <alignment horizontal="left" vertical="center" wrapText="1" indent="2"/>
      <protection hidden="1"/>
    </xf>
    <xf numFmtId="3" fontId="55" fillId="0" borderId="71" xfId="0" applyNumberFormat="1" applyFont="1" applyBorder="1" applyAlignment="1" applyProtection="1">
      <alignment horizontal="center" vertical="center" shrinkToFit="1"/>
      <protection hidden="1"/>
    </xf>
    <xf numFmtId="3" fontId="55" fillId="2" borderId="61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28" xfId="0" applyFont="1" applyBorder="1" applyAlignment="1" applyProtection="1">
      <alignment horizontal="left" vertical="center" wrapText="1" indent="2"/>
      <protection hidden="1"/>
    </xf>
    <xf numFmtId="0" fontId="57" fillId="0" borderId="64" xfId="0" applyFont="1" applyBorder="1" applyAlignment="1" applyProtection="1">
      <alignment horizontal="left" vertical="center" wrapText="1" indent="2"/>
      <protection hidden="1"/>
    </xf>
    <xf numFmtId="3" fontId="55" fillId="0" borderId="11" xfId="0" applyNumberFormat="1" applyFont="1" applyBorder="1" applyAlignment="1" applyProtection="1">
      <alignment horizontal="center" vertical="center" shrinkToFit="1"/>
      <protection hidden="1"/>
    </xf>
    <xf numFmtId="3" fontId="55" fillId="2" borderId="87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Alignment="1" applyProtection="1">
      <alignment vertical="top" wrapText="1"/>
      <protection hidden="1"/>
    </xf>
    <xf numFmtId="0" fontId="60" fillId="0" borderId="0" xfId="0" applyFont="1" applyAlignment="1" applyProtection="1">
      <alignment horizontal="left" vertical="center" indent="2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29" fillId="0" borderId="0" xfId="0" applyFont="1" applyAlignment="1" applyProtection="1">
      <alignment horizontal="center" vertical="center" shrinkToFit="1"/>
      <protection hidden="1"/>
    </xf>
    <xf numFmtId="0" fontId="29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left" indent="19"/>
    </xf>
    <xf numFmtId="0" fontId="47" fillId="0" borderId="0" xfId="0" applyFont="1" applyAlignment="1">
      <alignment horizontal="left" indent="12"/>
    </xf>
    <xf numFmtId="0" fontId="50" fillId="0" borderId="11" xfId="0" applyFont="1" applyBorder="1" applyAlignment="1">
      <alignment horizontal="center" wrapText="1"/>
    </xf>
    <xf numFmtId="0" fontId="50" fillId="0" borderId="65" xfId="0" applyFont="1" applyBorder="1" applyAlignment="1">
      <alignment horizontal="center" wrapText="1"/>
    </xf>
    <xf numFmtId="0" fontId="50" fillId="0" borderId="66" xfId="0" applyFont="1" applyBorder="1" applyAlignment="1">
      <alignment horizontal="center" wrapText="1"/>
    </xf>
    <xf numFmtId="0" fontId="50" fillId="0" borderId="28" xfId="0" applyFont="1" applyBorder="1" applyAlignment="1">
      <alignment horizontal="center" wrapText="1"/>
    </xf>
    <xf numFmtId="0" fontId="50" fillId="0" borderId="137" xfId="0" applyFont="1" applyBorder="1" applyAlignment="1">
      <alignment horizontal="center" wrapText="1"/>
    </xf>
    <xf numFmtId="0" fontId="50" fillId="0" borderId="122" xfId="0" applyFont="1" applyBorder="1" applyAlignment="1">
      <alignment horizontal="center" wrapText="1"/>
    </xf>
    <xf numFmtId="0" fontId="35" fillId="0" borderId="17" xfId="0" applyFont="1" applyBorder="1" applyAlignment="1">
      <alignment horizontal="left" vertical="center" wrapText="1" indent="2"/>
    </xf>
    <xf numFmtId="3" fontId="55" fillId="0" borderId="91" xfId="0" applyNumberFormat="1" applyFont="1" applyBorder="1" applyAlignment="1" applyProtection="1">
      <alignment horizontal="center" vertical="center" wrapText="1"/>
      <protection hidden="1"/>
    </xf>
    <xf numFmtId="3" fontId="55" fillId="0" borderId="70" xfId="0" applyNumberFormat="1" applyFont="1" applyBorder="1" applyAlignment="1" applyProtection="1">
      <alignment horizontal="center" vertical="center" wrapText="1"/>
      <protection hidden="1"/>
    </xf>
    <xf numFmtId="3" fontId="55" fillId="0" borderId="18" xfId="0" applyNumberFormat="1" applyFont="1" applyBorder="1" applyAlignment="1" applyProtection="1">
      <alignment horizontal="center" vertical="center" wrapText="1"/>
      <protection hidden="1"/>
    </xf>
    <xf numFmtId="3" fontId="55" fillId="0" borderId="34" xfId="0" applyNumberFormat="1" applyFont="1" applyBorder="1" applyAlignment="1" applyProtection="1">
      <alignment horizontal="center" vertical="center" wrapText="1"/>
      <protection hidden="1"/>
    </xf>
    <xf numFmtId="3" fontId="55" fillId="2" borderId="123" xfId="0" applyNumberFormat="1" applyFont="1" applyFill="1" applyBorder="1" applyAlignment="1" applyProtection="1">
      <alignment horizontal="center" vertical="center" wrapText="1"/>
      <protection locked="0"/>
    </xf>
    <xf numFmtId="3" fontId="55" fillId="2" borderId="10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59" xfId="0" applyFont="1" applyBorder="1" applyAlignment="1">
      <alignment horizontal="left" vertical="center" wrapText="1" indent="2"/>
    </xf>
    <xf numFmtId="3" fontId="55" fillId="0" borderId="71" xfId="0" applyNumberFormat="1" applyFont="1" applyBorder="1" applyAlignment="1" applyProtection="1">
      <alignment horizontal="center" vertical="center" wrapText="1"/>
      <protection hidden="1"/>
    </xf>
    <xf numFmtId="3" fontId="55" fillId="0" borderId="61" xfId="0" applyNumberFormat="1" applyFont="1" applyBorder="1" applyAlignment="1" applyProtection="1">
      <alignment horizontal="center" vertical="center" wrapText="1"/>
      <protection hidden="1"/>
    </xf>
    <xf numFmtId="3" fontId="55" fillId="0" borderId="62" xfId="0" applyNumberFormat="1" applyFont="1" applyBorder="1" applyAlignment="1" applyProtection="1">
      <alignment horizontal="center" vertical="center" wrapText="1"/>
      <protection hidden="1"/>
    </xf>
    <xf numFmtId="3" fontId="55" fillId="0" borderId="63" xfId="0" applyNumberFormat="1" applyFont="1" applyBorder="1" applyAlignment="1" applyProtection="1">
      <alignment horizontal="center" vertical="center" wrapText="1"/>
      <protection hidden="1"/>
    </xf>
    <xf numFmtId="3" fontId="55" fillId="2" borderId="61" xfId="0" applyNumberFormat="1" applyFont="1" applyFill="1" applyBorder="1" applyAlignment="1" applyProtection="1">
      <alignment horizontal="center" vertical="center" wrapText="1"/>
      <protection locked="0"/>
    </xf>
    <xf numFmtId="3" fontId="55" fillId="2" borderId="110" xfId="0" applyNumberFormat="1" applyFont="1" applyFill="1" applyBorder="1" applyAlignment="1" applyProtection="1">
      <alignment horizontal="center" vertical="center" wrapText="1"/>
      <protection locked="0"/>
    </xf>
    <xf numFmtId="3" fontId="55" fillId="2" borderId="58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61" xfId="0" applyNumberFormat="1" applyFont="1" applyBorder="1" applyAlignment="1" applyProtection="1">
      <alignment horizontal="center" vertical="center" shrinkToFit="1"/>
      <protection hidden="1"/>
    </xf>
    <xf numFmtId="3" fontId="55" fillId="0" borderId="81" xfId="0" applyNumberFormat="1" applyFont="1" applyBorder="1" applyAlignment="1" applyProtection="1">
      <alignment horizontal="center" vertical="center" wrapText="1"/>
      <protection hidden="1"/>
    </xf>
    <xf numFmtId="3" fontId="55" fillId="0" borderId="140" xfId="0" applyNumberFormat="1" applyFont="1" applyBorder="1" applyAlignment="1" applyProtection="1">
      <alignment horizontal="center" vertical="center" wrapText="1"/>
      <protection hidden="1"/>
    </xf>
    <xf numFmtId="0" fontId="42" fillId="0" borderId="59" xfId="0" applyFont="1" applyBorder="1" applyAlignment="1">
      <alignment horizontal="left" vertical="center" wrapText="1" indent="2"/>
    </xf>
    <xf numFmtId="0" fontId="35" fillId="0" borderId="37" xfId="0" applyFont="1" applyBorder="1" applyAlignment="1">
      <alignment horizontal="left" vertical="center" wrapText="1" indent="2"/>
    </xf>
    <xf numFmtId="3" fontId="55" fillId="0" borderId="79" xfId="0" applyNumberFormat="1" applyFont="1" applyBorder="1" applyAlignment="1" applyProtection="1">
      <alignment horizontal="center" vertical="center" wrapText="1"/>
      <protection hidden="1"/>
    </xf>
    <xf numFmtId="3" fontId="55" fillId="0" borderId="80" xfId="0" applyNumberFormat="1" applyFont="1" applyBorder="1" applyAlignment="1" applyProtection="1">
      <alignment horizontal="center" vertical="center" wrapText="1"/>
      <protection hidden="1"/>
    </xf>
    <xf numFmtId="3" fontId="55" fillId="2" borderId="80" xfId="0" applyNumberFormat="1" applyFont="1" applyFill="1" applyBorder="1" applyAlignment="1" applyProtection="1">
      <alignment horizontal="center" vertical="center" wrapText="1"/>
      <protection locked="0"/>
    </xf>
    <xf numFmtId="3" fontId="55" fillId="2" borderId="141" xfId="0" applyNumberFormat="1" applyFont="1" applyFill="1" applyBorder="1" applyAlignment="1" applyProtection="1">
      <alignment horizontal="center" vertical="center" wrapText="1"/>
      <protection locked="0"/>
    </xf>
    <xf numFmtId="3" fontId="55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43" xfId="0" applyFont="1" applyBorder="1" applyAlignment="1">
      <alignment horizontal="left" vertical="center" wrapText="1" indent="2"/>
    </xf>
    <xf numFmtId="3" fontId="55" fillId="0" borderId="144" xfId="0" applyNumberFormat="1" applyFont="1" applyBorder="1" applyAlignment="1" applyProtection="1">
      <alignment horizontal="center" vertical="center" wrapText="1"/>
      <protection hidden="1"/>
    </xf>
    <xf numFmtId="3" fontId="55" fillId="0" borderId="145" xfId="0" applyNumberFormat="1" applyFont="1" applyBorder="1" applyAlignment="1" applyProtection="1">
      <alignment horizontal="center" vertical="center" wrapText="1"/>
      <protection hidden="1"/>
    </xf>
    <xf numFmtId="3" fontId="55" fillId="0" borderId="146" xfId="0" applyNumberFormat="1" applyFont="1" applyBorder="1" applyAlignment="1" applyProtection="1">
      <alignment horizontal="center" vertical="center" wrapText="1"/>
      <protection hidden="1"/>
    </xf>
    <xf numFmtId="3" fontId="55" fillId="0" borderId="147" xfId="0" applyNumberFormat="1" applyFont="1" applyBorder="1" applyAlignment="1" applyProtection="1">
      <alignment horizontal="center" vertical="center" wrapText="1"/>
      <protection hidden="1"/>
    </xf>
    <xf numFmtId="3" fontId="55" fillId="2" borderId="145" xfId="0" applyNumberFormat="1" applyFont="1" applyFill="1" applyBorder="1" applyAlignment="1" applyProtection="1">
      <alignment horizontal="center" vertical="center" wrapText="1"/>
      <protection locked="0"/>
    </xf>
    <xf numFmtId="3" fontId="55" fillId="2" borderId="148" xfId="0" applyNumberFormat="1" applyFont="1" applyFill="1" applyBorder="1" applyAlignment="1" applyProtection="1">
      <alignment horizontal="center" vertical="center" wrapText="1"/>
      <protection locked="0"/>
    </xf>
    <xf numFmtId="3" fontId="55" fillId="2" borderId="149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justify"/>
      <protection hidden="1"/>
    </xf>
    <xf numFmtId="0" fontId="57" fillId="0" borderId="0" xfId="0" applyFont="1" applyAlignment="1" applyProtection="1">
      <alignment horizontal="left"/>
      <protection hidden="1"/>
    </xf>
    <xf numFmtId="0" fontId="74" fillId="0" borderId="0" xfId="0" applyFont="1" applyAlignment="1" applyProtection="1">
      <alignment vertical="center" wrapText="1"/>
      <protection hidden="1"/>
    </xf>
    <xf numFmtId="0" fontId="52" fillId="0" borderId="0" xfId="0" applyFont="1"/>
    <xf numFmtId="0" fontId="29" fillId="0" borderId="0" xfId="0" applyFont="1" applyAlignment="1" applyProtection="1">
      <alignment horizontal="center"/>
      <protection hidden="1"/>
    </xf>
    <xf numFmtId="0" fontId="47" fillId="0" borderId="0" xfId="0" applyFont="1" applyProtection="1">
      <protection hidden="1"/>
    </xf>
    <xf numFmtId="0" fontId="67" fillId="0" borderId="24" xfId="0" applyFont="1" applyBorder="1" applyAlignment="1" applyProtection="1">
      <alignment horizontal="center" vertical="center" wrapText="1"/>
      <protection hidden="1"/>
    </xf>
    <xf numFmtId="3" fontId="50" fillId="0" borderId="25" xfId="0" applyNumberFormat="1" applyFont="1" applyBorder="1" applyAlignment="1" applyProtection="1">
      <alignment horizontal="center" vertical="center" wrapText="1"/>
      <protection hidden="1"/>
    </xf>
    <xf numFmtId="3" fontId="50" fillId="0" borderId="120" xfId="0" applyNumberFormat="1" applyFont="1" applyBorder="1" applyAlignment="1" applyProtection="1">
      <alignment horizontal="center" vertical="center" wrapText="1"/>
      <protection hidden="1"/>
    </xf>
    <xf numFmtId="3" fontId="77" fillId="0" borderId="130" xfId="0" applyNumberFormat="1" applyFont="1" applyBorder="1" applyAlignment="1" applyProtection="1">
      <alignment horizontal="center" vertical="center" wrapText="1"/>
      <protection hidden="1"/>
    </xf>
    <xf numFmtId="3" fontId="77" fillId="0" borderId="133" xfId="0" applyNumberFormat="1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3" fontId="55" fillId="0" borderId="44" xfId="0" applyNumberFormat="1" applyFont="1" applyBorder="1" applyAlignment="1" applyProtection="1">
      <alignment horizontal="center" vertical="center" wrapText="1"/>
      <protection hidden="1"/>
    </xf>
    <xf numFmtId="3" fontId="55" fillId="2" borderId="127" xfId="0" applyNumberFormat="1" applyFont="1" applyFill="1" applyBorder="1" applyAlignment="1" applyProtection="1">
      <alignment horizontal="center" vertical="center" wrapText="1"/>
      <protection locked="0"/>
    </xf>
    <xf numFmtId="3" fontId="78" fillId="0" borderId="128" xfId="0" applyNumberFormat="1" applyFont="1" applyBorder="1" applyAlignment="1" applyProtection="1">
      <alignment horizontal="center" vertical="center" wrapText="1"/>
      <protection hidden="1"/>
    </xf>
    <xf numFmtId="3" fontId="78" fillId="0" borderId="129" xfId="0" applyNumberFormat="1" applyFont="1" applyBorder="1" applyAlignment="1" applyProtection="1">
      <alignment horizontal="center" vertical="center" wrapText="1"/>
      <protection hidden="1"/>
    </xf>
    <xf numFmtId="0" fontId="42" fillId="0" borderId="59" xfId="0" applyFont="1" applyBorder="1" applyAlignment="1" applyProtection="1">
      <alignment horizontal="center" vertical="center" wrapText="1"/>
      <protection hidden="1"/>
    </xf>
    <xf numFmtId="3" fontId="55" fillId="2" borderId="138" xfId="0" applyNumberFormat="1" applyFont="1" applyFill="1" applyBorder="1" applyAlignment="1" applyProtection="1">
      <alignment horizontal="center" vertical="center" wrapText="1"/>
      <protection locked="0"/>
    </xf>
    <xf numFmtId="3" fontId="78" fillId="0" borderId="131" xfId="0" applyNumberFormat="1" applyFont="1" applyBorder="1" applyAlignment="1" applyProtection="1">
      <alignment horizontal="center" vertical="center" wrapText="1"/>
      <protection hidden="1"/>
    </xf>
    <xf numFmtId="3" fontId="78" fillId="0" borderId="134" xfId="0" applyNumberFormat="1" applyFont="1" applyBorder="1" applyAlignment="1" applyProtection="1">
      <alignment horizontal="center" vertical="center" wrapText="1"/>
      <protection hidden="1"/>
    </xf>
    <xf numFmtId="0" fontId="42" fillId="0" borderId="72" xfId="0" applyFont="1" applyBorder="1" applyAlignment="1" applyProtection="1">
      <alignment horizontal="center" vertical="center" wrapText="1"/>
      <protection hidden="1"/>
    </xf>
    <xf numFmtId="3" fontId="55" fillId="0" borderId="73" xfId="0" applyNumberFormat="1" applyFont="1" applyBorder="1" applyAlignment="1" applyProtection="1">
      <alignment horizontal="center" vertical="center" wrapText="1"/>
      <protection hidden="1"/>
    </xf>
    <xf numFmtId="3" fontId="55" fillId="2" borderId="139" xfId="0" applyNumberFormat="1" applyFont="1" applyFill="1" applyBorder="1" applyAlignment="1" applyProtection="1">
      <alignment horizontal="center" vertical="center" wrapText="1"/>
      <protection locked="0"/>
    </xf>
    <xf numFmtId="3" fontId="78" fillId="0" borderId="132" xfId="0" applyNumberFormat="1" applyFont="1" applyBorder="1" applyAlignment="1" applyProtection="1">
      <alignment horizontal="center" vertical="center" wrapText="1"/>
      <protection hidden="1"/>
    </xf>
    <xf numFmtId="3" fontId="78" fillId="0" borderId="135" xfId="0" applyNumberFormat="1" applyFont="1" applyBorder="1" applyAlignment="1" applyProtection="1">
      <alignment horizontal="center" vertical="center" wrapText="1"/>
      <protection hidden="1"/>
    </xf>
    <xf numFmtId="0" fontId="79" fillId="0" borderId="0" xfId="0" applyFont="1" applyProtection="1">
      <protection hidden="1"/>
    </xf>
    <xf numFmtId="0" fontId="80" fillId="0" borderId="0" xfId="0" applyFont="1" applyAlignment="1" applyProtection="1">
      <alignment horizontal="center"/>
      <protection hidden="1"/>
    </xf>
    <xf numFmtId="0" fontId="79" fillId="0" borderId="0" xfId="0" applyFont="1" applyAlignment="1">
      <alignment horizontal="left"/>
    </xf>
    <xf numFmtId="0" fontId="81" fillId="0" borderId="0" xfId="0" applyFont="1" applyAlignment="1" applyProtection="1">
      <alignment horizontal="center"/>
      <protection hidden="1"/>
    </xf>
    <xf numFmtId="0" fontId="82" fillId="0" borderId="0" xfId="0" applyFont="1" applyProtection="1">
      <protection hidden="1"/>
    </xf>
    <xf numFmtId="0" fontId="52" fillId="0" borderId="0" xfId="0" applyFont="1" applyProtection="1">
      <protection hidden="1"/>
    </xf>
    <xf numFmtId="0" fontId="49" fillId="0" borderId="0" xfId="0" applyFont="1" applyAlignment="1" applyProtection="1">
      <alignment horizontal="left"/>
      <protection hidden="1"/>
    </xf>
    <xf numFmtId="0" fontId="49" fillId="0" borderId="0" xfId="0" applyFont="1" applyAlignment="1" applyProtection="1">
      <alignment horizontal="left" vertical="center" indent="5"/>
      <protection hidden="1"/>
    </xf>
    <xf numFmtId="0" fontId="53" fillId="0" borderId="21" xfId="0" applyFont="1" applyBorder="1" applyAlignment="1" applyProtection="1">
      <alignment horizontal="left" vertical="center" wrapText="1"/>
      <protection hidden="1"/>
    </xf>
    <xf numFmtId="0" fontId="83" fillId="0" borderId="11" xfId="0" applyFont="1" applyBorder="1" applyAlignment="1" applyProtection="1">
      <alignment horizontal="center" vertical="center" wrapText="1"/>
      <protection hidden="1"/>
    </xf>
    <xf numFmtId="0" fontId="83" fillId="0" borderId="65" xfId="0" applyFont="1" applyBorder="1" applyAlignment="1" applyProtection="1">
      <alignment horizontal="center" vertical="center" wrapText="1"/>
      <protection hidden="1"/>
    </xf>
    <xf numFmtId="0" fontId="83" fillId="0" borderId="28" xfId="0" applyFont="1" applyBorder="1" applyAlignment="1" applyProtection="1">
      <alignment horizontal="center" vertical="center" wrapText="1"/>
      <protection hidden="1"/>
    </xf>
    <xf numFmtId="0" fontId="83" fillId="0" borderId="185" xfId="0" applyFont="1" applyBorder="1" applyAlignment="1" applyProtection="1">
      <alignment horizontal="center" vertical="center" wrapText="1"/>
      <protection hidden="1"/>
    </xf>
    <xf numFmtId="0" fontId="83" fillId="0" borderId="122" xfId="0" applyFont="1" applyBorder="1" applyAlignment="1" applyProtection="1">
      <alignment horizontal="center" vertical="center" wrapText="1"/>
      <protection hidden="1"/>
    </xf>
    <xf numFmtId="0" fontId="83" fillId="0" borderId="200" xfId="0" applyFont="1" applyBorder="1" applyAlignment="1" applyProtection="1">
      <alignment horizontal="center" vertical="center" wrapText="1"/>
      <protection hidden="1"/>
    </xf>
    <xf numFmtId="0" fontId="83" fillId="0" borderId="214" xfId="0" applyFont="1" applyBorder="1" applyAlignment="1" applyProtection="1">
      <alignment horizontal="center" vertical="center" wrapText="1"/>
      <protection hidden="1"/>
    </xf>
    <xf numFmtId="0" fontId="83" fillId="0" borderId="160" xfId="0" applyFont="1" applyBorder="1" applyAlignment="1" applyProtection="1">
      <alignment horizontal="center" vertical="center" wrapText="1"/>
      <protection hidden="1"/>
    </xf>
    <xf numFmtId="0" fontId="83" fillId="0" borderId="33" xfId="0" applyFont="1" applyBorder="1" applyAlignment="1" applyProtection="1">
      <alignment horizontal="center" vertical="center" wrapText="1"/>
      <protection hidden="1"/>
    </xf>
    <xf numFmtId="0" fontId="72" fillId="0" borderId="24" xfId="0" applyFont="1" applyBorder="1" applyAlignment="1" applyProtection="1">
      <alignment horizontal="left" vertical="center" wrapText="1" indent="1"/>
      <protection hidden="1"/>
    </xf>
    <xf numFmtId="3" fontId="39" fillId="0" borderId="25" xfId="0" applyNumberFormat="1" applyFont="1" applyBorder="1" applyAlignment="1" applyProtection="1">
      <alignment horizontal="center" vertical="center" shrinkToFit="1"/>
      <protection hidden="1"/>
    </xf>
    <xf numFmtId="3" fontId="39" fillId="0" borderId="67" xfId="0" applyNumberFormat="1" applyFont="1" applyBorder="1" applyAlignment="1" applyProtection="1">
      <alignment horizontal="center" vertical="center" shrinkToFit="1"/>
      <protection hidden="1"/>
    </xf>
    <xf numFmtId="3" fontId="39" fillId="0" borderId="24" xfId="0" applyNumberFormat="1" applyFont="1" applyBorder="1" applyAlignment="1" applyProtection="1">
      <alignment horizontal="center" vertical="center" shrinkToFit="1"/>
      <protection hidden="1"/>
    </xf>
    <xf numFmtId="3" fontId="39" fillId="0" borderId="32" xfId="0" applyNumberFormat="1" applyFont="1" applyBorder="1" applyAlignment="1" applyProtection="1">
      <alignment horizontal="center" vertical="center" shrinkToFit="1"/>
      <protection hidden="1"/>
    </xf>
    <xf numFmtId="3" fontId="39" fillId="0" borderId="192" xfId="0" applyNumberFormat="1" applyFont="1" applyBorder="1" applyAlignment="1" applyProtection="1">
      <alignment horizontal="center" vertical="center" shrinkToFit="1"/>
      <protection hidden="1"/>
    </xf>
    <xf numFmtId="3" fontId="39" fillId="0" borderId="166" xfId="0" applyNumberFormat="1" applyFont="1" applyBorder="1" applyAlignment="1" applyProtection="1">
      <alignment horizontal="center" vertical="center" shrinkToFit="1"/>
      <protection hidden="1"/>
    </xf>
    <xf numFmtId="3" fontId="39" fillId="0" borderId="165" xfId="0" applyNumberFormat="1" applyFont="1" applyBorder="1" applyAlignment="1" applyProtection="1">
      <alignment horizontal="center" vertical="center" shrinkToFit="1"/>
      <protection hidden="1"/>
    </xf>
    <xf numFmtId="0" fontId="42" fillId="0" borderId="59" xfId="0" applyFont="1" applyBorder="1" applyAlignment="1" applyProtection="1">
      <alignment horizontal="left" vertical="center" wrapText="1" indent="1"/>
      <protection hidden="1"/>
    </xf>
    <xf numFmtId="3" fontId="55" fillId="0" borderId="19" xfId="0" applyNumberFormat="1" applyFont="1" applyBorder="1" applyAlignment="1" applyProtection="1">
      <alignment horizontal="center" vertical="center" shrinkToFit="1"/>
      <protection hidden="1"/>
    </xf>
    <xf numFmtId="3" fontId="55" fillId="0" borderId="201" xfId="0" applyNumberFormat="1" applyFont="1" applyBorder="1" applyAlignment="1" applyProtection="1">
      <alignment horizontal="center" vertical="center" shrinkToFit="1"/>
      <protection hidden="1"/>
    </xf>
    <xf numFmtId="3" fontId="55" fillId="2" borderId="168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167" xfId="0" applyNumberFormat="1" applyFont="1" applyBorder="1" applyAlignment="1" applyProtection="1">
      <alignment horizontal="center" vertical="center" shrinkToFit="1"/>
      <protection hidden="1"/>
    </xf>
    <xf numFmtId="3" fontId="55" fillId="2" borderId="70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127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63" xfId="0" applyNumberFormat="1" applyFont="1" applyBorder="1" applyAlignment="1" applyProtection="1">
      <alignment horizontal="center" vertical="center" shrinkToFit="1"/>
      <protection hidden="1"/>
    </xf>
    <xf numFmtId="3" fontId="55" fillId="0" borderId="202" xfId="0" applyNumberFormat="1" applyFont="1" applyBorder="1" applyAlignment="1" applyProtection="1">
      <alignment horizontal="center" vertical="center" shrinkToFit="1"/>
      <protection hidden="1"/>
    </xf>
    <xf numFmtId="3" fontId="55" fillId="2" borderId="170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169" xfId="0" applyNumberFormat="1" applyFont="1" applyBorder="1" applyAlignment="1" applyProtection="1">
      <alignment horizontal="center" vertical="center" shrinkToFit="1"/>
      <protection hidden="1"/>
    </xf>
    <xf numFmtId="3" fontId="55" fillId="0" borderId="77" xfId="0" applyNumberFormat="1" applyFont="1" applyBorder="1" applyAlignment="1" applyProtection="1">
      <alignment horizontal="center" vertical="center" shrinkToFit="1"/>
      <protection hidden="1"/>
    </xf>
    <xf numFmtId="3" fontId="55" fillId="0" borderId="206" xfId="0" applyNumberFormat="1" applyFont="1" applyBorder="1" applyAlignment="1" applyProtection="1">
      <alignment horizontal="center" vertical="center" shrinkToFit="1"/>
      <protection hidden="1"/>
    </xf>
    <xf numFmtId="3" fontId="55" fillId="0" borderId="207" xfId="0" applyNumberFormat="1" applyFont="1" applyBorder="1" applyAlignment="1" applyProtection="1">
      <alignment horizontal="center" vertical="center" shrinkToFit="1"/>
      <protection hidden="1"/>
    </xf>
    <xf numFmtId="3" fontId="55" fillId="0" borderId="215" xfId="0" applyNumberFormat="1" applyFont="1" applyBorder="1" applyAlignment="1" applyProtection="1">
      <alignment horizontal="center" vertical="center" shrinkToFit="1"/>
      <protection hidden="1"/>
    </xf>
    <xf numFmtId="3" fontId="55" fillId="0" borderId="208" xfId="0" applyNumberFormat="1" applyFont="1" applyBorder="1" applyAlignment="1" applyProtection="1">
      <alignment horizontal="center" vertical="center" shrinkToFit="1"/>
      <protection hidden="1"/>
    </xf>
    <xf numFmtId="3" fontId="55" fillId="0" borderId="80" xfId="0" applyNumberFormat="1" applyFont="1" applyBorder="1" applyAlignment="1" applyProtection="1">
      <alignment horizontal="center" vertical="center" shrinkToFit="1"/>
      <protection hidden="1"/>
    </xf>
    <xf numFmtId="3" fontId="55" fillId="0" borderId="81" xfId="0" applyNumberFormat="1" applyFont="1" applyBorder="1" applyAlignment="1" applyProtection="1">
      <alignment horizontal="center" vertical="center" shrinkToFit="1"/>
      <protection hidden="1"/>
    </xf>
    <xf numFmtId="3" fontId="55" fillId="0" borderId="36" xfId="0" applyNumberFormat="1" applyFont="1" applyBorder="1" applyAlignment="1" applyProtection="1">
      <alignment horizontal="center" vertical="center" shrinkToFit="1"/>
      <protection hidden="1"/>
    </xf>
    <xf numFmtId="0" fontId="73" fillId="0" borderId="50" xfId="0" applyFont="1" applyBorder="1" applyAlignment="1" applyProtection="1">
      <alignment horizontal="left" vertical="center" wrapText="1" indent="3"/>
      <protection hidden="1"/>
    </xf>
    <xf numFmtId="3" fontId="55" fillId="0" borderId="47" xfId="0" applyNumberFormat="1" applyFont="1" applyBorder="1" applyAlignment="1" applyProtection="1">
      <alignment horizontal="center" vertical="center" shrinkToFit="1"/>
      <protection hidden="1"/>
    </xf>
    <xf numFmtId="3" fontId="55" fillId="0" borderId="209" xfId="0" applyNumberFormat="1" applyFont="1" applyBorder="1" applyAlignment="1" applyProtection="1">
      <alignment horizontal="center" vertical="center" shrinkToFit="1"/>
      <protection hidden="1"/>
    </xf>
    <xf numFmtId="3" fontId="55" fillId="2" borderId="216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180" xfId="0" applyNumberFormat="1" applyFont="1" applyBorder="1" applyAlignment="1" applyProtection="1">
      <alignment horizontal="center" vertical="center" shrinkToFit="1"/>
      <protection hidden="1"/>
    </xf>
    <xf numFmtId="0" fontId="73" fillId="0" borderId="46" xfId="0" applyFont="1" applyBorder="1" applyAlignment="1" applyProtection="1">
      <alignment horizontal="left" vertical="center" wrapText="1" indent="3"/>
      <protection hidden="1"/>
    </xf>
    <xf numFmtId="0" fontId="73" fillId="0" borderId="21" xfId="0" applyFont="1" applyBorder="1" applyAlignment="1" applyProtection="1">
      <alignment horizontal="left" vertical="center" wrapText="1" indent="3"/>
      <protection hidden="1"/>
    </xf>
    <xf numFmtId="3" fontId="55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205" xfId="0" applyFont="1" applyBorder="1" applyAlignment="1" applyProtection="1">
      <alignment horizontal="left" vertical="center" wrapText="1" indent="1"/>
      <protection hidden="1"/>
    </xf>
    <xf numFmtId="0" fontId="73" fillId="0" borderId="210" xfId="0" applyFont="1" applyBorder="1" applyAlignment="1" applyProtection="1">
      <alignment horizontal="left" vertical="center" wrapText="1" indent="3"/>
      <protection hidden="1"/>
    </xf>
    <xf numFmtId="3" fontId="55" fillId="0" borderId="218" xfId="0" applyNumberFormat="1" applyFont="1" applyBorder="1" applyAlignment="1" applyProtection="1">
      <alignment horizontal="center" vertical="center" shrinkToFit="1"/>
      <protection hidden="1"/>
    </xf>
    <xf numFmtId="3" fontId="55" fillId="2" borderId="219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220" xfId="0" applyNumberFormat="1" applyFont="1" applyBorder="1" applyAlignment="1" applyProtection="1">
      <alignment horizontal="center" vertical="center" shrinkToFit="1"/>
      <protection hidden="1"/>
    </xf>
    <xf numFmtId="0" fontId="42" fillId="0" borderId="211" xfId="0" applyFont="1" applyBorder="1" applyAlignment="1" applyProtection="1">
      <alignment horizontal="left" vertical="center" wrapText="1" indent="1"/>
      <protection hidden="1"/>
    </xf>
    <xf numFmtId="3" fontId="55" fillId="0" borderId="181" xfId="0" applyNumberFormat="1" applyFont="1" applyBorder="1" applyAlignment="1" applyProtection="1">
      <alignment horizontal="center" vertical="center" shrinkToFit="1"/>
      <protection hidden="1"/>
    </xf>
    <xf numFmtId="3" fontId="55" fillId="2" borderId="89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102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153" xfId="0" applyNumberFormat="1" applyFont="1" applyBorder="1" applyAlignment="1" applyProtection="1">
      <alignment horizontal="center" vertical="center" shrinkToFit="1"/>
      <protection hidden="1"/>
    </xf>
    <xf numFmtId="3" fontId="55" fillId="0" borderId="212" xfId="0" applyNumberFormat="1" applyFont="1" applyBorder="1" applyAlignment="1" applyProtection="1">
      <alignment horizontal="center" vertical="center" shrinkToFit="1"/>
      <protection hidden="1"/>
    </xf>
    <xf numFmtId="3" fontId="55" fillId="2" borderId="217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225" xfId="0" applyNumberFormat="1" applyFont="1" applyBorder="1" applyAlignment="1" applyProtection="1">
      <alignment horizontal="center" vertical="center" shrinkToFit="1"/>
      <protection hidden="1"/>
    </xf>
    <xf numFmtId="3" fontId="55" fillId="2" borderId="221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222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213" xfId="0" applyFont="1" applyBorder="1" applyAlignment="1" applyProtection="1">
      <alignment horizontal="left" vertical="center" wrapText="1" indent="1"/>
      <protection hidden="1"/>
    </xf>
    <xf numFmtId="0" fontId="42" fillId="0" borderId="125" xfId="0" applyFont="1" applyBorder="1" applyAlignment="1" applyProtection="1">
      <alignment horizontal="left" vertical="center" wrapText="1" indent="1"/>
      <protection hidden="1"/>
    </xf>
    <xf numFmtId="0" fontId="42" fillId="0" borderId="2" xfId="0" applyFont="1" applyBorder="1" applyAlignment="1" applyProtection="1">
      <alignment horizontal="left" vertical="center" wrapText="1" indent="1"/>
      <protection hidden="1"/>
    </xf>
    <xf numFmtId="3" fontId="55" fillId="0" borderId="33" xfId="0" applyNumberFormat="1" applyFont="1" applyBorder="1" applyAlignment="1" applyProtection="1">
      <alignment horizontal="center" vertical="center" shrinkToFit="1"/>
      <protection hidden="1"/>
    </xf>
    <xf numFmtId="3" fontId="55" fillId="0" borderId="200" xfId="0" applyNumberFormat="1" applyFont="1" applyBorder="1" applyAlignment="1" applyProtection="1">
      <alignment horizontal="center" vertical="center" shrinkToFit="1"/>
      <protection hidden="1"/>
    </xf>
    <xf numFmtId="3" fontId="55" fillId="2" borderId="164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160" xfId="0" applyNumberFormat="1" applyFont="1" applyBorder="1" applyAlignment="1" applyProtection="1">
      <alignment horizontal="center" vertical="center" shrinkToFit="1"/>
      <protection hidden="1"/>
    </xf>
    <xf numFmtId="3" fontId="55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75" xfId="0" applyNumberFormat="1" applyFont="1" applyBorder="1" applyAlignment="1" applyProtection="1">
      <alignment horizontal="center" vertical="center" shrinkToFit="1"/>
      <protection hidden="1"/>
    </xf>
    <xf numFmtId="3" fontId="55" fillId="2" borderId="82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Alignment="1" applyProtection="1">
      <alignment wrapText="1"/>
      <protection hidden="1"/>
    </xf>
    <xf numFmtId="0" fontId="86" fillId="0" borderId="0" xfId="0" applyFont="1" applyAlignment="1" applyProtection="1">
      <alignment horizontal="center" vertical="center"/>
      <protection hidden="1"/>
    </xf>
    <xf numFmtId="0" fontId="87" fillId="0" borderId="0" xfId="0" applyFont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vertical="center" wrapText="1"/>
      <protection hidden="1"/>
    </xf>
    <xf numFmtId="0" fontId="55" fillId="0" borderId="0" xfId="0" applyFont="1" applyProtection="1">
      <protection hidden="1"/>
    </xf>
    <xf numFmtId="0" fontId="55" fillId="0" borderId="0" xfId="0" applyFont="1" applyAlignment="1" applyProtection="1">
      <alignment vertical="center"/>
      <protection hidden="1"/>
    </xf>
    <xf numFmtId="0" fontId="89" fillId="0" borderId="0" xfId="0" applyFont="1" applyAlignment="1" applyProtection="1">
      <alignment vertical="center" wrapText="1"/>
      <protection hidden="1"/>
    </xf>
    <xf numFmtId="0" fontId="89" fillId="0" borderId="42" xfId="0" applyFont="1" applyBorder="1" applyAlignment="1" applyProtection="1">
      <alignment vertical="center" wrapText="1"/>
      <protection hidden="1"/>
    </xf>
    <xf numFmtId="0" fontId="72" fillId="0" borderId="42" xfId="0" applyFont="1" applyBorder="1" applyAlignment="1" applyProtection="1">
      <alignment vertical="center" wrapText="1"/>
      <protection hidden="1"/>
    </xf>
    <xf numFmtId="0" fontId="88" fillId="0" borderId="0" xfId="0" applyFont="1" applyAlignment="1" applyProtection="1">
      <alignment vertical="center" wrapText="1"/>
      <protection hidden="1"/>
    </xf>
    <xf numFmtId="0" fontId="49" fillId="0" borderId="0" xfId="0" applyFont="1" applyAlignment="1" applyProtection="1">
      <alignment horizontal="left" indent="5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>
      <alignment vertical="center" wrapText="1"/>
    </xf>
    <xf numFmtId="0" fontId="49" fillId="0" borderId="0" xfId="0" applyFont="1" applyAlignment="1" applyProtection="1">
      <alignment vertical="center" wrapText="1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53" fillId="0" borderId="28" xfId="0" applyFont="1" applyBorder="1" applyAlignment="1" applyProtection="1">
      <alignment horizontal="center" vertical="center" wrapText="1"/>
      <protection hidden="1"/>
    </xf>
    <xf numFmtId="0" fontId="83" fillId="0" borderId="87" xfId="0" applyFont="1" applyBorder="1" applyAlignment="1" applyProtection="1">
      <alignment horizontal="center" vertical="center" wrapText="1"/>
      <protection hidden="1"/>
    </xf>
    <xf numFmtId="0" fontId="83" fillId="0" borderId="164" xfId="0" applyFont="1" applyBorder="1" applyAlignment="1" applyProtection="1">
      <alignment horizontal="center" vertical="center" wrapText="1"/>
      <protection hidden="1"/>
    </xf>
    <xf numFmtId="0" fontId="57" fillId="0" borderId="24" xfId="0" applyFont="1" applyBorder="1" applyAlignment="1" applyProtection="1">
      <alignment horizontal="center" vertical="center" wrapText="1"/>
      <protection hidden="1"/>
    </xf>
    <xf numFmtId="3" fontId="83" fillId="0" borderId="25" xfId="0" applyNumberFormat="1" applyFont="1" applyBorder="1" applyAlignment="1" applyProtection="1">
      <alignment horizontal="center" vertical="center" shrinkToFit="1"/>
      <protection hidden="1"/>
    </xf>
    <xf numFmtId="3" fontId="83" fillId="0" borderId="67" xfId="0" applyNumberFormat="1" applyFont="1" applyBorder="1" applyAlignment="1" applyProtection="1">
      <alignment horizontal="center" vertical="center" shrinkToFit="1"/>
      <protection hidden="1"/>
    </xf>
    <xf numFmtId="3" fontId="83" fillId="0" borderId="24" xfId="0" applyNumberFormat="1" applyFont="1" applyBorder="1" applyAlignment="1" applyProtection="1">
      <alignment horizontal="center" vertical="center" shrinkToFit="1"/>
      <protection hidden="1"/>
    </xf>
    <xf numFmtId="3" fontId="83" fillId="0" borderId="165" xfId="0" applyNumberFormat="1" applyFont="1" applyBorder="1" applyAlignment="1" applyProtection="1">
      <alignment horizontal="center" vertical="center" shrinkToFit="1"/>
      <protection hidden="1"/>
    </xf>
    <xf numFmtId="3" fontId="83" fillId="0" borderId="166" xfId="0" applyNumberFormat="1" applyFont="1" applyBorder="1" applyAlignment="1" applyProtection="1">
      <alignment horizontal="center" vertical="center" shrinkToFit="1"/>
      <protection hidden="1"/>
    </xf>
    <xf numFmtId="0" fontId="83" fillId="0" borderId="0" xfId="0" applyFont="1" applyAlignment="1" applyProtection="1">
      <alignment horizontal="right" vertical="center"/>
      <protection hidden="1"/>
    </xf>
    <xf numFmtId="0" fontId="83" fillId="0" borderId="0" xfId="0" applyFont="1" applyAlignment="1" applyProtection="1">
      <alignment horizontal="left" vertical="center" wrapText="1"/>
      <protection hidden="1"/>
    </xf>
    <xf numFmtId="0" fontId="90" fillId="0" borderId="0" xfId="0" applyFont="1" applyAlignment="1" applyProtection="1">
      <alignment horizontal="center" vertical="center" wrapText="1"/>
      <protection hidden="1"/>
    </xf>
    <xf numFmtId="0" fontId="83" fillId="0" borderId="59" xfId="0" applyFont="1" applyBorder="1" applyAlignment="1" applyProtection="1">
      <alignment horizontal="right" vertical="center"/>
      <protection hidden="1"/>
    </xf>
    <xf numFmtId="0" fontId="83" fillId="0" borderId="59" xfId="0" applyFont="1" applyBorder="1" applyAlignment="1" applyProtection="1">
      <alignment horizontal="left" vertical="center" wrapText="1"/>
      <protection hidden="1"/>
    </xf>
    <xf numFmtId="0" fontId="90" fillId="0" borderId="59" xfId="0" applyFont="1" applyBorder="1" applyAlignment="1" applyProtection="1">
      <alignment horizontal="center" vertical="center" wrapText="1"/>
      <protection hidden="1"/>
    </xf>
    <xf numFmtId="3" fontId="55" fillId="0" borderId="59" xfId="0" applyNumberFormat="1" applyFont="1" applyBorder="1" applyAlignment="1" applyProtection="1">
      <alignment horizontal="center" vertical="center" shrinkToFit="1"/>
      <protection hidden="1"/>
    </xf>
    <xf numFmtId="0" fontId="83" fillId="0" borderId="26" xfId="0" applyFont="1" applyBorder="1" applyAlignment="1" applyProtection="1">
      <alignment horizontal="right" vertical="center"/>
      <protection hidden="1"/>
    </xf>
    <xf numFmtId="0" fontId="83" fillId="0" borderId="26" xfId="0" applyFont="1" applyBorder="1" applyAlignment="1" applyProtection="1">
      <alignment horizontal="left" vertical="center" wrapText="1"/>
      <protection hidden="1"/>
    </xf>
    <xf numFmtId="0" fontId="90" fillId="0" borderId="26" xfId="0" applyFont="1" applyBorder="1" applyAlignment="1" applyProtection="1">
      <alignment horizontal="center" vertical="center" wrapText="1"/>
      <protection hidden="1"/>
    </xf>
    <xf numFmtId="3" fontId="55" fillId="0" borderId="27" xfId="0" applyNumberFormat="1" applyFont="1" applyBorder="1" applyAlignment="1" applyProtection="1">
      <alignment horizontal="center" vertical="center" shrinkToFit="1"/>
      <protection hidden="1"/>
    </xf>
    <xf numFmtId="3" fontId="55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26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171" xfId="0" applyNumberFormat="1" applyFont="1" applyBorder="1" applyAlignment="1" applyProtection="1">
      <alignment horizontal="center" vertical="center" shrinkToFit="1"/>
      <protection hidden="1"/>
    </xf>
    <xf numFmtId="3" fontId="55" fillId="2" borderId="172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26" xfId="0" applyNumberFormat="1" applyFont="1" applyBorder="1" applyAlignment="1" applyProtection="1">
      <alignment horizontal="center" vertical="center" shrinkToFit="1"/>
      <protection hidden="1"/>
    </xf>
    <xf numFmtId="0" fontId="83" fillId="0" borderId="22" xfId="0" applyFont="1" applyBorder="1" applyAlignment="1" applyProtection="1">
      <alignment horizontal="right" vertical="center"/>
      <protection hidden="1"/>
    </xf>
    <xf numFmtId="0" fontId="83" fillId="0" borderId="22" xfId="0" applyFont="1" applyBorder="1" applyAlignment="1" applyProtection="1">
      <alignment horizontal="left" vertical="center" wrapText="1"/>
      <protection hidden="1"/>
    </xf>
    <xf numFmtId="0" fontId="90" fillId="0" borderId="22" xfId="0" applyFont="1" applyBorder="1" applyAlignment="1" applyProtection="1">
      <alignment horizontal="center" vertical="center" wrapText="1"/>
      <protection hidden="1"/>
    </xf>
    <xf numFmtId="3" fontId="55" fillId="0" borderId="23" xfId="0" applyNumberFormat="1" applyFont="1" applyBorder="1" applyAlignment="1" applyProtection="1">
      <alignment horizontal="center" vertical="center" shrinkToFit="1"/>
      <protection hidden="1"/>
    </xf>
    <xf numFmtId="3" fontId="55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22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173" xfId="0" applyNumberFormat="1" applyFont="1" applyBorder="1" applyAlignment="1" applyProtection="1">
      <alignment horizontal="center" vertical="center" shrinkToFit="1"/>
      <protection hidden="1"/>
    </xf>
    <xf numFmtId="3" fontId="55" fillId="2" borderId="174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22" xfId="0" applyNumberFormat="1" applyFont="1" applyBorder="1" applyAlignment="1" applyProtection="1">
      <alignment horizontal="center" vertical="center" shrinkToFit="1"/>
      <protection hidden="1"/>
    </xf>
    <xf numFmtId="0" fontId="83" fillId="0" borderId="28" xfId="0" applyFont="1" applyBorder="1" applyAlignment="1" applyProtection="1">
      <alignment horizontal="right" vertical="center"/>
      <protection hidden="1"/>
    </xf>
    <xf numFmtId="0" fontId="83" fillId="0" borderId="28" xfId="0" applyFont="1" applyBorder="1" applyAlignment="1" applyProtection="1">
      <alignment horizontal="left" vertical="center" wrapText="1"/>
      <protection hidden="1"/>
    </xf>
    <xf numFmtId="0" fontId="90" fillId="0" borderId="28" xfId="0" applyFont="1" applyBorder="1" applyAlignment="1" applyProtection="1">
      <alignment horizontal="center" vertical="center" wrapText="1"/>
      <protection hidden="1"/>
    </xf>
    <xf numFmtId="3" fontId="55" fillId="0" borderId="28" xfId="0" applyNumberFormat="1" applyFont="1" applyBorder="1" applyAlignment="1" applyProtection="1">
      <alignment horizontal="center" vertical="center" shrinkToFi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0" fontId="57" fillId="0" borderId="0" xfId="0" applyFont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/>
      <protection hidden="1"/>
    </xf>
    <xf numFmtId="0" fontId="92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53" fillId="0" borderId="229" xfId="0" applyFont="1" applyBorder="1" applyAlignment="1" applyProtection="1">
      <alignment horizontal="center" vertical="center"/>
      <protection hidden="1"/>
    </xf>
    <xf numFmtId="0" fontId="53" fillId="0" borderId="230" xfId="0" applyFont="1" applyBorder="1" applyAlignment="1" applyProtection="1">
      <alignment horizontal="center" vertical="center" wrapText="1"/>
      <protection hidden="1"/>
    </xf>
    <xf numFmtId="0" fontId="55" fillId="0" borderId="29" xfId="0" applyFont="1" applyBorder="1" applyAlignment="1" applyProtection="1">
      <alignment horizontal="center" vertical="center" shrinkToFit="1"/>
      <protection hidden="1"/>
    </xf>
    <xf numFmtId="0" fontId="55" fillId="0" borderId="0" xfId="0" applyFont="1" applyAlignment="1" applyProtection="1">
      <alignment horizontal="center" vertical="center" wrapText="1"/>
      <protection hidden="1"/>
    </xf>
    <xf numFmtId="0" fontId="83" fillId="0" borderId="0" xfId="0" applyFont="1" applyAlignment="1" applyProtection="1">
      <alignment horizontal="center" vertical="center" wrapText="1"/>
      <protection hidden="1"/>
    </xf>
    <xf numFmtId="0" fontId="90" fillId="0" borderId="0" xfId="0" applyFont="1" applyAlignment="1" applyProtection="1">
      <alignment horizontal="center" vertical="center"/>
      <protection hidden="1"/>
    </xf>
    <xf numFmtId="0" fontId="55" fillId="0" borderId="59" xfId="0" applyFont="1" applyBorder="1" applyAlignment="1" applyProtection="1">
      <alignment horizontal="center" vertical="center" wrapText="1"/>
      <protection hidden="1"/>
    </xf>
    <xf numFmtId="0" fontId="90" fillId="0" borderId="62" xfId="0" applyFont="1" applyBorder="1" applyAlignment="1" applyProtection="1">
      <alignment horizontal="center" vertical="center"/>
      <protection hidden="1"/>
    </xf>
    <xf numFmtId="0" fontId="90" fillId="0" borderId="62" xfId="0" applyFont="1" applyBorder="1" applyAlignment="1" applyProtection="1">
      <alignment horizontal="center" vertical="center" shrinkToFit="1"/>
      <protection hidden="1"/>
    </xf>
    <xf numFmtId="0" fontId="55" fillId="0" borderId="72" xfId="0" applyFont="1" applyBorder="1" applyAlignment="1" applyProtection="1">
      <alignment horizontal="center" vertical="center" wrapText="1"/>
      <protection hidden="1"/>
    </xf>
    <xf numFmtId="0" fontId="83" fillId="0" borderId="72" xfId="0" applyFont="1" applyBorder="1" applyAlignment="1" applyProtection="1">
      <alignment horizontal="center" vertical="center" wrapText="1"/>
      <protection hidden="1"/>
    </xf>
    <xf numFmtId="0" fontId="90" fillId="0" borderId="76" xfId="0" applyFont="1" applyBorder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horizontal="center" vertical="center" wrapText="1"/>
      <protection hidden="1"/>
    </xf>
    <xf numFmtId="3" fontId="61" fillId="0" borderId="0" xfId="0" applyNumberFormat="1" applyFont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left" vertical="center" wrapText="1"/>
      <protection hidden="1"/>
    </xf>
    <xf numFmtId="0" fontId="49" fillId="0" borderId="0" xfId="0" applyFont="1" applyAlignment="1" applyProtection="1">
      <alignment horizontal="left" vertical="center" indent="10"/>
      <protection hidden="1"/>
    </xf>
    <xf numFmtId="0" fontId="49" fillId="0" borderId="28" xfId="0" applyFont="1" applyBorder="1" applyAlignment="1" applyProtection="1">
      <alignment horizontal="left" vertical="center"/>
      <protection hidden="1"/>
    </xf>
    <xf numFmtId="0" fontId="49" fillId="0" borderId="28" xfId="0" applyFont="1" applyBorder="1" applyAlignment="1" applyProtection="1">
      <alignment horizontal="left" vertical="center" indent="10"/>
      <protection hidden="1"/>
    </xf>
    <xf numFmtId="0" fontId="53" fillId="0" borderId="21" xfId="0" applyFont="1" applyBorder="1" applyAlignment="1" applyProtection="1">
      <alignment horizontal="center" vertical="center" wrapText="1"/>
      <protection hidden="1"/>
    </xf>
    <xf numFmtId="0" fontId="83" fillId="0" borderId="11" xfId="0" applyFont="1" applyBorder="1" applyAlignment="1" applyProtection="1">
      <alignment horizontal="center" wrapText="1"/>
      <protection hidden="1"/>
    </xf>
    <xf numFmtId="0" fontId="83" fillId="0" borderId="65" xfId="0" applyFont="1" applyBorder="1" applyAlignment="1" applyProtection="1">
      <alignment horizontal="center" wrapText="1"/>
      <protection hidden="1"/>
    </xf>
    <xf numFmtId="0" fontId="83" fillId="0" borderId="66" xfId="0" applyFont="1" applyBorder="1" applyAlignment="1" applyProtection="1">
      <alignment horizontal="center" wrapText="1"/>
      <protection hidden="1"/>
    </xf>
    <xf numFmtId="0" fontId="83" fillId="0" borderId="33" xfId="0" applyFont="1" applyBorder="1" applyAlignment="1" applyProtection="1">
      <alignment horizontal="center" wrapText="1"/>
      <protection hidden="1"/>
    </xf>
    <xf numFmtId="0" fontId="83" fillId="0" borderId="28" xfId="0" applyFont="1" applyBorder="1" applyAlignment="1" applyProtection="1">
      <alignment horizontal="center" wrapText="1"/>
      <protection hidden="1"/>
    </xf>
    <xf numFmtId="3" fontId="55" fillId="0" borderId="8" xfId="0" applyNumberFormat="1" applyFont="1" applyBorder="1" applyAlignment="1" applyProtection="1">
      <alignment horizontal="center" vertical="center" shrinkToFit="1"/>
      <protection hidden="1"/>
    </xf>
    <xf numFmtId="3" fontId="55" fillId="2" borderId="123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34" xfId="0" applyNumberFormat="1" applyFont="1" applyBorder="1" applyAlignment="1" applyProtection="1">
      <alignment horizontal="center" vertical="center" shrinkToFit="1"/>
      <protection hidden="1"/>
    </xf>
    <xf numFmtId="3" fontId="55" fillId="2" borderId="109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103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125" xfId="0" applyFont="1" applyBorder="1" applyAlignment="1" applyProtection="1">
      <alignment horizontal="center" vertical="center" wrapText="1"/>
      <protection hidden="1"/>
    </xf>
    <xf numFmtId="3" fontId="55" fillId="0" borderId="79" xfId="0" applyNumberFormat="1" applyFont="1" applyBorder="1" applyAlignment="1" applyProtection="1">
      <alignment horizontal="center" vertical="center" shrinkToFit="1"/>
      <protection hidden="1"/>
    </xf>
    <xf numFmtId="3" fontId="55" fillId="0" borderId="37" xfId="0" applyNumberFormat="1" applyFont="1" applyBorder="1" applyAlignment="1" applyProtection="1">
      <alignment horizontal="center" vertical="center" shrinkToFit="1"/>
      <protection hidden="1"/>
    </xf>
    <xf numFmtId="3" fontId="55" fillId="0" borderId="140" xfId="0" applyNumberFormat="1" applyFont="1" applyBorder="1" applyAlignment="1" applyProtection="1">
      <alignment horizontal="center" vertical="center" shrinkToFit="1"/>
      <protection hidden="1"/>
    </xf>
    <xf numFmtId="3" fontId="55" fillId="2" borderId="110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142" xfId="0" applyNumberFormat="1" applyFont="1" applyBorder="1" applyAlignment="1" applyProtection="1">
      <alignment horizontal="center" vertical="center" shrinkToFit="1"/>
      <protection hidden="1"/>
    </xf>
    <xf numFmtId="0" fontId="53" fillId="0" borderId="64" xfId="0" applyFont="1" applyBorder="1" applyAlignment="1" applyProtection="1">
      <alignment horizontal="center" vertical="center" wrapText="1"/>
      <protection hidden="1"/>
    </xf>
    <xf numFmtId="3" fontId="55" fillId="0" borderId="66" xfId="0" applyNumberFormat="1" applyFont="1" applyBorder="1" applyAlignment="1" applyProtection="1">
      <alignment horizontal="center" vertical="center" shrinkToFit="1"/>
      <protection hidden="1"/>
    </xf>
    <xf numFmtId="3" fontId="55" fillId="0" borderId="72" xfId="0" applyNumberFormat="1" applyFont="1" applyBorder="1" applyAlignment="1" applyProtection="1">
      <alignment horizontal="center" vertical="center" shrinkToFit="1"/>
      <protection hidden="1"/>
    </xf>
    <xf numFmtId="0" fontId="94" fillId="0" borderId="0" xfId="0" applyFont="1" applyAlignment="1" applyProtection="1">
      <alignment horizontal="center" vertical="center"/>
      <protection hidden="1"/>
    </xf>
    <xf numFmtId="0" fontId="95" fillId="0" borderId="0" xfId="0" applyFont="1" applyAlignment="1" applyProtection="1">
      <alignment horizontal="center" vertical="center"/>
      <protection hidden="1"/>
    </xf>
    <xf numFmtId="0" fontId="96" fillId="0" borderId="0" xfId="0" applyFont="1" applyAlignment="1" applyProtection="1">
      <alignment horizontal="center" vertical="center" wrapText="1"/>
      <protection hidden="1"/>
    </xf>
    <xf numFmtId="0" fontId="97" fillId="0" borderId="0" xfId="0" applyFont="1" applyAlignment="1" applyProtection="1">
      <alignment horizontal="center" vertical="center"/>
      <protection hidden="1"/>
    </xf>
    <xf numFmtId="0" fontId="42" fillId="0" borderId="21" xfId="0" applyFont="1" applyBorder="1" applyAlignment="1" applyProtection="1">
      <alignment horizontal="left" vertical="center" wrapText="1" indent="2"/>
      <protection hidden="1"/>
    </xf>
    <xf numFmtId="3" fontId="55" fillId="0" borderId="68" xfId="0" applyNumberFormat="1" applyFont="1" applyBorder="1" applyAlignment="1" applyProtection="1">
      <alignment horizontal="center" vertical="center" shrinkToFit="1"/>
      <protection hidden="1"/>
    </xf>
    <xf numFmtId="3" fontId="55" fillId="0" borderId="69" xfId="0" applyNumberFormat="1" applyFont="1" applyBorder="1" applyAlignment="1" applyProtection="1">
      <alignment horizontal="center" vertical="center" shrinkToFit="1"/>
      <protection hidden="1"/>
    </xf>
    <xf numFmtId="3" fontId="55" fillId="0" borderId="13" xfId="0" applyNumberFormat="1" applyFont="1" applyBorder="1" applyAlignment="1" applyProtection="1">
      <alignment horizontal="center" vertical="center" shrinkToFit="1"/>
      <protection hidden="1"/>
    </xf>
    <xf numFmtId="0" fontId="42" fillId="0" borderId="125" xfId="0" applyFont="1" applyBorder="1" applyAlignment="1" applyProtection="1">
      <alignment horizontal="left" vertical="center" wrapText="1" indent="2"/>
      <protection hidden="1"/>
    </xf>
    <xf numFmtId="3" fontId="55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141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64" xfId="0" applyFont="1" applyBorder="1" applyAlignment="1" applyProtection="1">
      <alignment horizontal="left" vertical="center" wrapText="1" indent="2"/>
      <protection hidden="1"/>
    </xf>
    <xf numFmtId="3" fontId="55" fillId="0" borderId="73" xfId="0" applyNumberFormat="1" applyFont="1" applyBorder="1" applyAlignment="1" applyProtection="1">
      <alignment horizontal="center" vertical="center" shrinkToFit="1"/>
      <protection hidden="1"/>
    </xf>
    <xf numFmtId="3" fontId="55" fillId="0" borderId="74" xfId="0" applyNumberFormat="1" applyFont="1" applyBorder="1" applyAlignment="1" applyProtection="1">
      <alignment horizontal="center" vertical="center" shrinkToFit="1"/>
      <protection hidden="1"/>
    </xf>
    <xf numFmtId="3" fontId="55" fillId="2" borderId="121" xfId="0" applyNumberFormat="1" applyFont="1" applyFill="1" applyBorder="1" applyAlignment="1" applyProtection="1">
      <alignment horizontal="center" vertical="center" shrinkToFit="1"/>
      <protection locked="0"/>
    </xf>
    <xf numFmtId="3" fontId="97" fillId="0" borderId="0" xfId="0" applyNumberFormat="1" applyFont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vertical="center"/>
      <protection hidden="1"/>
    </xf>
    <xf numFmtId="3" fontId="55" fillId="0" borderId="123" xfId="0" applyNumberFormat="1" applyFont="1" applyBorder="1" applyAlignment="1" applyProtection="1">
      <alignment horizontal="center" vertical="center" shrinkToFit="1"/>
      <protection hidden="1"/>
    </xf>
    <xf numFmtId="0" fontId="42" fillId="0" borderId="179" xfId="0" applyFont="1" applyBorder="1" applyAlignment="1" applyProtection="1">
      <alignment horizontal="left" vertical="center" wrapText="1" indent="2"/>
      <protection hidden="1"/>
    </xf>
    <xf numFmtId="0" fontId="86" fillId="0" borderId="0" xfId="0" applyFont="1" applyAlignment="1" applyProtection="1">
      <alignment horizontal="center" vertical="center" wrapText="1"/>
      <protection hidden="1"/>
    </xf>
    <xf numFmtId="0" fontId="82" fillId="0" borderId="0" xfId="0" applyFont="1" applyAlignment="1" applyProtection="1">
      <alignment vertical="center"/>
      <protection hidden="1"/>
    </xf>
    <xf numFmtId="0" fontId="53" fillId="0" borderId="0" xfId="0" applyFont="1" applyAlignment="1">
      <alignment vertical="center" wrapText="1"/>
    </xf>
    <xf numFmtId="0" fontId="92" fillId="0" borderId="0" xfId="0" applyFont="1" applyAlignment="1">
      <alignment vertical="center"/>
    </xf>
    <xf numFmtId="0" fontId="83" fillId="0" borderId="157" xfId="0" applyFont="1" applyBorder="1" applyAlignment="1" applyProtection="1">
      <alignment horizontal="center" vertical="center" wrapText="1"/>
      <protection hidden="1"/>
    </xf>
    <xf numFmtId="0" fontId="83" fillId="0" borderId="158" xfId="0" applyFont="1" applyBorder="1" applyAlignment="1" applyProtection="1">
      <alignment horizontal="center" vertical="center" wrapText="1"/>
      <protection hidden="1"/>
    </xf>
    <xf numFmtId="0" fontId="83" fillId="0" borderId="137" xfId="0" applyFont="1" applyBorder="1" applyAlignment="1" applyProtection="1">
      <alignment horizontal="center" vertical="center" wrapText="1"/>
      <protection hidden="1"/>
    </xf>
    <xf numFmtId="0" fontId="69" fillId="0" borderId="24" xfId="0" applyFont="1" applyBorder="1" applyAlignment="1" applyProtection="1">
      <alignment vertical="center"/>
      <protection hidden="1"/>
    </xf>
    <xf numFmtId="3" fontId="55" fillId="0" borderId="223" xfId="0" applyNumberFormat="1" applyFont="1" applyBorder="1" applyAlignment="1" applyProtection="1">
      <alignment horizontal="center" vertical="center" shrinkToFit="1"/>
      <protection hidden="1"/>
    </xf>
    <xf numFmtId="3" fontId="55" fillId="0" borderId="32" xfId="0" applyNumberFormat="1" applyFont="1" applyBorder="1" applyAlignment="1" applyProtection="1">
      <alignment horizontal="center" vertical="center" shrinkToFit="1"/>
      <protection hidden="1"/>
    </xf>
    <xf numFmtId="3" fontId="55" fillId="0" borderId="224" xfId="0" applyNumberFormat="1" applyFont="1" applyBorder="1" applyAlignment="1" applyProtection="1">
      <alignment horizontal="center" vertical="center" shrinkToFit="1"/>
      <protection hidden="1"/>
    </xf>
    <xf numFmtId="0" fontId="39" fillId="0" borderId="54" xfId="0" applyFont="1" applyBorder="1" applyAlignment="1" applyProtection="1">
      <alignment horizontal="left" vertical="center" wrapText="1" indent="7"/>
      <protection hidden="1"/>
    </xf>
    <xf numFmtId="3" fontId="55" fillId="2" borderId="156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54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184" xfId="0" applyNumberFormat="1" applyFont="1" applyBorder="1" applyAlignment="1" applyProtection="1">
      <alignment horizontal="center" vertical="center" shrinkToFit="1"/>
      <protection hidden="1"/>
    </xf>
    <xf numFmtId="3" fontId="55" fillId="2" borderId="189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14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188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56" xfId="0" applyFont="1" applyBorder="1" applyAlignment="1" applyProtection="1">
      <alignment horizontal="left" vertical="center" wrapText="1" indent="7"/>
      <protection hidden="1"/>
    </xf>
    <xf numFmtId="3" fontId="55" fillId="2" borderId="187" xfId="0" applyNumberFormat="1" applyFont="1" applyFill="1" applyBorder="1" applyAlignment="1" applyProtection="1">
      <alignment horizontal="center" vertical="center" shrinkToFit="1"/>
      <protection locked="0"/>
    </xf>
    <xf numFmtId="3" fontId="55" fillId="0" borderId="186" xfId="0" applyNumberFormat="1" applyFont="1" applyBorder="1" applyAlignment="1" applyProtection="1">
      <alignment horizontal="center" vertical="center" shrinkToFit="1"/>
      <protection hidden="1"/>
    </xf>
    <xf numFmtId="3" fontId="55" fillId="2" borderId="190" xfId="0" applyNumberFormat="1" applyFont="1" applyFill="1" applyBorder="1" applyAlignment="1" applyProtection="1">
      <alignment horizontal="center" vertical="center" shrinkToFit="1"/>
      <protection locked="0"/>
    </xf>
    <xf numFmtId="3" fontId="55" fillId="2" borderId="191" xfId="0" applyNumberFormat="1" applyFont="1" applyFill="1" applyBorder="1" applyAlignment="1" applyProtection="1">
      <alignment horizontal="center" vertical="center" shrinkToFit="1"/>
      <protection locked="0"/>
    </xf>
    <xf numFmtId="3" fontId="74" fillId="0" borderId="0" xfId="0" applyNumberFormat="1" applyFont="1" applyAlignment="1" applyProtection="1">
      <alignment vertical="center" wrapText="1"/>
      <protection hidden="1"/>
    </xf>
    <xf numFmtId="3" fontId="98" fillId="0" borderId="0" xfId="0" applyNumberFormat="1" applyFont="1" applyAlignment="1" applyProtection="1">
      <alignment vertical="center" wrapText="1"/>
      <protection hidden="1"/>
    </xf>
    <xf numFmtId="0" fontId="55" fillId="0" borderId="0" xfId="0" applyFont="1" applyAlignment="1" applyProtection="1">
      <alignment horizontal="right" vertical="center" wrapText="1"/>
      <protection hidden="1"/>
    </xf>
    <xf numFmtId="1" fontId="22" fillId="36" borderId="0" xfId="0" applyNumberFormat="1" applyFont="1" applyFill="1"/>
    <xf numFmtId="0" fontId="22" fillId="36" borderId="0" xfId="0" applyFont="1" applyFill="1"/>
    <xf numFmtId="1" fontId="20" fillId="36" borderId="226" xfId="0" applyNumberFormat="1" applyFont="1" applyFill="1" applyBorder="1"/>
    <xf numFmtId="1" fontId="22" fillId="36" borderId="0" xfId="0" quotePrefix="1" applyNumberFormat="1" applyFont="1" applyFill="1"/>
    <xf numFmtId="0" fontId="39" fillId="2" borderId="61" xfId="0" applyFont="1" applyFill="1" applyBorder="1" applyAlignment="1" applyProtection="1">
      <alignment horizontal="left" vertical="center" shrinkToFit="1"/>
      <protection locked="0"/>
    </xf>
    <xf numFmtId="0" fontId="30" fillId="0" borderId="5" xfId="0" applyFont="1" applyBorder="1" applyAlignment="1" applyProtection="1">
      <alignment vertical="center"/>
      <protection hidden="1"/>
    </xf>
    <xf numFmtId="0" fontId="30" fillId="0" borderId="28" xfId="0" applyFont="1" applyBorder="1" applyAlignment="1" applyProtection="1">
      <alignment vertical="center"/>
      <protection hidden="1"/>
    </xf>
    <xf numFmtId="0" fontId="35" fillId="0" borderId="37" xfId="0" applyFont="1" applyBorder="1" applyAlignment="1" applyProtection="1">
      <alignment horizontal="left" vertical="center" indent="1"/>
      <protection hidden="1"/>
    </xf>
    <xf numFmtId="0" fontId="46" fillId="0" borderId="248" xfId="0" applyFont="1" applyBorder="1" applyAlignment="1" applyProtection="1">
      <alignment horizontal="center" vertical="center"/>
      <protection hidden="1"/>
    </xf>
    <xf numFmtId="0" fontId="46" fillId="0" borderId="141" xfId="0" applyFont="1" applyBorder="1" applyAlignment="1" applyProtection="1">
      <alignment horizontal="center" vertical="center"/>
      <protection hidden="1"/>
    </xf>
    <xf numFmtId="0" fontId="46" fillId="2" borderId="244" xfId="0" applyFont="1" applyFill="1" applyBorder="1" applyAlignment="1" applyProtection="1">
      <alignment horizontal="center" vertical="center"/>
      <protection locked="0"/>
    </xf>
    <xf numFmtId="0" fontId="61" fillId="0" borderId="0" xfId="0" applyFont="1" applyAlignment="1" applyProtection="1">
      <alignment horizontal="left" vertical="center" indent="1"/>
      <protection hidden="1"/>
    </xf>
    <xf numFmtId="0" fontId="61" fillId="0" borderId="0" xfId="0" applyFont="1" applyAlignment="1" applyProtection="1">
      <alignment horizontal="center" vertical="center"/>
      <protection hidden="1"/>
    </xf>
    <xf numFmtId="0" fontId="93" fillId="0" borderId="0" xfId="0" applyFont="1" applyAlignment="1" applyProtection="1">
      <alignment vertical="center" wrapText="1"/>
      <protection hidden="1"/>
    </xf>
    <xf numFmtId="0" fontId="61" fillId="0" borderId="0" xfId="0" quotePrefix="1" applyFont="1" applyAlignment="1" applyProtection="1">
      <alignment horizontal="center" vertical="center"/>
      <protection hidden="1"/>
    </xf>
    <xf numFmtId="0" fontId="55" fillId="2" borderId="0" xfId="0" applyFont="1" applyFill="1" applyAlignment="1" applyProtection="1">
      <alignment horizontal="left" vertical="center" shrinkToFit="1"/>
      <protection locked="0" hidden="1"/>
    </xf>
    <xf numFmtId="0" fontId="55" fillId="2" borderId="59" xfId="0" applyFont="1" applyFill="1" applyBorder="1" applyAlignment="1" applyProtection="1">
      <alignment horizontal="left" vertical="center" shrinkToFit="1"/>
      <protection locked="0" hidden="1"/>
    </xf>
    <xf numFmtId="0" fontId="55" fillId="2" borderId="72" xfId="0" applyFont="1" applyFill="1" applyBorder="1" applyAlignment="1" applyProtection="1">
      <alignment horizontal="left" vertical="center" shrinkToFit="1"/>
      <protection locked="0" hidden="1"/>
    </xf>
    <xf numFmtId="0" fontId="55" fillId="2" borderId="19" xfId="0" applyFont="1" applyFill="1" applyBorder="1" applyAlignment="1" applyProtection="1">
      <alignment horizontal="center" vertical="center" shrinkToFit="1"/>
      <protection locked="0" hidden="1"/>
    </xf>
    <xf numFmtId="0" fontId="55" fillId="2" borderId="63" xfId="0" applyFont="1" applyFill="1" applyBorder="1" applyAlignment="1" applyProtection="1">
      <alignment horizontal="center" vertical="center" shrinkToFit="1"/>
      <protection locked="0" hidden="1"/>
    </xf>
    <xf numFmtId="3" fontId="55" fillId="2" borderId="63" xfId="0" applyNumberFormat="1" applyFont="1" applyFill="1" applyBorder="1" applyAlignment="1" applyProtection="1">
      <alignment horizontal="center" vertical="center" shrinkToFit="1"/>
      <protection locked="0" hidden="1"/>
    </xf>
    <xf numFmtId="3" fontId="55" fillId="2" borderId="75" xfId="0" applyNumberFormat="1" applyFont="1" applyFill="1" applyBorder="1" applyAlignment="1" applyProtection="1">
      <alignment horizontal="center" vertical="center" shrinkToFit="1"/>
      <protection locked="0" hidden="1"/>
    </xf>
    <xf numFmtId="0" fontId="41" fillId="0" borderId="59" xfId="0" applyFont="1" applyBorder="1" applyAlignment="1" applyProtection="1">
      <alignment horizontal="left" vertical="center" wrapText="1" indent="3"/>
      <protection hidden="1"/>
    </xf>
    <xf numFmtId="0" fontId="100" fillId="0" borderId="0" xfId="0" applyFont="1" applyAlignment="1">
      <alignment horizontal="left" wrapText="1"/>
    </xf>
    <xf numFmtId="0" fontId="101" fillId="0" borderId="0" xfId="0" applyFont="1" applyAlignment="1" applyProtection="1">
      <alignment horizontal="right" vertical="center"/>
      <protection hidden="1"/>
    </xf>
    <xf numFmtId="0" fontId="81" fillId="0" borderId="0" xfId="0" applyFont="1" applyAlignment="1" applyProtection="1">
      <alignment horizontal="left" vertical="center"/>
      <protection hidden="1"/>
    </xf>
    <xf numFmtId="0" fontId="82" fillId="0" borderId="0" xfId="0" applyFont="1" applyAlignment="1">
      <alignment horizontal="left" vertical="center" indent="3"/>
    </xf>
    <xf numFmtId="0" fontId="103" fillId="0" borderId="0" xfId="0" applyFont="1" applyAlignment="1">
      <alignment horizontal="left" wrapText="1"/>
    </xf>
    <xf numFmtId="0" fontId="31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8" fillId="39" borderId="80" xfId="0" applyFont="1" applyFill="1" applyBorder="1" applyAlignment="1" applyProtection="1">
      <alignment horizontal="center" vertical="center" wrapText="1" shrinkToFit="1"/>
      <protection hidden="1"/>
    </xf>
    <xf numFmtId="0" fontId="38" fillId="39" borderId="227" xfId="0" applyFont="1" applyFill="1" applyBorder="1" applyAlignment="1" applyProtection="1">
      <alignment horizontal="center" vertical="center" wrapText="1" shrinkToFit="1"/>
      <protection hidden="1"/>
    </xf>
    <xf numFmtId="0" fontId="45" fillId="0" borderId="36" xfId="0" applyFont="1" applyBorder="1" applyAlignment="1" applyProtection="1">
      <alignment horizontal="left" vertical="center" wrapText="1"/>
      <protection hidden="1"/>
    </xf>
    <xf numFmtId="0" fontId="45" fillId="0" borderId="37" xfId="0" applyFont="1" applyBorder="1" applyAlignment="1" applyProtection="1">
      <alignment horizontal="left" vertical="center" wrapText="1"/>
      <protection hidden="1"/>
    </xf>
    <xf numFmtId="0" fontId="45" fillId="0" borderId="38" xfId="0" applyFont="1" applyBorder="1" applyAlignment="1" applyProtection="1">
      <alignment horizontal="left" vertical="center" wrapText="1"/>
      <protection hidden="1"/>
    </xf>
    <xf numFmtId="0" fontId="45" fillId="0" borderId="39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45" fillId="0" borderId="40" xfId="0" applyFont="1" applyBorder="1" applyAlignment="1" applyProtection="1">
      <alignment horizontal="left" vertical="center" wrapText="1"/>
      <protection hidden="1"/>
    </xf>
    <xf numFmtId="0" fontId="45" fillId="0" borderId="41" xfId="0" applyFont="1" applyBorder="1" applyAlignment="1" applyProtection="1">
      <alignment horizontal="left" vertical="center" wrapText="1"/>
      <protection hidden="1"/>
    </xf>
    <xf numFmtId="0" fontId="45" fillId="0" borderId="42" xfId="0" applyFont="1" applyBorder="1" applyAlignment="1" applyProtection="1">
      <alignment horizontal="left" vertical="center" wrapText="1"/>
      <protection hidden="1"/>
    </xf>
    <xf numFmtId="0" fontId="45" fillId="0" borderId="43" xfId="0" applyFont="1" applyBorder="1" applyAlignment="1" applyProtection="1">
      <alignment horizontal="left" vertical="center" wrapText="1"/>
      <protection hidden="1"/>
    </xf>
    <xf numFmtId="0" fontId="39" fillId="2" borderId="36" xfId="0" applyFont="1" applyFill="1" applyBorder="1" applyAlignment="1" applyProtection="1">
      <alignment horizontal="left" vertical="top" wrapText="1"/>
      <protection locked="0"/>
    </xf>
    <xf numFmtId="0" fontId="39" fillId="2" borderId="37" xfId="0" applyFont="1" applyFill="1" applyBorder="1" applyAlignment="1" applyProtection="1">
      <alignment horizontal="left" vertical="top" wrapText="1"/>
      <protection locked="0"/>
    </xf>
    <xf numFmtId="0" fontId="39" fillId="2" borderId="38" xfId="0" applyFont="1" applyFill="1" applyBorder="1" applyAlignment="1" applyProtection="1">
      <alignment horizontal="left" vertical="top" wrapText="1"/>
      <protection locked="0"/>
    </xf>
    <xf numFmtId="0" fontId="39" fillId="2" borderId="39" xfId="0" applyFont="1" applyFill="1" applyBorder="1" applyAlignment="1" applyProtection="1">
      <alignment horizontal="left" vertical="top" wrapText="1"/>
      <protection locked="0"/>
    </xf>
    <xf numFmtId="0" fontId="39" fillId="2" borderId="0" xfId="0" applyFont="1" applyFill="1" applyAlignment="1" applyProtection="1">
      <alignment horizontal="left" vertical="top" wrapText="1"/>
      <protection locked="0"/>
    </xf>
    <xf numFmtId="0" fontId="39" fillId="2" borderId="40" xfId="0" applyFont="1" applyFill="1" applyBorder="1" applyAlignment="1" applyProtection="1">
      <alignment horizontal="left" vertical="top" wrapText="1"/>
      <protection locked="0"/>
    </xf>
    <xf numFmtId="0" fontId="39" fillId="2" borderId="41" xfId="0" applyFont="1" applyFill="1" applyBorder="1" applyAlignment="1" applyProtection="1">
      <alignment horizontal="left" vertical="top" wrapText="1"/>
      <protection locked="0"/>
    </xf>
    <xf numFmtId="0" fontId="39" fillId="2" borderId="42" xfId="0" applyFont="1" applyFill="1" applyBorder="1" applyAlignment="1" applyProtection="1">
      <alignment horizontal="left" vertical="top" wrapText="1"/>
      <protection locked="0"/>
    </xf>
    <xf numFmtId="0" fontId="39" fillId="2" borderId="43" xfId="0" applyFont="1" applyFill="1" applyBorder="1" applyAlignment="1" applyProtection="1">
      <alignment horizontal="left" vertical="top" wrapText="1"/>
      <protection locked="0"/>
    </xf>
    <xf numFmtId="0" fontId="49" fillId="0" borderId="28" xfId="0" applyFont="1" applyBorder="1" applyAlignment="1" applyProtection="1">
      <alignment horizontal="left" vertical="center" wrapText="1"/>
      <protection hidden="1"/>
    </xf>
    <xf numFmtId="0" fontId="42" fillId="0" borderId="5" xfId="0" applyFont="1" applyBorder="1" applyAlignment="1" applyProtection="1">
      <alignment horizontal="center" vertical="center" wrapText="1"/>
      <protection hidden="1"/>
    </xf>
    <xf numFmtId="0" fontId="42" fillId="0" borderId="28" xfId="0" applyFont="1" applyBorder="1" applyAlignment="1" applyProtection="1">
      <alignment horizontal="center" vertical="center" wrapText="1"/>
      <protection hidden="1"/>
    </xf>
    <xf numFmtId="0" fontId="53" fillId="0" borderId="5" xfId="0" applyFont="1" applyBorder="1" applyAlignment="1" applyProtection="1">
      <alignment horizontal="left" vertical="center" wrapText="1"/>
      <protection hidden="1"/>
    </xf>
    <xf numFmtId="0" fontId="53" fillId="0" borderId="28" xfId="0" applyFont="1" applyBorder="1" applyAlignment="1" applyProtection="1">
      <alignment horizontal="left" vertical="center" wrapText="1"/>
      <protection hidden="1"/>
    </xf>
    <xf numFmtId="0" fontId="53" fillId="0" borderId="15" xfId="0" applyFont="1" applyBorder="1" applyAlignment="1" applyProtection="1">
      <alignment horizontal="center" vertical="center"/>
      <protection hidden="1"/>
    </xf>
    <xf numFmtId="0" fontId="53" fillId="0" borderId="16" xfId="0" applyFont="1" applyBorder="1" applyAlignment="1" applyProtection="1">
      <alignment horizontal="center" vertical="center"/>
      <protection hidden="1"/>
    </xf>
    <xf numFmtId="0" fontId="53" fillId="0" borderId="31" xfId="0" applyFont="1" applyBorder="1" applyAlignment="1" applyProtection="1">
      <alignment horizontal="center" vertical="center"/>
      <protection hidden="1"/>
    </xf>
    <xf numFmtId="0" fontId="53" fillId="0" borderId="136" xfId="0" applyFont="1" applyBorder="1" applyAlignment="1" applyProtection="1">
      <alignment horizontal="center" vertical="center"/>
      <protection hidden="1"/>
    </xf>
    <xf numFmtId="3" fontId="68" fillId="0" borderId="0" xfId="0" applyNumberFormat="1" applyFont="1" applyAlignment="1" applyProtection="1">
      <alignment horizontal="center" vertical="center" wrapText="1"/>
      <protection hidden="1"/>
    </xf>
    <xf numFmtId="3" fontId="68" fillId="0" borderId="5" xfId="0" applyNumberFormat="1" applyFont="1" applyBorder="1" applyAlignment="1" applyProtection="1">
      <alignment horizontal="center" vertical="center" wrapText="1"/>
      <protection hidden="1"/>
    </xf>
    <xf numFmtId="0" fontId="99" fillId="0" borderId="0" xfId="0" applyFont="1" applyAlignment="1" applyProtection="1">
      <alignment horizontal="center" vertical="center" wrapText="1"/>
      <protection hidden="1"/>
    </xf>
    <xf numFmtId="0" fontId="99" fillId="0" borderId="42" xfId="0" applyFont="1" applyBorder="1" applyAlignment="1" applyProtection="1">
      <alignment horizontal="center" vertical="center" wrapText="1"/>
      <protection hidden="1"/>
    </xf>
    <xf numFmtId="3" fontId="55" fillId="0" borderId="81" xfId="0" applyNumberFormat="1" applyFont="1" applyBorder="1" applyAlignment="1" applyProtection="1">
      <alignment horizontal="center" vertical="center" shrinkToFit="1"/>
      <protection hidden="1"/>
    </xf>
    <xf numFmtId="3" fontId="55" fillId="0" borderId="37" xfId="0" applyNumberFormat="1" applyFont="1" applyBorder="1" applyAlignment="1" applyProtection="1">
      <alignment horizontal="center" vertical="center" shrinkToFit="1"/>
      <protection hidden="1"/>
    </xf>
    <xf numFmtId="3" fontId="55" fillId="0" borderId="140" xfId="0" applyNumberFormat="1" applyFont="1" applyBorder="1" applyAlignment="1" applyProtection="1">
      <alignment horizontal="center" vertical="center" shrinkToFit="1"/>
      <protection hidden="1"/>
    </xf>
    <xf numFmtId="3" fontId="55" fillId="0" borderId="19" xfId="0" applyNumberFormat="1" applyFont="1" applyBorder="1" applyAlignment="1" applyProtection="1">
      <alignment horizontal="center" vertical="center" shrinkToFit="1"/>
      <protection hidden="1"/>
    </xf>
    <xf numFmtId="3" fontId="55" fillId="0" borderId="0" xfId="0" applyNumberFormat="1" applyFont="1" applyAlignment="1" applyProtection="1">
      <alignment horizontal="center" vertical="center" shrinkToFit="1"/>
      <protection hidden="1"/>
    </xf>
    <xf numFmtId="3" fontId="55" fillId="0" borderId="142" xfId="0" applyNumberFormat="1" applyFont="1" applyBorder="1" applyAlignment="1" applyProtection="1">
      <alignment horizontal="center" vertical="center" shrinkToFit="1"/>
      <protection hidden="1"/>
    </xf>
    <xf numFmtId="3" fontId="55" fillId="0" borderId="77" xfId="0" applyNumberFormat="1" applyFont="1" applyBorder="1" applyAlignment="1" applyProtection="1">
      <alignment horizontal="center" vertical="center" shrinkToFit="1"/>
      <protection hidden="1"/>
    </xf>
    <xf numFmtId="3" fontId="55" fillId="0" borderId="42" xfId="0" applyNumberFormat="1" applyFont="1" applyBorder="1" applyAlignment="1" applyProtection="1">
      <alignment horizontal="center" vertical="center" shrinkToFit="1"/>
      <protection hidden="1"/>
    </xf>
    <xf numFmtId="3" fontId="55" fillId="0" borderId="78" xfId="0" applyNumberFormat="1" applyFont="1" applyBorder="1" applyAlignment="1" applyProtection="1">
      <alignment horizontal="center" vertical="center" shrinkToFit="1"/>
      <protection hidden="1"/>
    </xf>
    <xf numFmtId="0" fontId="53" fillId="0" borderId="29" xfId="0" applyFont="1" applyBorder="1" applyAlignment="1" applyProtection="1">
      <alignment horizontal="center" vertical="center" wrapText="1"/>
      <protection hidden="1"/>
    </xf>
    <xf numFmtId="0" fontId="53" fillId="0" borderId="10" xfId="0" applyFont="1" applyBorder="1" applyAlignment="1" applyProtection="1">
      <alignment horizontal="center" vertical="center" wrapText="1"/>
      <protection hidden="1"/>
    </xf>
    <xf numFmtId="0" fontId="53" fillId="0" borderId="1" xfId="0" applyFont="1" applyBorder="1" applyAlignment="1" applyProtection="1">
      <alignment horizontal="left" vertical="center" wrapText="1"/>
      <protection hidden="1"/>
    </xf>
    <xf numFmtId="0" fontId="53" fillId="0" borderId="21" xfId="0" applyFont="1" applyBorder="1" applyAlignment="1" applyProtection="1">
      <alignment horizontal="left" vertical="center" wrapText="1"/>
      <protection hidden="1"/>
    </xf>
    <xf numFmtId="0" fontId="53" fillId="0" borderId="2" xfId="0" applyFont="1" applyBorder="1" applyAlignment="1" applyProtection="1">
      <alignment horizontal="left" vertical="center" wrapText="1"/>
      <protection hidden="1"/>
    </xf>
    <xf numFmtId="0" fontId="53" fillId="0" borderId="8" xfId="0" applyFont="1" applyBorder="1" applyAlignment="1" applyProtection="1">
      <alignment horizontal="center" vertical="center" wrapText="1"/>
      <protection hidden="1"/>
    </xf>
    <xf numFmtId="0" fontId="53" fillId="0" borderId="5" xfId="0" applyFont="1" applyBorder="1" applyAlignment="1" applyProtection="1">
      <alignment horizontal="center" vertical="center" wrapText="1"/>
      <protection hidden="1"/>
    </xf>
    <xf numFmtId="0" fontId="53" fillId="0" borderId="35" xfId="0" applyFont="1" applyBorder="1" applyAlignment="1" applyProtection="1">
      <alignment horizontal="center" vertical="center" wrapText="1"/>
      <protection hidden="1"/>
    </xf>
    <xf numFmtId="0" fontId="53" fillId="0" borderId="9" xfId="0" applyFont="1" applyBorder="1" applyAlignment="1" applyProtection="1">
      <alignment horizontal="center" vertical="center" wrapText="1"/>
      <protection hidden="1"/>
    </xf>
    <xf numFmtId="0" fontId="53" fillId="0" borderId="30" xfId="0" applyFont="1" applyBorder="1" applyAlignment="1" applyProtection="1">
      <alignment horizontal="center" vertical="center" wrapText="1"/>
      <protection hidden="1"/>
    </xf>
    <xf numFmtId="0" fontId="53" fillId="0" borderId="159" xfId="0" applyFont="1" applyBorder="1" applyAlignment="1" applyProtection="1">
      <alignment horizontal="center" vertical="center" wrapText="1"/>
      <protection hidden="1"/>
    </xf>
    <xf numFmtId="0" fontId="53" fillId="0" borderId="12" xfId="0" applyFont="1" applyBorder="1" applyAlignment="1" applyProtection="1">
      <alignment horizontal="center" vertical="center" wrapText="1"/>
      <protection hidden="1"/>
    </xf>
    <xf numFmtId="3" fontId="55" fillId="0" borderId="63" xfId="0" applyNumberFormat="1" applyFont="1" applyBorder="1" applyAlignment="1" applyProtection="1">
      <alignment horizontal="center" vertical="center" shrinkToFit="1"/>
      <protection hidden="1"/>
    </xf>
    <xf numFmtId="3" fontId="55" fillId="0" borderId="59" xfId="0" applyNumberFormat="1" applyFont="1" applyBorder="1" applyAlignment="1" applyProtection="1">
      <alignment horizontal="center" vertical="center" shrinkToFit="1"/>
      <protection hidden="1"/>
    </xf>
    <xf numFmtId="0" fontId="68" fillId="0" borderId="0" xfId="0" applyFont="1" applyAlignment="1" applyProtection="1">
      <alignment horizontal="center" vertical="top" wrapText="1"/>
      <protection hidden="1"/>
    </xf>
    <xf numFmtId="0" fontId="53" fillId="0" borderId="1" xfId="0" applyFont="1" applyBorder="1" applyAlignment="1" applyProtection="1">
      <alignment horizontal="center" vertical="center" wrapText="1"/>
      <protection hidden="1"/>
    </xf>
    <xf numFmtId="0" fontId="53" fillId="0" borderId="21" xfId="0" applyFont="1" applyBorder="1" applyAlignment="1" applyProtection="1">
      <alignment horizontal="center" vertical="center" wrapText="1"/>
      <protection hidden="1"/>
    </xf>
    <xf numFmtId="0" fontId="53" fillId="0" borderId="2" xfId="0" applyFont="1" applyBorder="1" applyAlignment="1" applyProtection="1">
      <alignment horizontal="center" vertical="center" wrapText="1"/>
      <protection hidden="1"/>
    </xf>
    <xf numFmtId="0" fontId="72" fillId="0" borderId="0" xfId="0" applyFont="1" applyAlignment="1" applyProtection="1">
      <alignment horizontal="center" vertical="center" wrapText="1"/>
      <protection hidden="1"/>
    </xf>
    <xf numFmtId="0" fontId="68" fillId="0" borderId="0" xfId="0" applyFont="1" applyAlignment="1" applyProtection="1">
      <alignment horizontal="center" vertical="center" wrapText="1"/>
      <protection hidden="1"/>
    </xf>
    <xf numFmtId="0" fontId="53" fillId="0" borderId="154" xfId="0" applyFont="1" applyBorder="1" applyAlignment="1" applyProtection="1">
      <alignment horizontal="center" vertical="center" wrapText="1"/>
      <protection hidden="1"/>
    </xf>
    <xf numFmtId="3" fontId="55" fillId="0" borderId="33" xfId="0" applyNumberFormat="1" applyFont="1" applyBorder="1" applyAlignment="1" applyProtection="1">
      <alignment horizontal="center" vertical="center" shrinkToFit="1"/>
      <protection hidden="1"/>
    </xf>
    <xf numFmtId="3" fontId="55" fillId="0" borderId="28" xfId="0" applyNumberFormat="1" applyFont="1" applyBorder="1" applyAlignment="1" applyProtection="1">
      <alignment horizontal="center" vertical="center" shrinkToFit="1"/>
      <protection hidden="1"/>
    </xf>
    <xf numFmtId="3" fontId="55" fillId="0" borderId="66" xfId="0" applyNumberFormat="1" applyFont="1" applyBorder="1" applyAlignment="1" applyProtection="1">
      <alignment horizontal="center" vertical="center" shrinkToFit="1"/>
      <protection hidden="1"/>
    </xf>
    <xf numFmtId="3" fontId="55" fillId="0" borderId="75" xfId="0" applyNumberFormat="1" applyFont="1" applyBorder="1" applyAlignment="1" applyProtection="1">
      <alignment horizontal="center" vertical="center" shrinkToFit="1"/>
      <protection hidden="1"/>
    </xf>
    <xf numFmtId="3" fontId="55" fillId="0" borderId="72" xfId="0" applyNumberFormat="1" applyFont="1" applyBorder="1" applyAlignment="1" applyProtection="1">
      <alignment horizontal="center" vertical="center" shrinkToFit="1"/>
      <protection hidden="1"/>
    </xf>
    <xf numFmtId="3" fontId="55" fillId="0" borderId="76" xfId="0" applyNumberFormat="1" applyFont="1" applyBorder="1" applyAlignment="1" applyProtection="1">
      <alignment horizontal="center" vertical="center" shrinkToFit="1"/>
      <protection hidden="1"/>
    </xf>
    <xf numFmtId="0" fontId="68" fillId="0" borderId="0" xfId="0" applyFont="1" applyAlignment="1" applyProtection="1">
      <alignment horizontal="left" vertical="center" wrapText="1" indent="1"/>
      <protection hidden="1"/>
    </xf>
    <xf numFmtId="0" fontId="39" fillId="2" borderId="36" xfId="0" applyFont="1" applyFill="1" applyBorder="1" applyAlignment="1" applyProtection="1">
      <alignment horizontal="left" vertical="top" wrapText="1"/>
      <protection locked="0" hidden="1"/>
    </xf>
    <xf numFmtId="0" fontId="39" fillId="2" borderId="37" xfId="0" applyFont="1" applyFill="1" applyBorder="1" applyAlignment="1" applyProtection="1">
      <alignment horizontal="left" vertical="top" wrapText="1"/>
      <protection locked="0" hidden="1"/>
    </xf>
    <xf numFmtId="0" fontId="39" fillId="2" borderId="38" xfId="0" applyFont="1" applyFill="1" applyBorder="1" applyAlignment="1" applyProtection="1">
      <alignment horizontal="left" vertical="top" wrapText="1"/>
      <protection locked="0" hidden="1"/>
    </xf>
    <xf numFmtId="0" fontId="39" fillId="2" borderId="39" xfId="0" applyFont="1" applyFill="1" applyBorder="1" applyAlignment="1" applyProtection="1">
      <alignment horizontal="left" vertical="top" wrapText="1"/>
      <protection locked="0" hidden="1"/>
    </xf>
    <xf numFmtId="0" fontId="39" fillId="2" borderId="0" xfId="0" applyFont="1" applyFill="1" applyAlignment="1" applyProtection="1">
      <alignment horizontal="left" vertical="top" wrapText="1"/>
      <protection locked="0" hidden="1"/>
    </xf>
    <xf numFmtId="0" fontId="39" fillId="2" borderId="40" xfId="0" applyFont="1" applyFill="1" applyBorder="1" applyAlignment="1" applyProtection="1">
      <alignment horizontal="left" vertical="top" wrapText="1"/>
      <protection locked="0" hidden="1"/>
    </xf>
    <xf numFmtId="0" fontId="39" fillId="2" borderId="41" xfId="0" applyFont="1" applyFill="1" applyBorder="1" applyAlignment="1" applyProtection="1">
      <alignment horizontal="left" vertical="top" wrapText="1"/>
      <protection locked="0" hidden="1"/>
    </xf>
    <xf numFmtId="0" fontId="39" fillId="2" borderId="42" xfId="0" applyFont="1" applyFill="1" applyBorder="1" applyAlignment="1" applyProtection="1">
      <alignment horizontal="left" vertical="top" wrapText="1"/>
      <protection locked="0" hidden="1"/>
    </xf>
    <xf numFmtId="0" fontId="39" fillId="2" borderId="43" xfId="0" applyFont="1" applyFill="1" applyBorder="1" applyAlignment="1" applyProtection="1">
      <alignment horizontal="left" vertical="top" wrapText="1"/>
      <protection locked="0" hidden="1"/>
    </xf>
    <xf numFmtId="0" fontId="72" fillId="0" borderId="16" xfId="0" applyFont="1" applyBorder="1" applyAlignment="1" applyProtection="1">
      <alignment horizontal="right" vertical="center" wrapText="1"/>
      <protection hidden="1"/>
    </xf>
    <xf numFmtId="0" fontId="72" fillId="0" borderId="136" xfId="0" applyFont="1" applyBorder="1" applyAlignment="1" applyProtection="1">
      <alignment horizontal="right" vertical="center" wrapText="1"/>
      <protection hidden="1"/>
    </xf>
    <xf numFmtId="0" fontId="68" fillId="0" borderId="0" xfId="0" applyFont="1" applyAlignment="1" applyProtection="1">
      <alignment horizontal="center" vertical="center"/>
      <protection hidden="1"/>
    </xf>
    <xf numFmtId="0" fontId="69" fillId="0" borderId="24" xfId="0" applyFont="1" applyBorder="1" applyAlignment="1" applyProtection="1">
      <alignment horizontal="left" vertical="center" wrapText="1"/>
      <protection hidden="1"/>
    </xf>
    <xf numFmtId="0" fontId="53" fillId="0" borderId="15" xfId="0" applyFont="1" applyBorder="1" applyAlignment="1" applyProtection="1">
      <alignment horizontal="center" vertical="center" wrapText="1"/>
      <protection hidden="1"/>
    </xf>
    <xf numFmtId="0" fontId="53" fillId="0" borderId="16" xfId="0" applyFont="1" applyBorder="1" applyAlignment="1" applyProtection="1">
      <alignment horizontal="center" vertical="center" wrapText="1"/>
      <protection hidden="1"/>
    </xf>
    <xf numFmtId="0" fontId="53" fillId="0" borderId="162" xfId="0" applyFont="1" applyBorder="1" applyAlignment="1" applyProtection="1">
      <alignment horizontal="center" vertical="center" wrapText="1"/>
      <protection hidden="1"/>
    </xf>
    <xf numFmtId="0" fontId="53" fillId="0" borderId="163" xfId="0" applyFont="1" applyBorder="1" applyAlignment="1" applyProtection="1">
      <alignment horizontal="center" vertical="center" wrapText="1"/>
      <protection hidden="1"/>
    </xf>
    <xf numFmtId="0" fontId="91" fillId="0" borderId="0" xfId="0" applyFont="1" applyAlignment="1" applyProtection="1">
      <alignment horizontal="center" vertical="center" wrapText="1"/>
      <protection hidden="1"/>
    </xf>
    <xf numFmtId="0" fontId="72" fillId="0" borderId="25" xfId="0" applyFont="1" applyBorder="1" applyAlignment="1" applyProtection="1">
      <alignment horizontal="center" vertical="center"/>
      <protection hidden="1"/>
    </xf>
    <xf numFmtId="0" fontId="72" fillId="0" borderId="24" xfId="0" applyFont="1" applyBorder="1" applyAlignment="1" applyProtection="1">
      <alignment horizontal="center" vertical="center"/>
      <protection hidden="1"/>
    </xf>
    <xf numFmtId="0" fontId="72" fillId="0" borderId="192" xfId="0" applyFont="1" applyBorder="1" applyAlignment="1" applyProtection="1">
      <alignment horizontal="center" vertical="center"/>
      <protection hidden="1"/>
    </xf>
    <xf numFmtId="0" fontId="74" fillId="0" borderId="1" xfId="0" applyFont="1" applyBorder="1" applyAlignment="1" applyProtection="1">
      <alignment horizontal="center" vertical="center" wrapText="1"/>
      <protection hidden="1"/>
    </xf>
    <xf numFmtId="0" fontId="74" fillId="0" borderId="21" xfId="0" applyFont="1" applyBorder="1" applyAlignment="1" applyProtection="1">
      <alignment horizontal="center" vertical="center" wrapText="1"/>
      <protection hidden="1"/>
    </xf>
    <xf numFmtId="0" fontId="72" fillId="0" borderId="193" xfId="0" applyFont="1" applyBorder="1" applyAlignment="1" applyProtection="1">
      <alignment horizontal="center" vertical="center" wrapText="1"/>
      <protection hidden="1"/>
    </xf>
    <xf numFmtId="0" fontId="72" fillId="0" borderId="5" xfId="0" applyFont="1" applyBorder="1" applyAlignment="1" applyProtection="1">
      <alignment horizontal="center" vertical="center"/>
      <protection hidden="1"/>
    </xf>
    <xf numFmtId="0" fontId="72" fillId="0" borderId="196" xfId="0" applyFont="1" applyBorder="1" applyAlignment="1" applyProtection="1">
      <alignment horizontal="center" vertical="center"/>
      <protection hidden="1"/>
    </xf>
    <xf numFmtId="0" fontId="72" fillId="0" borderId="20" xfId="0" applyFont="1" applyBorder="1" applyAlignment="1" applyProtection="1">
      <alignment horizontal="center" vertical="center"/>
      <protection hidden="1"/>
    </xf>
    <xf numFmtId="0" fontId="72" fillId="0" borderId="91" xfId="0" applyFont="1" applyBorder="1" applyAlignment="1" applyProtection="1">
      <alignment horizontal="center" vertical="center" wrapText="1"/>
      <protection hidden="1"/>
    </xf>
    <xf numFmtId="0" fontId="72" fillId="0" borderId="17" xfId="0" applyFont="1" applyBorder="1" applyAlignment="1" applyProtection="1">
      <alignment horizontal="center" vertical="center" wrapText="1"/>
      <protection hidden="1"/>
    </xf>
    <xf numFmtId="0" fontId="72" fillId="0" borderId="9" xfId="0" applyFont="1" applyBorder="1" applyAlignment="1" applyProtection="1">
      <alignment horizontal="center" vertical="center" wrapText="1"/>
      <protection hidden="1"/>
    </xf>
    <xf numFmtId="0" fontId="72" fillId="0" borderId="10" xfId="0" applyFont="1" applyBorder="1" applyAlignment="1" applyProtection="1">
      <alignment horizontal="center" vertical="center" wrapText="1"/>
      <protection hidden="1"/>
    </xf>
    <xf numFmtId="0" fontId="88" fillId="0" borderId="0" xfId="0" applyFont="1" applyAlignment="1" applyProtection="1">
      <alignment horizontal="center" vertical="center" wrapText="1"/>
      <protection hidden="1"/>
    </xf>
    <xf numFmtId="0" fontId="72" fillId="0" borderId="42" xfId="0" applyFont="1" applyBorder="1" applyAlignment="1" applyProtection="1">
      <alignment horizontal="center" vertical="center" wrapText="1"/>
      <protection hidden="1"/>
    </xf>
    <xf numFmtId="0" fontId="72" fillId="0" borderId="183" xfId="0" applyFont="1" applyBorder="1" applyAlignment="1" applyProtection="1">
      <alignment horizontal="center" vertical="center" wrapText="1"/>
      <protection hidden="1"/>
    </xf>
    <xf numFmtId="0" fontId="72" fillId="0" borderId="194" xfId="0" applyFont="1" applyBorder="1" applyAlignment="1" applyProtection="1">
      <alignment horizontal="center" vertical="center" wrapText="1"/>
      <protection hidden="1"/>
    </xf>
    <xf numFmtId="0" fontId="72" fillId="0" borderId="29" xfId="0" applyFont="1" applyBorder="1" applyAlignment="1" applyProtection="1">
      <alignment horizontal="center" vertical="center" wrapText="1"/>
      <protection hidden="1"/>
    </xf>
    <xf numFmtId="0" fontId="72" fillId="0" borderId="197" xfId="0" applyFont="1" applyBorder="1" applyAlignment="1" applyProtection="1">
      <alignment horizontal="center" vertical="center" wrapText="1"/>
      <protection hidden="1"/>
    </xf>
    <xf numFmtId="0" fontId="72" fillId="0" borderId="195" xfId="0" applyFont="1" applyBorder="1" applyAlignment="1" applyProtection="1">
      <alignment horizontal="center" vertical="center" wrapText="1"/>
      <protection hidden="1"/>
    </xf>
    <xf numFmtId="0" fontId="72" fillId="0" borderId="198" xfId="0" applyFont="1" applyBorder="1" applyAlignment="1" applyProtection="1">
      <alignment horizontal="center" vertical="center" wrapText="1"/>
      <protection hidden="1"/>
    </xf>
    <xf numFmtId="0" fontId="72" fillId="0" borderId="199" xfId="0" applyFont="1" applyBorder="1" applyAlignment="1" applyProtection="1">
      <alignment horizontal="center" vertical="center" wrapText="1"/>
      <protection hidden="1"/>
    </xf>
    <xf numFmtId="0" fontId="72" fillId="0" borderId="152" xfId="0" applyFont="1" applyBorder="1" applyAlignment="1" applyProtection="1">
      <alignment horizontal="center" vertical="center" wrapText="1"/>
      <protection hidden="1"/>
    </xf>
    <xf numFmtId="0" fontId="72" fillId="0" borderId="151" xfId="0" applyFont="1" applyBorder="1" applyAlignment="1" applyProtection="1">
      <alignment horizontal="center" vertical="center" wrapText="1"/>
      <protection hidden="1"/>
    </xf>
    <xf numFmtId="0" fontId="30" fillId="2" borderId="36" xfId="0" applyFont="1" applyFill="1" applyBorder="1" applyAlignment="1" applyProtection="1">
      <alignment horizontal="left" vertical="top" wrapText="1"/>
      <protection locked="0" hidden="1"/>
    </xf>
    <xf numFmtId="0" fontId="30" fillId="2" borderId="37" xfId="0" applyFont="1" applyFill="1" applyBorder="1" applyAlignment="1" applyProtection="1">
      <alignment horizontal="left" vertical="top" wrapText="1"/>
      <protection locked="0" hidden="1"/>
    </xf>
    <xf numFmtId="0" fontId="30" fillId="2" borderId="38" xfId="0" applyFont="1" applyFill="1" applyBorder="1" applyAlignment="1" applyProtection="1">
      <alignment horizontal="left" vertical="top" wrapText="1"/>
      <protection locked="0" hidden="1"/>
    </xf>
    <xf numFmtId="0" fontId="30" fillId="2" borderId="39" xfId="0" applyFont="1" applyFill="1" applyBorder="1" applyAlignment="1" applyProtection="1">
      <alignment horizontal="left" vertical="top" wrapText="1"/>
      <protection locked="0" hidden="1"/>
    </xf>
    <xf numFmtId="0" fontId="30" fillId="2" borderId="0" xfId="0" applyFont="1" applyFill="1" applyAlignment="1" applyProtection="1">
      <alignment horizontal="left" vertical="top" wrapText="1"/>
      <protection locked="0" hidden="1"/>
    </xf>
    <xf numFmtId="0" fontId="30" fillId="2" borderId="40" xfId="0" applyFont="1" applyFill="1" applyBorder="1" applyAlignment="1" applyProtection="1">
      <alignment horizontal="left" vertical="top" wrapText="1"/>
      <protection locked="0" hidden="1"/>
    </xf>
    <xf numFmtId="0" fontId="30" fillId="2" borderId="41" xfId="0" applyFont="1" applyFill="1" applyBorder="1" applyAlignment="1" applyProtection="1">
      <alignment horizontal="left" vertical="top" wrapText="1"/>
      <protection locked="0" hidden="1"/>
    </xf>
    <xf numFmtId="0" fontId="30" fillId="2" borderId="42" xfId="0" applyFont="1" applyFill="1" applyBorder="1" applyAlignment="1" applyProtection="1">
      <alignment horizontal="left" vertical="top" wrapText="1"/>
      <protection locked="0" hidden="1"/>
    </xf>
    <xf numFmtId="0" fontId="30" fillId="2" borderId="43" xfId="0" applyFont="1" applyFill="1" applyBorder="1" applyAlignment="1" applyProtection="1">
      <alignment horizontal="left" vertical="top" wrapText="1"/>
      <protection locked="0" hidden="1"/>
    </xf>
    <xf numFmtId="0" fontId="52" fillId="0" borderId="124" xfId="0" applyFont="1" applyBorder="1" applyAlignment="1" applyProtection="1">
      <alignment horizontal="center" vertical="center" wrapText="1"/>
      <protection hidden="1"/>
    </xf>
    <xf numFmtId="0" fontId="52" fillId="0" borderId="126" xfId="0" applyFont="1" applyBorder="1" applyAlignment="1" applyProtection="1">
      <alignment horizontal="center" vertical="center" wrapText="1"/>
      <protection hidden="1"/>
    </xf>
    <xf numFmtId="0" fontId="52" fillId="0" borderId="3" xfId="0" applyFont="1" applyBorder="1" applyAlignment="1" applyProtection="1">
      <alignment horizontal="center" vertical="center" wrapText="1"/>
      <protection hidden="1"/>
    </xf>
    <xf numFmtId="0" fontId="75" fillId="0" borderId="42" xfId="0" applyFont="1" applyBorder="1" applyAlignment="1" applyProtection="1">
      <alignment horizontal="center" vertical="center" wrapText="1"/>
      <protection hidden="1"/>
    </xf>
    <xf numFmtId="0" fontId="30" fillId="2" borderId="36" xfId="0" applyFont="1" applyFill="1" applyBorder="1" applyAlignment="1" applyProtection="1">
      <alignment horizontal="left" vertical="top" wrapText="1"/>
      <protection locked="0"/>
    </xf>
    <xf numFmtId="0" fontId="30" fillId="2" borderId="37" xfId="0" applyFont="1" applyFill="1" applyBorder="1" applyAlignment="1" applyProtection="1">
      <alignment horizontal="left" vertical="top" wrapText="1"/>
      <protection locked="0"/>
    </xf>
    <xf numFmtId="0" fontId="30" fillId="2" borderId="38" xfId="0" applyFont="1" applyFill="1" applyBorder="1" applyAlignment="1" applyProtection="1">
      <alignment horizontal="left" vertical="top" wrapText="1"/>
      <protection locked="0"/>
    </xf>
    <xf numFmtId="0" fontId="30" fillId="2" borderId="39" xfId="0" applyFont="1" applyFill="1" applyBorder="1" applyAlignment="1" applyProtection="1">
      <alignment horizontal="left" vertical="top" wrapText="1"/>
      <protection locked="0"/>
    </xf>
    <xf numFmtId="0" fontId="30" fillId="2" borderId="0" xfId="0" applyFont="1" applyFill="1" applyAlignment="1" applyProtection="1">
      <alignment horizontal="left" vertical="top" wrapText="1"/>
      <protection locked="0"/>
    </xf>
    <xf numFmtId="0" fontId="30" fillId="2" borderId="40" xfId="0" applyFont="1" applyFill="1" applyBorder="1" applyAlignment="1" applyProtection="1">
      <alignment horizontal="left" vertical="top" wrapText="1"/>
      <protection locked="0"/>
    </xf>
    <xf numFmtId="0" fontId="30" fillId="2" borderId="41" xfId="0" applyFont="1" applyFill="1" applyBorder="1" applyAlignment="1" applyProtection="1">
      <alignment horizontal="left" vertical="top" wrapText="1"/>
      <protection locked="0"/>
    </xf>
    <xf numFmtId="0" fontId="30" fillId="2" borderId="42" xfId="0" applyFont="1" applyFill="1" applyBorder="1" applyAlignment="1" applyProtection="1">
      <alignment horizontal="left" vertical="top" wrapText="1"/>
      <protection locked="0"/>
    </xf>
    <xf numFmtId="0" fontId="30" fillId="2" borderId="43" xfId="0" applyFont="1" applyFill="1" applyBorder="1" applyAlignment="1" applyProtection="1">
      <alignment horizontal="left" vertical="top" wrapText="1"/>
      <protection locked="0"/>
    </xf>
    <xf numFmtId="0" fontId="52" fillId="0" borderId="5" xfId="0" applyFont="1" applyBorder="1" applyAlignment="1">
      <alignment horizontal="left" vertical="center" wrapText="1"/>
    </xf>
    <xf numFmtId="0" fontId="52" fillId="0" borderId="28" xfId="0" applyFont="1" applyBorder="1" applyAlignment="1">
      <alignment horizontal="left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136" xfId="0" applyFont="1" applyBorder="1" applyAlignment="1">
      <alignment horizontal="center" vertical="center" wrapText="1"/>
    </xf>
    <xf numFmtId="0" fontId="53" fillId="0" borderId="31" xfId="0" applyFont="1" applyBorder="1" applyAlignment="1" applyProtection="1">
      <alignment horizontal="center" vertical="center" wrapText="1"/>
      <protection hidden="1"/>
    </xf>
    <xf numFmtId="3" fontId="55" fillId="0" borderId="63" xfId="0" applyNumberFormat="1" applyFont="1" applyBorder="1" applyAlignment="1" applyProtection="1">
      <alignment horizontal="center" vertical="center" wrapText="1"/>
      <protection hidden="1"/>
    </xf>
    <xf numFmtId="3" fontId="55" fillId="0" borderId="59" xfId="0" applyNumberFormat="1" applyFont="1" applyBorder="1" applyAlignment="1" applyProtection="1">
      <alignment horizontal="center" vertical="center" wrapText="1"/>
      <protection hidden="1"/>
    </xf>
    <xf numFmtId="3" fontId="55" fillId="0" borderId="62" xfId="0" applyNumberFormat="1" applyFont="1" applyBorder="1" applyAlignment="1" applyProtection="1">
      <alignment horizontal="center" vertical="center" wrapText="1"/>
      <protection hidden="1"/>
    </xf>
    <xf numFmtId="3" fontId="55" fillId="0" borderId="81" xfId="0" applyNumberFormat="1" applyFont="1" applyBorder="1" applyAlignment="1" applyProtection="1">
      <alignment horizontal="center" vertical="center" wrapText="1"/>
      <protection hidden="1"/>
    </xf>
    <xf numFmtId="3" fontId="55" fillId="0" borderId="37" xfId="0" applyNumberFormat="1" applyFont="1" applyBorder="1" applyAlignment="1" applyProtection="1">
      <alignment horizontal="center" vertical="center" wrapText="1"/>
      <protection hidden="1"/>
    </xf>
    <xf numFmtId="3" fontId="55" fillId="0" borderId="140" xfId="0" applyNumberFormat="1" applyFont="1" applyBorder="1" applyAlignment="1" applyProtection="1">
      <alignment horizontal="center" vertical="center" wrapText="1"/>
      <protection hidden="1"/>
    </xf>
    <xf numFmtId="3" fontId="55" fillId="0" borderId="19" xfId="0" applyNumberFormat="1" applyFont="1" applyBorder="1" applyAlignment="1" applyProtection="1">
      <alignment horizontal="center" vertical="center" wrapText="1"/>
      <protection hidden="1"/>
    </xf>
    <xf numFmtId="3" fontId="55" fillId="0" borderId="0" xfId="0" applyNumberFormat="1" applyFont="1" applyAlignment="1" applyProtection="1">
      <alignment horizontal="center" vertical="center" wrapText="1"/>
      <protection hidden="1"/>
    </xf>
    <xf numFmtId="3" fontId="55" fillId="0" borderId="142" xfId="0" applyNumberFormat="1" applyFont="1" applyBorder="1" applyAlignment="1" applyProtection="1">
      <alignment horizontal="center" vertical="center" wrapText="1"/>
      <protection hidden="1"/>
    </xf>
    <xf numFmtId="3" fontId="55" fillId="0" borderId="77" xfId="0" applyNumberFormat="1" applyFont="1" applyBorder="1" applyAlignment="1" applyProtection="1">
      <alignment horizontal="center" vertical="center" wrapText="1"/>
      <protection hidden="1"/>
    </xf>
    <xf numFmtId="3" fontId="55" fillId="0" borderId="42" xfId="0" applyNumberFormat="1" applyFont="1" applyBorder="1" applyAlignment="1" applyProtection="1">
      <alignment horizontal="center" vertical="center" wrapText="1"/>
      <protection hidden="1"/>
    </xf>
    <xf numFmtId="3" fontId="55" fillId="0" borderId="78" xfId="0" applyNumberFormat="1" applyFont="1" applyBorder="1" applyAlignment="1" applyProtection="1">
      <alignment horizontal="center" vertical="center" wrapText="1"/>
      <protection hidden="1"/>
    </xf>
    <xf numFmtId="0" fontId="65" fillId="0" borderId="0" xfId="0" applyFont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left" vertical="center" wrapText="1"/>
      <protection hidden="1"/>
    </xf>
    <xf numFmtId="0" fontId="68" fillId="0" borderId="0" xfId="0" applyFont="1" applyAlignment="1" applyProtection="1">
      <alignment vertical="center" wrapText="1"/>
      <protection hidden="1"/>
    </xf>
    <xf numFmtId="0" fontId="68" fillId="0" borderId="42" xfId="0" applyFont="1" applyBorder="1" applyAlignment="1" applyProtection="1">
      <alignment horizontal="center" vertical="center" wrapText="1"/>
      <protection hidden="1"/>
    </xf>
    <xf numFmtId="0" fontId="60" fillId="0" borderId="39" xfId="0" applyFont="1" applyBorder="1" applyAlignment="1" applyProtection="1">
      <alignment horizontal="left" vertical="center" wrapText="1" indent="1"/>
      <protection hidden="1"/>
    </xf>
    <xf numFmtId="0" fontId="46" fillId="2" borderId="36" xfId="0" applyFont="1" applyFill="1" applyBorder="1" applyAlignment="1" applyProtection="1">
      <alignment horizontal="left" vertical="top" wrapText="1"/>
      <protection locked="0"/>
    </xf>
    <xf numFmtId="0" fontId="46" fillId="2" borderId="38" xfId="0" applyFont="1" applyFill="1" applyBorder="1" applyAlignment="1" applyProtection="1">
      <alignment horizontal="left" vertical="top" wrapText="1"/>
      <protection locked="0"/>
    </xf>
    <xf numFmtId="0" fontId="46" fillId="2" borderId="39" xfId="0" applyFont="1" applyFill="1" applyBorder="1" applyAlignment="1" applyProtection="1">
      <alignment horizontal="left" vertical="top" wrapText="1"/>
      <protection locked="0"/>
    </xf>
    <xf numFmtId="0" fontId="46" fillId="2" borderId="40" xfId="0" applyFont="1" applyFill="1" applyBorder="1" applyAlignment="1" applyProtection="1">
      <alignment horizontal="left" vertical="top" wrapText="1"/>
      <protection locked="0"/>
    </xf>
    <xf numFmtId="0" fontId="46" fillId="2" borderId="41" xfId="0" applyFont="1" applyFill="1" applyBorder="1" applyAlignment="1" applyProtection="1">
      <alignment horizontal="left" vertical="top" wrapText="1"/>
      <protection locked="0"/>
    </xf>
    <xf numFmtId="0" fontId="46" fillId="2" borderId="43" xfId="0" applyFont="1" applyFill="1" applyBorder="1" applyAlignment="1" applyProtection="1">
      <alignment horizontal="left" vertical="top" wrapText="1"/>
      <protection locked="0"/>
    </xf>
    <xf numFmtId="0" fontId="49" fillId="0" borderId="7" xfId="0" applyFont="1" applyBorder="1" applyAlignment="1" applyProtection="1">
      <alignment horizontal="left" vertical="center" wrapText="1"/>
      <protection hidden="1"/>
    </xf>
    <xf numFmtId="0" fontId="39" fillId="0" borderId="0" xfId="0" applyFont="1" applyAlignment="1" applyProtection="1">
      <alignment horizontal="left" vertical="top" wrapText="1"/>
      <protection hidden="1"/>
    </xf>
    <xf numFmtId="0" fontId="55" fillId="0" borderId="0" xfId="0" applyFont="1" applyAlignment="1" applyProtection="1">
      <alignment horizontal="left" vertical="top" wrapText="1"/>
      <protection hidden="1"/>
    </xf>
    <xf numFmtId="0" fontId="60" fillId="0" borderId="0" xfId="0" applyFont="1" applyAlignment="1" applyProtection="1">
      <alignment horizontal="left" vertical="top" wrapText="1" indent="1"/>
      <protection hidden="1"/>
    </xf>
    <xf numFmtId="0" fontId="46" fillId="0" borderId="0" xfId="0" applyFont="1" applyAlignment="1">
      <alignment horizontal="left" vertical="center" wrapText="1"/>
    </xf>
    <xf numFmtId="0" fontId="46" fillId="2" borderId="37" xfId="0" applyFont="1" applyFill="1" applyBorder="1" applyAlignment="1" applyProtection="1">
      <alignment horizontal="left" vertical="top" wrapText="1"/>
      <protection locked="0"/>
    </xf>
    <xf numFmtId="0" fontId="46" fillId="2" borderId="0" xfId="0" applyFont="1" applyFill="1" applyAlignment="1" applyProtection="1">
      <alignment horizontal="left" vertical="top" wrapText="1"/>
      <protection locked="0"/>
    </xf>
    <xf numFmtId="0" fontId="46" fillId="2" borderId="42" xfId="0" applyFont="1" applyFill="1" applyBorder="1" applyAlignment="1" applyProtection="1">
      <alignment horizontal="left" vertical="top" wrapText="1"/>
      <protection locked="0"/>
    </xf>
    <xf numFmtId="0" fontId="52" fillId="0" borderId="1" xfId="0" applyFont="1" applyBorder="1" applyAlignment="1" applyProtection="1">
      <alignment vertical="center"/>
      <protection hidden="1"/>
    </xf>
    <xf numFmtId="0" fontId="52" fillId="0" borderId="21" xfId="0" applyFont="1" applyBorder="1" applyAlignment="1" applyProtection="1">
      <alignment vertical="center"/>
      <protection hidden="1"/>
    </xf>
    <xf numFmtId="0" fontId="53" fillId="0" borderId="34" xfId="0" applyFont="1" applyBorder="1" applyAlignment="1" applyProtection="1">
      <alignment horizontal="center" vertical="center" wrapText="1"/>
      <protection hidden="1"/>
    </xf>
    <xf numFmtId="3" fontId="51" fillId="0" borderId="0" xfId="0" applyNumberFormat="1" applyFont="1" applyAlignment="1" applyProtection="1">
      <alignment horizontal="left" vertical="center" wrapText="1" shrinkToFit="1"/>
      <protection hidden="1"/>
    </xf>
    <xf numFmtId="0" fontId="46" fillId="2" borderId="37" xfId="0" applyFont="1" applyFill="1" applyBorder="1" applyAlignment="1" applyProtection="1">
      <alignment vertical="top" wrapText="1"/>
      <protection locked="0"/>
    </xf>
    <xf numFmtId="0" fontId="46" fillId="2" borderId="38" xfId="0" applyFont="1" applyFill="1" applyBorder="1" applyAlignment="1" applyProtection="1">
      <alignment vertical="top" wrapText="1"/>
      <protection locked="0"/>
    </xf>
    <xf numFmtId="0" fontId="46" fillId="2" borderId="0" xfId="0" applyFont="1" applyFill="1" applyAlignment="1" applyProtection="1">
      <alignment vertical="top" wrapText="1"/>
      <protection locked="0"/>
    </xf>
    <xf numFmtId="0" fontId="46" fillId="2" borderId="40" xfId="0" applyFont="1" applyFill="1" applyBorder="1" applyAlignment="1" applyProtection="1">
      <alignment vertical="top" wrapText="1"/>
      <protection locked="0"/>
    </xf>
    <xf numFmtId="0" fontId="46" fillId="2" borderId="41" xfId="0" applyFont="1" applyFill="1" applyBorder="1" applyAlignment="1" applyProtection="1">
      <alignment vertical="top" wrapText="1"/>
      <protection locked="0"/>
    </xf>
    <xf numFmtId="0" fontId="46" fillId="2" borderId="42" xfId="0" applyFont="1" applyFill="1" applyBorder="1" applyAlignment="1" applyProtection="1">
      <alignment vertical="top" wrapText="1"/>
      <protection locked="0"/>
    </xf>
    <xf numFmtId="0" fontId="46" fillId="2" borderId="43" xfId="0" applyFont="1" applyFill="1" applyBorder="1" applyAlignment="1" applyProtection="1">
      <alignment vertical="top" wrapText="1"/>
      <protection locked="0"/>
    </xf>
    <xf numFmtId="0" fontId="30" fillId="0" borderId="28" xfId="0" applyFont="1" applyBorder="1" applyAlignment="1" applyProtection="1">
      <alignment horizontal="center" vertical="center"/>
      <protection hidden="1"/>
    </xf>
    <xf numFmtId="0" fontId="35" fillId="0" borderId="233" xfId="0" applyFont="1" applyBorder="1" applyAlignment="1" applyProtection="1">
      <alignment horizontal="center" vertical="center"/>
      <protection hidden="1"/>
    </xf>
    <xf numFmtId="0" fontId="35" fillId="0" borderId="234" xfId="0" applyFont="1" applyBorder="1" applyAlignment="1" applyProtection="1">
      <alignment horizontal="center" vertical="center"/>
      <protection hidden="1"/>
    </xf>
    <xf numFmtId="0" fontId="35" fillId="0" borderId="235" xfId="0" applyFont="1" applyBorder="1" applyAlignment="1" applyProtection="1">
      <alignment horizontal="center" vertical="center"/>
      <protection hidden="1"/>
    </xf>
    <xf numFmtId="0" fontId="35" fillId="0" borderId="236" xfId="0" applyFont="1" applyBorder="1" applyAlignment="1" applyProtection="1">
      <alignment horizontal="center" vertical="center"/>
      <protection hidden="1"/>
    </xf>
    <xf numFmtId="0" fontId="35" fillId="0" borderId="237" xfId="0" applyFont="1" applyBorder="1" applyAlignment="1" applyProtection="1">
      <alignment horizontal="center" vertical="center"/>
      <protection hidden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3" xr:uid="{00000000-0005-0000-0000-00002A000000}"/>
    <cellStyle name="Total" xfId="18" builtinId="25" customBuiltin="1"/>
  </cellStyles>
  <dxfs count="86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3366FF"/>
      <color rgb="FFFFFFCC"/>
      <color rgb="FF0060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  <pageSetUpPr fitToPage="1"/>
  </sheetPr>
  <dimension ref="A1:E492"/>
  <sheetViews>
    <sheetView workbookViewId="0">
      <selection activeCell="Q1" sqref="Q1:T1"/>
    </sheetView>
  </sheetViews>
  <sheetFormatPr baseColWidth="10" defaultColWidth="11.44140625" defaultRowHeight="12" x14ac:dyDescent="0.25"/>
  <cols>
    <col min="1" max="1" width="7.6640625" style="17" customWidth="1"/>
    <col min="2" max="2" width="38.6640625" style="17" customWidth="1"/>
    <col min="3" max="3" width="7.5546875" style="17" customWidth="1"/>
    <col min="4" max="4" width="50" style="17" bestFit="1" customWidth="1"/>
    <col min="5" max="16384" width="11.44140625" style="17"/>
  </cols>
  <sheetData>
    <row r="1" spans="1:5" x14ac:dyDescent="0.25">
      <c r="A1" s="16" t="s">
        <v>218</v>
      </c>
      <c r="B1" s="16" t="s">
        <v>1556</v>
      </c>
      <c r="C1" s="16"/>
      <c r="D1" s="16" t="s">
        <v>1556</v>
      </c>
      <c r="E1" s="16" t="s">
        <v>218</v>
      </c>
    </row>
    <row r="2" spans="1:5" x14ac:dyDescent="0.25">
      <c r="A2" s="17" t="s">
        <v>219</v>
      </c>
      <c r="B2" s="17" t="s">
        <v>1106</v>
      </c>
      <c r="D2" s="17" t="s">
        <v>1106</v>
      </c>
      <c r="E2" s="17" t="s">
        <v>219</v>
      </c>
    </row>
    <row r="3" spans="1:5" x14ac:dyDescent="0.25">
      <c r="A3" s="17" t="s">
        <v>220</v>
      </c>
      <c r="B3" s="17" t="s">
        <v>1107</v>
      </c>
      <c r="D3" s="17" t="s">
        <v>1107</v>
      </c>
      <c r="E3" s="17" t="s">
        <v>220</v>
      </c>
    </row>
    <row r="4" spans="1:5" x14ac:dyDescent="0.25">
      <c r="A4" s="17" t="s">
        <v>221</v>
      </c>
      <c r="B4" s="17" t="s">
        <v>1108</v>
      </c>
      <c r="D4" s="17" t="s">
        <v>1108</v>
      </c>
      <c r="E4" s="17" t="s">
        <v>221</v>
      </c>
    </row>
    <row r="5" spans="1:5" x14ac:dyDescent="0.25">
      <c r="A5" s="17" t="s">
        <v>222</v>
      </c>
      <c r="B5" s="17" t="s">
        <v>1109</v>
      </c>
      <c r="D5" s="17" t="s">
        <v>1109</v>
      </c>
      <c r="E5" s="17" t="s">
        <v>222</v>
      </c>
    </row>
    <row r="6" spans="1:5" x14ac:dyDescent="0.25">
      <c r="A6" s="17" t="s">
        <v>223</v>
      </c>
      <c r="B6" s="17" t="s">
        <v>1110</v>
      </c>
      <c r="D6" s="17" t="s">
        <v>1110</v>
      </c>
      <c r="E6" s="17" t="s">
        <v>223</v>
      </c>
    </row>
    <row r="7" spans="1:5" x14ac:dyDescent="0.25">
      <c r="A7" s="17" t="s">
        <v>224</v>
      </c>
      <c r="B7" s="17" t="s">
        <v>1111</v>
      </c>
      <c r="D7" s="17" t="s">
        <v>1111</v>
      </c>
      <c r="E7" s="17" t="s">
        <v>224</v>
      </c>
    </row>
    <row r="8" spans="1:5" x14ac:dyDescent="0.25">
      <c r="A8" s="17" t="s">
        <v>225</v>
      </c>
      <c r="B8" s="17" t="s">
        <v>1112</v>
      </c>
      <c r="D8" s="17" t="s">
        <v>1112</v>
      </c>
      <c r="E8" s="17" t="s">
        <v>225</v>
      </c>
    </row>
    <row r="9" spans="1:5" x14ac:dyDescent="0.25">
      <c r="A9" s="17" t="s">
        <v>226</v>
      </c>
      <c r="B9" s="17" t="s">
        <v>1113</v>
      </c>
      <c r="D9" s="17" t="s">
        <v>1113</v>
      </c>
      <c r="E9" s="17" t="s">
        <v>226</v>
      </c>
    </row>
    <row r="10" spans="1:5" x14ac:dyDescent="0.25">
      <c r="A10" s="17" t="s">
        <v>227</v>
      </c>
      <c r="B10" s="17" t="s">
        <v>1114</v>
      </c>
      <c r="D10" s="17" t="s">
        <v>1114</v>
      </c>
      <c r="E10" s="17" t="s">
        <v>227</v>
      </c>
    </row>
    <row r="11" spans="1:5" x14ac:dyDescent="0.25">
      <c r="A11" s="17" t="s">
        <v>228</v>
      </c>
      <c r="B11" s="17" t="s">
        <v>1115</v>
      </c>
      <c r="D11" s="17" t="s">
        <v>1115</v>
      </c>
      <c r="E11" s="17" t="s">
        <v>228</v>
      </c>
    </row>
    <row r="12" spans="1:5" x14ac:dyDescent="0.25">
      <c r="A12" s="17" t="s">
        <v>229</v>
      </c>
      <c r="B12" s="17" t="s">
        <v>1116</v>
      </c>
      <c r="D12" s="17" t="s">
        <v>1116</v>
      </c>
      <c r="E12" s="17" t="s">
        <v>229</v>
      </c>
    </row>
    <row r="13" spans="1:5" x14ac:dyDescent="0.25">
      <c r="A13" s="17" t="s">
        <v>230</v>
      </c>
      <c r="B13" s="17" t="s">
        <v>1117</v>
      </c>
      <c r="D13" s="17" t="s">
        <v>1117</v>
      </c>
      <c r="E13" s="17" t="s">
        <v>230</v>
      </c>
    </row>
    <row r="14" spans="1:5" x14ac:dyDescent="0.25">
      <c r="A14" s="17" t="s">
        <v>231</v>
      </c>
      <c r="B14" s="17" t="s">
        <v>1118</v>
      </c>
      <c r="D14" s="17" t="s">
        <v>1118</v>
      </c>
      <c r="E14" s="17" t="s">
        <v>231</v>
      </c>
    </row>
    <row r="15" spans="1:5" x14ac:dyDescent="0.25">
      <c r="A15" s="17" t="s">
        <v>232</v>
      </c>
      <c r="B15" s="17" t="s">
        <v>1119</v>
      </c>
      <c r="D15" s="17" t="s">
        <v>1119</v>
      </c>
      <c r="E15" s="17" t="s">
        <v>232</v>
      </c>
    </row>
    <row r="16" spans="1:5" x14ac:dyDescent="0.25">
      <c r="A16" s="17" t="s">
        <v>233</v>
      </c>
      <c r="B16" s="17" t="s">
        <v>1120</v>
      </c>
      <c r="D16" s="17" t="s">
        <v>1120</v>
      </c>
      <c r="E16" s="17" t="s">
        <v>233</v>
      </c>
    </row>
    <row r="17" spans="1:5" x14ac:dyDescent="0.25">
      <c r="A17" s="17" t="s">
        <v>234</v>
      </c>
      <c r="B17" s="17" t="s">
        <v>1121</v>
      </c>
      <c r="D17" s="17" t="s">
        <v>1121</v>
      </c>
      <c r="E17" s="17" t="s">
        <v>234</v>
      </c>
    </row>
    <row r="18" spans="1:5" x14ac:dyDescent="0.25">
      <c r="A18" s="17" t="s">
        <v>235</v>
      </c>
      <c r="B18" s="17" t="s">
        <v>1122</v>
      </c>
      <c r="D18" s="17" t="s">
        <v>1122</v>
      </c>
      <c r="E18" s="17" t="s">
        <v>235</v>
      </c>
    </row>
    <row r="19" spans="1:5" x14ac:dyDescent="0.25">
      <c r="A19" s="17" t="s">
        <v>236</v>
      </c>
      <c r="B19" s="17" t="s">
        <v>1123</v>
      </c>
      <c r="D19" s="17" t="s">
        <v>1123</v>
      </c>
      <c r="E19" s="17" t="s">
        <v>236</v>
      </c>
    </row>
    <row r="20" spans="1:5" x14ac:dyDescent="0.25">
      <c r="A20" s="17" t="s">
        <v>237</v>
      </c>
      <c r="B20" s="17" t="s">
        <v>1124</v>
      </c>
      <c r="D20" s="17" t="s">
        <v>1124</v>
      </c>
      <c r="E20" s="17" t="s">
        <v>237</v>
      </c>
    </row>
    <row r="21" spans="1:5" x14ac:dyDescent="0.25">
      <c r="A21" s="17" t="s">
        <v>238</v>
      </c>
      <c r="B21" s="17" t="s">
        <v>1125</v>
      </c>
      <c r="D21" s="17" t="s">
        <v>1125</v>
      </c>
      <c r="E21" s="17" t="s">
        <v>238</v>
      </c>
    </row>
    <row r="22" spans="1:5" x14ac:dyDescent="0.25">
      <c r="A22" s="17" t="s">
        <v>239</v>
      </c>
      <c r="B22" s="17" t="s">
        <v>1126</v>
      </c>
      <c r="D22" s="17" t="s">
        <v>1126</v>
      </c>
      <c r="E22" s="17" t="s">
        <v>239</v>
      </c>
    </row>
    <row r="23" spans="1:5" x14ac:dyDescent="0.25">
      <c r="A23" s="17" t="s">
        <v>240</v>
      </c>
      <c r="B23" s="17" t="s">
        <v>1127</v>
      </c>
      <c r="D23" s="17" t="s">
        <v>1127</v>
      </c>
      <c r="E23" s="17" t="s">
        <v>240</v>
      </c>
    </row>
    <row r="24" spans="1:5" x14ac:dyDescent="0.25">
      <c r="A24" s="17" t="s">
        <v>241</v>
      </c>
      <c r="B24" s="17" t="s">
        <v>1128</v>
      </c>
      <c r="D24" s="17" t="s">
        <v>1128</v>
      </c>
      <c r="E24" s="17" t="s">
        <v>241</v>
      </c>
    </row>
    <row r="25" spans="1:5" x14ac:dyDescent="0.25">
      <c r="A25" s="17" t="s">
        <v>242</v>
      </c>
      <c r="B25" s="17" t="s">
        <v>1129</v>
      </c>
      <c r="D25" s="17" t="s">
        <v>1129</v>
      </c>
      <c r="E25" s="17" t="s">
        <v>242</v>
      </c>
    </row>
    <row r="26" spans="1:5" x14ac:dyDescent="0.25">
      <c r="A26" s="17" t="s">
        <v>243</v>
      </c>
      <c r="B26" s="17" t="s">
        <v>1130</v>
      </c>
      <c r="D26" s="17" t="s">
        <v>1130</v>
      </c>
      <c r="E26" s="17" t="s">
        <v>243</v>
      </c>
    </row>
    <row r="27" spans="1:5" x14ac:dyDescent="0.25">
      <c r="A27" s="17" t="s">
        <v>244</v>
      </c>
      <c r="B27" s="17" t="s">
        <v>1131</v>
      </c>
      <c r="D27" s="17" t="s">
        <v>1131</v>
      </c>
      <c r="E27" s="17" t="s">
        <v>244</v>
      </c>
    </row>
    <row r="28" spans="1:5" x14ac:dyDescent="0.25">
      <c r="A28" s="17" t="s">
        <v>245</v>
      </c>
      <c r="B28" s="17" t="s">
        <v>1132</v>
      </c>
      <c r="D28" s="17" t="s">
        <v>1132</v>
      </c>
      <c r="E28" s="17" t="s">
        <v>245</v>
      </c>
    </row>
    <row r="29" spans="1:5" x14ac:dyDescent="0.25">
      <c r="A29" s="17" t="s">
        <v>246</v>
      </c>
      <c r="B29" s="17" t="s">
        <v>1133</v>
      </c>
      <c r="D29" s="17" t="s">
        <v>1133</v>
      </c>
      <c r="E29" s="17" t="s">
        <v>246</v>
      </c>
    </row>
    <row r="30" spans="1:5" x14ac:dyDescent="0.25">
      <c r="A30" s="17" t="s">
        <v>247</v>
      </c>
      <c r="B30" s="17" t="s">
        <v>1134</v>
      </c>
      <c r="D30" s="17" t="s">
        <v>1134</v>
      </c>
      <c r="E30" s="17" t="s">
        <v>247</v>
      </c>
    </row>
    <row r="31" spans="1:5" x14ac:dyDescent="0.25">
      <c r="A31" s="17" t="s">
        <v>248</v>
      </c>
      <c r="B31" s="17" t="s">
        <v>1135</v>
      </c>
      <c r="D31" s="17" t="s">
        <v>1135</v>
      </c>
      <c r="E31" s="17" t="s">
        <v>248</v>
      </c>
    </row>
    <row r="32" spans="1:5" x14ac:dyDescent="0.25">
      <c r="A32" s="17" t="s">
        <v>249</v>
      </c>
      <c r="B32" s="17" t="s">
        <v>1136</v>
      </c>
      <c r="D32" s="17" t="s">
        <v>1136</v>
      </c>
      <c r="E32" s="17" t="s">
        <v>249</v>
      </c>
    </row>
    <row r="33" spans="1:5" x14ac:dyDescent="0.25">
      <c r="A33" s="17" t="s">
        <v>250</v>
      </c>
      <c r="B33" s="17" t="s">
        <v>1137</v>
      </c>
      <c r="D33" s="17" t="s">
        <v>1137</v>
      </c>
      <c r="E33" s="17" t="s">
        <v>250</v>
      </c>
    </row>
    <row r="34" spans="1:5" x14ac:dyDescent="0.25">
      <c r="A34" s="17" t="s">
        <v>251</v>
      </c>
      <c r="B34" s="17" t="s">
        <v>1578</v>
      </c>
      <c r="D34" s="17" t="s">
        <v>1578</v>
      </c>
      <c r="E34" s="17" t="s">
        <v>251</v>
      </c>
    </row>
    <row r="35" spans="1:5" x14ac:dyDescent="0.25">
      <c r="A35" s="17" t="s">
        <v>252</v>
      </c>
      <c r="B35" s="17" t="s">
        <v>1138</v>
      </c>
      <c r="D35" s="17" t="s">
        <v>1138</v>
      </c>
      <c r="E35" s="17" t="s">
        <v>252</v>
      </c>
    </row>
    <row r="36" spans="1:5" x14ac:dyDescent="0.25">
      <c r="A36" s="17" t="s">
        <v>253</v>
      </c>
      <c r="B36" s="17" t="s">
        <v>1139</v>
      </c>
      <c r="D36" s="17" t="s">
        <v>1139</v>
      </c>
      <c r="E36" s="17" t="s">
        <v>253</v>
      </c>
    </row>
    <row r="37" spans="1:5" x14ac:dyDescent="0.25">
      <c r="A37" s="17" t="s">
        <v>254</v>
      </c>
      <c r="B37" s="17" t="s">
        <v>1140</v>
      </c>
      <c r="D37" s="17" t="s">
        <v>1140</v>
      </c>
      <c r="E37" s="17" t="s">
        <v>254</v>
      </c>
    </row>
    <row r="38" spans="1:5" x14ac:dyDescent="0.25">
      <c r="A38" s="17" t="s">
        <v>255</v>
      </c>
      <c r="B38" s="17" t="s">
        <v>1141</v>
      </c>
      <c r="D38" s="17" t="s">
        <v>1141</v>
      </c>
      <c r="E38" s="17" t="s">
        <v>255</v>
      </c>
    </row>
    <row r="39" spans="1:5" x14ac:dyDescent="0.25">
      <c r="A39" s="17" t="s">
        <v>256</v>
      </c>
      <c r="B39" s="17" t="s">
        <v>1142</v>
      </c>
      <c r="D39" s="17" t="s">
        <v>1142</v>
      </c>
      <c r="E39" s="17" t="s">
        <v>256</v>
      </c>
    </row>
    <row r="40" spans="1:5" x14ac:dyDescent="0.25">
      <c r="A40" s="17" t="s">
        <v>257</v>
      </c>
      <c r="B40" s="17" t="s">
        <v>1143</v>
      </c>
      <c r="D40" s="17" t="s">
        <v>1143</v>
      </c>
      <c r="E40" s="17" t="s">
        <v>257</v>
      </c>
    </row>
    <row r="41" spans="1:5" x14ac:dyDescent="0.25">
      <c r="A41" s="17" t="s">
        <v>258</v>
      </c>
      <c r="B41" s="17" t="s">
        <v>1144</v>
      </c>
      <c r="D41" s="17" t="s">
        <v>1144</v>
      </c>
      <c r="E41" s="17" t="s">
        <v>258</v>
      </c>
    </row>
    <row r="42" spans="1:5" x14ac:dyDescent="0.25">
      <c r="A42" s="17" t="s">
        <v>259</v>
      </c>
      <c r="B42" s="17" t="s">
        <v>1145</v>
      </c>
      <c r="D42" s="17" t="s">
        <v>1145</v>
      </c>
      <c r="E42" s="17" t="s">
        <v>259</v>
      </c>
    </row>
    <row r="43" spans="1:5" x14ac:dyDescent="0.25">
      <c r="A43" s="17" t="s">
        <v>260</v>
      </c>
      <c r="B43" s="17" t="s">
        <v>1146</v>
      </c>
      <c r="D43" s="17" t="s">
        <v>1146</v>
      </c>
      <c r="E43" s="17" t="s">
        <v>260</v>
      </c>
    </row>
    <row r="44" spans="1:5" x14ac:dyDescent="0.25">
      <c r="A44" s="17" t="s">
        <v>261</v>
      </c>
      <c r="B44" s="17" t="s">
        <v>1147</v>
      </c>
      <c r="D44" s="17" t="s">
        <v>1147</v>
      </c>
      <c r="E44" s="17" t="s">
        <v>261</v>
      </c>
    </row>
    <row r="45" spans="1:5" x14ac:dyDescent="0.25">
      <c r="A45" s="17" t="s">
        <v>262</v>
      </c>
      <c r="B45" s="17" t="s">
        <v>1148</v>
      </c>
      <c r="D45" s="17" t="s">
        <v>1148</v>
      </c>
      <c r="E45" s="17" t="s">
        <v>262</v>
      </c>
    </row>
    <row r="46" spans="1:5" x14ac:dyDescent="0.25">
      <c r="A46" s="17" t="s">
        <v>263</v>
      </c>
      <c r="B46" s="17" t="s">
        <v>1149</v>
      </c>
      <c r="D46" s="17" t="s">
        <v>1149</v>
      </c>
      <c r="E46" s="17" t="s">
        <v>263</v>
      </c>
    </row>
    <row r="47" spans="1:5" x14ac:dyDescent="0.25">
      <c r="A47" s="17" t="s">
        <v>264</v>
      </c>
      <c r="B47" s="17" t="s">
        <v>1150</v>
      </c>
      <c r="D47" s="17" t="s">
        <v>1150</v>
      </c>
      <c r="E47" s="17" t="s">
        <v>264</v>
      </c>
    </row>
    <row r="48" spans="1:5" x14ac:dyDescent="0.25">
      <c r="A48" s="17" t="s">
        <v>265</v>
      </c>
      <c r="B48" s="17" t="s">
        <v>1151</v>
      </c>
      <c r="D48" s="17" t="s">
        <v>1151</v>
      </c>
      <c r="E48" s="17" t="s">
        <v>265</v>
      </c>
    </row>
    <row r="49" spans="1:5" x14ac:dyDescent="0.25">
      <c r="A49" s="17" t="s">
        <v>266</v>
      </c>
      <c r="B49" s="17" t="s">
        <v>1152</v>
      </c>
      <c r="D49" s="17" t="s">
        <v>1152</v>
      </c>
      <c r="E49" s="17" t="s">
        <v>266</v>
      </c>
    </row>
    <row r="50" spans="1:5" x14ac:dyDescent="0.25">
      <c r="A50" s="17" t="s">
        <v>267</v>
      </c>
      <c r="B50" s="17" t="s">
        <v>1153</v>
      </c>
      <c r="D50" s="17" t="s">
        <v>1153</v>
      </c>
      <c r="E50" s="17" t="s">
        <v>267</v>
      </c>
    </row>
    <row r="51" spans="1:5" x14ac:dyDescent="0.25">
      <c r="A51" s="17" t="s">
        <v>268</v>
      </c>
      <c r="B51" s="17" t="s">
        <v>1579</v>
      </c>
      <c r="D51" s="17" t="s">
        <v>1579</v>
      </c>
      <c r="E51" s="17" t="s">
        <v>268</v>
      </c>
    </row>
    <row r="52" spans="1:5" x14ac:dyDescent="0.25">
      <c r="A52" s="17" t="s">
        <v>269</v>
      </c>
      <c r="B52" s="17" t="s">
        <v>1154</v>
      </c>
      <c r="D52" s="17" t="s">
        <v>1154</v>
      </c>
      <c r="E52" s="17" t="s">
        <v>269</v>
      </c>
    </row>
    <row r="53" spans="1:5" x14ac:dyDescent="0.25">
      <c r="A53" s="17" t="s">
        <v>270</v>
      </c>
      <c r="B53" s="17" t="s">
        <v>1155</v>
      </c>
      <c r="D53" s="17" t="s">
        <v>1155</v>
      </c>
      <c r="E53" s="17" t="s">
        <v>270</v>
      </c>
    </row>
    <row r="54" spans="1:5" x14ac:dyDescent="0.25">
      <c r="A54" s="17" t="s">
        <v>762</v>
      </c>
      <c r="B54" s="17" t="s">
        <v>1156</v>
      </c>
      <c r="D54" s="17" t="s">
        <v>1156</v>
      </c>
      <c r="E54" s="17" t="s">
        <v>762</v>
      </c>
    </row>
    <row r="55" spans="1:5" x14ac:dyDescent="0.25">
      <c r="A55" s="17" t="s">
        <v>271</v>
      </c>
      <c r="B55" s="17" t="s">
        <v>1157</v>
      </c>
      <c r="D55" s="17" t="s">
        <v>1157</v>
      </c>
      <c r="E55" s="17" t="s">
        <v>271</v>
      </c>
    </row>
    <row r="56" spans="1:5" x14ac:dyDescent="0.25">
      <c r="A56" s="17" t="s">
        <v>272</v>
      </c>
      <c r="B56" s="17" t="s">
        <v>1580</v>
      </c>
      <c r="D56" s="17" t="s">
        <v>1580</v>
      </c>
      <c r="E56" s="17" t="s">
        <v>272</v>
      </c>
    </row>
    <row r="57" spans="1:5" x14ac:dyDescent="0.25">
      <c r="A57" s="17" t="s">
        <v>273</v>
      </c>
      <c r="B57" s="17" t="s">
        <v>1158</v>
      </c>
      <c r="D57" s="17" t="s">
        <v>1158</v>
      </c>
      <c r="E57" s="17" t="s">
        <v>273</v>
      </c>
    </row>
    <row r="58" spans="1:5" x14ac:dyDescent="0.25">
      <c r="A58" s="17" t="s">
        <v>274</v>
      </c>
      <c r="B58" s="17" t="s">
        <v>1159</v>
      </c>
      <c r="D58" s="17" t="s">
        <v>1159</v>
      </c>
      <c r="E58" s="17" t="s">
        <v>274</v>
      </c>
    </row>
    <row r="59" spans="1:5" x14ac:dyDescent="0.25">
      <c r="A59" s="17" t="s">
        <v>275</v>
      </c>
      <c r="B59" s="17" t="s">
        <v>1160</v>
      </c>
      <c r="D59" s="17" t="s">
        <v>1160</v>
      </c>
      <c r="E59" s="17" t="s">
        <v>275</v>
      </c>
    </row>
    <row r="60" spans="1:5" x14ac:dyDescent="0.25">
      <c r="A60" s="17" t="s">
        <v>276</v>
      </c>
      <c r="B60" s="17" t="s">
        <v>1161</v>
      </c>
      <c r="D60" s="17" t="s">
        <v>1161</v>
      </c>
      <c r="E60" s="17" t="s">
        <v>276</v>
      </c>
    </row>
    <row r="61" spans="1:5" x14ac:dyDescent="0.25">
      <c r="A61" s="17" t="s">
        <v>277</v>
      </c>
      <c r="B61" s="17" t="s">
        <v>1162</v>
      </c>
      <c r="D61" s="17" t="s">
        <v>1162</v>
      </c>
      <c r="E61" s="17" t="s">
        <v>277</v>
      </c>
    </row>
    <row r="62" spans="1:5" x14ac:dyDescent="0.25">
      <c r="A62" s="17" t="s">
        <v>278</v>
      </c>
      <c r="B62" s="17" t="s">
        <v>1163</v>
      </c>
      <c r="D62" s="17" t="s">
        <v>1163</v>
      </c>
      <c r="E62" s="17" t="s">
        <v>278</v>
      </c>
    </row>
    <row r="63" spans="1:5" x14ac:dyDescent="0.25">
      <c r="A63" s="17" t="s">
        <v>279</v>
      </c>
      <c r="B63" s="17" t="s">
        <v>1164</v>
      </c>
      <c r="D63" s="17" t="s">
        <v>1164</v>
      </c>
      <c r="E63" s="17" t="s">
        <v>279</v>
      </c>
    </row>
    <row r="64" spans="1:5" x14ac:dyDescent="0.25">
      <c r="A64" s="17" t="s">
        <v>280</v>
      </c>
      <c r="B64" s="17" t="s">
        <v>1165</v>
      </c>
      <c r="D64" s="17" t="s">
        <v>1165</v>
      </c>
      <c r="E64" s="17" t="s">
        <v>280</v>
      </c>
    </row>
    <row r="65" spans="1:5" x14ac:dyDescent="0.25">
      <c r="A65" s="17" t="s">
        <v>281</v>
      </c>
      <c r="B65" s="17" t="s">
        <v>1166</v>
      </c>
      <c r="D65" s="17" t="s">
        <v>1166</v>
      </c>
      <c r="E65" s="17" t="s">
        <v>281</v>
      </c>
    </row>
    <row r="66" spans="1:5" x14ac:dyDescent="0.25">
      <c r="A66" s="17" t="s">
        <v>282</v>
      </c>
      <c r="B66" s="17" t="s">
        <v>1167</v>
      </c>
      <c r="D66" s="17" t="s">
        <v>1167</v>
      </c>
      <c r="E66" s="17" t="s">
        <v>282</v>
      </c>
    </row>
    <row r="67" spans="1:5" x14ac:dyDescent="0.25">
      <c r="A67" s="17" t="s">
        <v>283</v>
      </c>
      <c r="B67" s="17" t="s">
        <v>1168</v>
      </c>
      <c r="D67" s="17" t="s">
        <v>1168</v>
      </c>
      <c r="E67" s="17" t="s">
        <v>283</v>
      </c>
    </row>
    <row r="68" spans="1:5" x14ac:dyDescent="0.25">
      <c r="A68" s="17" t="s">
        <v>284</v>
      </c>
      <c r="B68" s="17" t="s">
        <v>1169</v>
      </c>
      <c r="D68" s="17" t="s">
        <v>1169</v>
      </c>
      <c r="E68" s="17" t="s">
        <v>284</v>
      </c>
    </row>
    <row r="69" spans="1:5" x14ac:dyDescent="0.25">
      <c r="A69" s="17" t="s">
        <v>285</v>
      </c>
      <c r="B69" s="17" t="s">
        <v>1170</v>
      </c>
      <c r="D69" s="17" t="s">
        <v>1170</v>
      </c>
      <c r="E69" s="17" t="s">
        <v>285</v>
      </c>
    </row>
    <row r="70" spans="1:5" x14ac:dyDescent="0.25">
      <c r="A70" s="17" t="s">
        <v>286</v>
      </c>
      <c r="B70" s="17" t="s">
        <v>1171</v>
      </c>
      <c r="D70" s="17" t="s">
        <v>1171</v>
      </c>
      <c r="E70" s="17" t="s">
        <v>286</v>
      </c>
    </row>
    <row r="71" spans="1:5" x14ac:dyDescent="0.25">
      <c r="A71" s="17" t="s">
        <v>287</v>
      </c>
      <c r="B71" s="17" t="s">
        <v>1172</v>
      </c>
      <c r="D71" s="17" t="s">
        <v>1172</v>
      </c>
      <c r="E71" s="17" t="s">
        <v>287</v>
      </c>
    </row>
    <row r="72" spans="1:5" x14ac:dyDescent="0.25">
      <c r="A72" s="17" t="s">
        <v>288</v>
      </c>
      <c r="B72" s="17" t="s">
        <v>1173</v>
      </c>
      <c r="D72" s="17" t="s">
        <v>1173</v>
      </c>
      <c r="E72" s="17" t="s">
        <v>288</v>
      </c>
    </row>
    <row r="73" spans="1:5" x14ac:dyDescent="0.25">
      <c r="A73" s="17" t="s">
        <v>289</v>
      </c>
      <c r="B73" s="17" t="s">
        <v>1174</v>
      </c>
      <c r="D73" s="17" t="s">
        <v>1174</v>
      </c>
      <c r="E73" s="17" t="s">
        <v>289</v>
      </c>
    </row>
    <row r="74" spans="1:5" x14ac:dyDescent="0.25">
      <c r="A74" s="17" t="s">
        <v>290</v>
      </c>
      <c r="B74" s="17" t="s">
        <v>1175</v>
      </c>
      <c r="D74" s="17" t="s">
        <v>1175</v>
      </c>
      <c r="E74" s="17" t="s">
        <v>290</v>
      </c>
    </row>
    <row r="75" spans="1:5" x14ac:dyDescent="0.25">
      <c r="A75" s="17" t="s">
        <v>291</v>
      </c>
      <c r="B75" s="17" t="s">
        <v>1176</v>
      </c>
      <c r="D75" s="17" t="s">
        <v>1176</v>
      </c>
      <c r="E75" s="17" t="s">
        <v>291</v>
      </c>
    </row>
    <row r="76" spans="1:5" x14ac:dyDescent="0.25">
      <c r="A76" s="17" t="s">
        <v>292</v>
      </c>
      <c r="B76" s="17" t="s">
        <v>1177</v>
      </c>
      <c r="D76" s="17" t="s">
        <v>1177</v>
      </c>
      <c r="E76" s="17" t="s">
        <v>292</v>
      </c>
    </row>
    <row r="77" spans="1:5" x14ac:dyDescent="0.25">
      <c r="A77" s="17" t="s">
        <v>293</v>
      </c>
      <c r="B77" s="17" t="s">
        <v>1178</v>
      </c>
      <c r="D77" s="17" t="s">
        <v>1178</v>
      </c>
      <c r="E77" s="17" t="s">
        <v>293</v>
      </c>
    </row>
    <row r="78" spans="1:5" x14ac:dyDescent="0.25">
      <c r="A78" s="17" t="s">
        <v>294</v>
      </c>
      <c r="B78" s="17" t="s">
        <v>1179</v>
      </c>
      <c r="D78" s="17" t="s">
        <v>1179</v>
      </c>
      <c r="E78" s="17" t="s">
        <v>294</v>
      </c>
    </row>
    <row r="79" spans="1:5" x14ac:dyDescent="0.25">
      <c r="A79" s="17" t="s">
        <v>295</v>
      </c>
      <c r="B79" s="17" t="s">
        <v>1180</v>
      </c>
      <c r="D79" s="17" t="s">
        <v>1180</v>
      </c>
      <c r="E79" s="17" t="s">
        <v>295</v>
      </c>
    </row>
    <row r="80" spans="1:5" x14ac:dyDescent="0.25">
      <c r="A80" s="17" t="s">
        <v>296</v>
      </c>
      <c r="B80" s="17" t="s">
        <v>1181</v>
      </c>
      <c r="D80" s="17" t="s">
        <v>1181</v>
      </c>
      <c r="E80" s="17" t="s">
        <v>296</v>
      </c>
    </row>
    <row r="81" spans="1:5" x14ac:dyDescent="0.25">
      <c r="A81" s="17" t="s">
        <v>297</v>
      </c>
      <c r="B81" s="17" t="s">
        <v>1182</v>
      </c>
      <c r="D81" s="17" t="s">
        <v>1182</v>
      </c>
      <c r="E81" s="17" t="s">
        <v>297</v>
      </c>
    </row>
    <row r="82" spans="1:5" x14ac:dyDescent="0.25">
      <c r="A82" s="17" t="s">
        <v>298</v>
      </c>
      <c r="B82" s="17" t="s">
        <v>1183</v>
      </c>
      <c r="D82" s="17" t="s">
        <v>1183</v>
      </c>
      <c r="E82" s="17" t="s">
        <v>298</v>
      </c>
    </row>
    <row r="83" spans="1:5" x14ac:dyDescent="0.25">
      <c r="A83" s="17" t="s">
        <v>299</v>
      </c>
      <c r="B83" s="17" t="s">
        <v>1581</v>
      </c>
      <c r="D83" s="17" t="s">
        <v>1581</v>
      </c>
      <c r="E83" s="17" t="s">
        <v>299</v>
      </c>
    </row>
    <row r="84" spans="1:5" x14ac:dyDescent="0.25">
      <c r="A84" s="17" t="s">
        <v>300</v>
      </c>
      <c r="B84" s="17" t="s">
        <v>1582</v>
      </c>
      <c r="D84" s="17" t="s">
        <v>1582</v>
      </c>
      <c r="E84" s="17" t="s">
        <v>300</v>
      </c>
    </row>
    <row r="85" spans="1:5" x14ac:dyDescent="0.25">
      <c r="A85" s="17" t="s">
        <v>301</v>
      </c>
      <c r="B85" s="17" t="s">
        <v>1184</v>
      </c>
      <c r="D85" s="17" t="s">
        <v>1184</v>
      </c>
      <c r="E85" s="17" t="s">
        <v>301</v>
      </c>
    </row>
    <row r="86" spans="1:5" x14ac:dyDescent="0.25">
      <c r="A86" s="17" t="s">
        <v>302</v>
      </c>
      <c r="B86" s="17" t="s">
        <v>1185</v>
      </c>
      <c r="D86" s="17" t="s">
        <v>1185</v>
      </c>
      <c r="E86" s="17" t="s">
        <v>302</v>
      </c>
    </row>
    <row r="87" spans="1:5" x14ac:dyDescent="0.25">
      <c r="A87" s="17" t="s">
        <v>303</v>
      </c>
      <c r="B87" s="17" t="s">
        <v>1186</v>
      </c>
      <c r="D87" s="17" t="s">
        <v>1186</v>
      </c>
      <c r="E87" s="17" t="s">
        <v>303</v>
      </c>
    </row>
    <row r="88" spans="1:5" x14ac:dyDescent="0.25">
      <c r="A88" s="17" t="s">
        <v>304</v>
      </c>
      <c r="B88" s="17" t="s">
        <v>1187</v>
      </c>
      <c r="D88" s="17" t="s">
        <v>1187</v>
      </c>
      <c r="E88" s="17" t="s">
        <v>304</v>
      </c>
    </row>
    <row r="89" spans="1:5" x14ac:dyDescent="0.25">
      <c r="A89" s="17" t="s">
        <v>305</v>
      </c>
      <c r="B89" s="17" t="s">
        <v>1188</v>
      </c>
      <c r="D89" s="17" t="s">
        <v>1188</v>
      </c>
      <c r="E89" s="17" t="s">
        <v>305</v>
      </c>
    </row>
    <row r="90" spans="1:5" x14ac:dyDescent="0.25">
      <c r="A90" s="17" t="s">
        <v>306</v>
      </c>
      <c r="B90" s="17" t="s">
        <v>1189</v>
      </c>
      <c r="D90" s="17" t="s">
        <v>1189</v>
      </c>
      <c r="E90" s="17" t="s">
        <v>306</v>
      </c>
    </row>
    <row r="91" spans="1:5" x14ac:dyDescent="0.25">
      <c r="A91" s="17" t="s">
        <v>307</v>
      </c>
      <c r="B91" s="17" t="s">
        <v>1190</v>
      </c>
      <c r="D91" s="17" t="s">
        <v>1190</v>
      </c>
      <c r="E91" s="17" t="s">
        <v>307</v>
      </c>
    </row>
    <row r="92" spans="1:5" x14ac:dyDescent="0.25">
      <c r="A92" s="17" t="s">
        <v>308</v>
      </c>
      <c r="B92" s="17" t="s">
        <v>1191</v>
      </c>
      <c r="D92" s="17" t="s">
        <v>1191</v>
      </c>
      <c r="E92" s="17" t="s">
        <v>308</v>
      </c>
    </row>
    <row r="93" spans="1:5" x14ac:dyDescent="0.25">
      <c r="A93" s="17" t="s">
        <v>309</v>
      </c>
      <c r="B93" s="17" t="s">
        <v>1192</v>
      </c>
      <c r="D93" s="17" t="s">
        <v>1192</v>
      </c>
      <c r="E93" s="17" t="s">
        <v>309</v>
      </c>
    </row>
    <row r="94" spans="1:5" x14ac:dyDescent="0.25">
      <c r="A94" s="17" t="s">
        <v>310</v>
      </c>
      <c r="B94" s="17" t="s">
        <v>1193</v>
      </c>
      <c r="D94" s="17" t="s">
        <v>1193</v>
      </c>
      <c r="E94" s="17" t="s">
        <v>310</v>
      </c>
    </row>
    <row r="95" spans="1:5" x14ac:dyDescent="0.25">
      <c r="A95" s="17" t="s">
        <v>311</v>
      </c>
      <c r="B95" s="17" t="s">
        <v>1194</v>
      </c>
      <c r="D95" s="17" t="s">
        <v>1194</v>
      </c>
      <c r="E95" s="17" t="s">
        <v>311</v>
      </c>
    </row>
    <row r="96" spans="1:5" x14ac:dyDescent="0.25">
      <c r="A96" s="17" t="s">
        <v>312</v>
      </c>
      <c r="B96" s="17" t="s">
        <v>1195</v>
      </c>
      <c r="D96" s="17" t="s">
        <v>1195</v>
      </c>
      <c r="E96" s="17" t="s">
        <v>312</v>
      </c>
    </row>
    <row r="97" spans="1:5" x14ac:dyDescent="0.25">
      <c r="A97" s="17" t="s">
        <v>313</v>
      </c>
      <c r="B97" s="17" t="s">
        <v>1196</v>
      </c>
      <c r="D97" s="17" t="s">
        <v>1196</v>
      </c>
      <c r="E97" s="17" t="s">
        <v>313</v>
      </c>
    </row>
    <row r="98" spans="1:5" x14ac:dyDescent="0.25">
      <c r="A98" s="17" t="s">
        <v>314</v>
      </c>
      <c r="B98" s="17" t="s">
        <v>1197</v>
      </c>
      <c r="D98" s="17" t="s">
        <v>1197</v>
      </c>
      <c r="E98" s="17" t="s">
        <v>314</v>
      </c>
    </row>
    <row r="99" spans="1:5" x14ac:dyDescent="0.25">
      <c r="A99" s="17" t="s">
        <v>315</v>
      </c>
      <c r="B99" s="17" t="s">
        <v>1198</v>
      </c>
      <c r="D99" s="17" t="s">
        <v>1198</v>
      </c>
      <c r="E99" s="17" t="s">
        <v>315</v>
      </c>
    </row>
    <row r="100" spans="1:5" x14ac:dyDescent="0.25">
      <c r="A100" s="17" t="s">
        <v>316</v>
      </c>
      <c r="B100" s="17" t="s">
        <v>1199</v>
      </c>
      <c r="D100" s="17" t="s">
        <v>1199</v>
      </c>
      <c r="E100" s="17" t="s">
        <v>316</v>
      </c>
    </row>
    <row r="101" spans="1:5" x14ac:dyDescent="0.25">
      <c r="A101" s="17" t="s">
        <v>317</v>
      </c>
      <c r="B101" s="17" t="s">
        <v>1200</v>
      </c>
      <c r="D101" s="17" t="s">
        <v>1200</v>
      </c>
      <c r="E101" s="17" t="s">
        <v>317</v>
      </c>
    </row>
    <row r="102" spans="1:5" x14ac:dyDescent="0.25">
      <c r="A102" s="17" t="s">
        <v>318</v>
      </c>
      <c r="B102" s="17" t="s">
        <v>1201</v>
      </c>
      <c r="D102" s="17" t="s">
        <v>1201</v>
      </c>
      <c r="E102" s="17" t="s">
        <v>318</v>
      </c>
    </row>
    <row r="103" spans="1:5" x14ac:dyDescent="0.25">
      <c r="A103" s="17" t="s">
        <v>319</v>
      </c>
      <c r="B103" s="17" t="s">
        <v>1202</v>
      </c>
      <c r="D103" s="17" t="s">
        <v>1202</v>
      </c>
      <c r="E103" s="17" t="s">
        <v>319</v>
      </c>
    </row>
    <row r="104" spans="1:5" x14ac:dyDescent="0.25">
      <c r="A104" s="17" t="s">
        <v>320</v>
      </c>
      <c r="B104" s="17" t="s">
        <v>1203</v>
      </c>
      <c r="D104" s="17" t="s">
        <v>1203</v>
      </c>
      <c r="E104" s="17" t="s">
        <v>320</v>
      </c>
    </row>
    <row r="105" spans="1:5" x14ac:dyDescent="0.25">
      <c r="A105" s="17" t="s">
        <v>321</v>
      </c>
      <c r="B105" s="17" t="s">
        <v>1204</v>
      </c>
      <c r="D105" s="17" t="s">
        <v>1204</v>
      </c>
      <c r="E105" s="17" t="s">
        <v>321</v>
      </c>
    </row>
    <row r="106" spans="1:5" x14ac:dyDescent="0.25">
      <c r="A106" s="17" t="s">
        <v>322</v>
      </c>
      <c r="B106" s="17" t="s">
        <v>1205</v>
      </c>
      <c r="D106" s="17" t="s">
        <v>1205</v>
      </c>
      <c r="E106" s="17" t="s">
        <v>322</v>
      </c>
    </row>
    <row r="107" spans="1:5" x14ac:dyDescent="0.25">
      <c r="A107" s="17" t="s">
        <v>323</v>
      </c>
      <c r="B107" s="17" t="s">
        <v>1583</v>
      </c>
      <c r="D107" s="17" t="s">
        <v>1583</v>
      </c>
      <c r="E107" s="17" t="s">
        <v>323</v>
      </c>
    </row>
    <row r="108" spans="1:5" x14ac:dyDescent="0.25">
      <c r="A108" s="17" t="s">
        <v>324</v>
      </c>
      <c r="B108" s="17" t="s">
        <v>1584</v>
      </c>
      <c r="D108" s="17" t="s">
        <v>1584</v>
      </c>
      <c r="E108" s="17" t="s">
        <v>324</v>
      </c>
    </row>
    <row r="109" spans="1:5" x14ac:dyDescent="0.25">
      <c r="A109" s="17" t="s">
        <v>325</v>
      </c>
      <c r="B109" s="17" t="s">
        <v>1206</v>
      </c>
      <c r="D109" s="17" t="s">
        <v>1206</v>
      </c>
      <c r="E109" s="17" t="s">
        <v>325</v>
      </c>
    </row>
    <row r="110" spans="1:5" x14ac:dyDescent="0.25">
      <c r="A110" s="17" t="s">
        <v>326</v>
      </c>
      <c r="B110" s="17" t="s">
        <v>1207</v>
      </c>
      <c r="D110" s="17" t="s">
        <v>1207</v>
      </c>
      <c r="E110" s="17" t="s">
        <v>326</v>
      </c>
    </row>
    <row r="111" spans="1:5" x14ac:dyDescent="0.25">
      <c r="A111" s="17" t="s">
        <v>327</v>
      </c>
      <c r="B111" s="17" t="s">
        <v>1208</v>
      </c>
      <c r="D111" s="17" t="s">
        <v>1208</v>
      </c>
      <c r="E111" s="17" t="s">
        <v>327</v>
      </c>
    </row>
    <row r="112" spans="1:5" x14ac:dyDescent="0.25">
      <c r="A112" s="17" t="s">
        <v>328</v>
      </c>
      <c r="B112" s="17" t="s">
        <v>1209</v>
      </c>
      <c r="D112" s="17" t="s">
        <v>1209</v>
      </c>
      <c r="E112" s="17" t="s">
        <v>328</v>
      </c>
    </row>
    <row r="113" spans="1:5" x14ac:dyDescent="0.25">
      <c r="A113" s="17" t="s">
        <v>329</v>
      </c>
      <c r="B113" s="17" t="s">
        <v>1210</v>
      </c>
      <c r="D113" s="17" t="s">
        <v>1210</v>
      </c>
      <c r="E113" s="17" t="s">
        <v>329</v>
      </c>
    </row>
    <row r="114" spans="1:5" x14ac:dyDescent="0.25">
      <c r="A114" s="17" t="s">
        <v>330</v>
      </c>
      <c r="B114" s="17" t="s">
        <v>1211</v>
      </c>
      <c r="D114" s="17" t="s">
        <v>1211</v>
      </c>
      <c r="E114" s="17" t="s">
        <v>330</v>
      </c>
    </row>
    <row r="115" spans="1:5" x14ac:dyDescent="0.25">
      <c r="A115" s="17" t="s">
        <v>331</v>
      </c>
      <c r="B115" s="17" t="s">
        <v>1212</v>
      </c>
      <c r="D115" s="17" t="s">
        <v>1212</v>
      </c>
      <c r="E115" s="17" t="s">
        <v>331</v>
      </c>
    </row>
    <row r="116" spans="1:5" x14ac:dyDescent="0.25">
      <c r="A116" s="17" t="s">
        <v>332</v>
      </c>
      <c r="B116" s="17" t="s">
        <v>1213</v>
      </c>
      <c r="D116" s="17" t="s">
        <v>1213</v>
      </c>
      <c r="E116" s="17" t="s">
        <v>332</v>
      </c>
    </row>
    <row r="117" spans="1:5" x14ac:dyDescent="0.25">
      <c r="A117" s="17" t="s">
        <v>333</v>
      </c>
      <c r="B117" s="17" t="s">
        <v>1214</v>
      </c>
      <c r="D117" s="17" t="s">
        <v>1214</v>
      </c>
      <c r="E117" s="17" t="s">
        <v>333</v>
      </c>
    </row>
    <row r="118" spans="1:5" x14ac:dyDescent="0.25">
      <c r="A118" s="17" t="s">
        <v>763</v>
      </c>
      <c r="B118" s="17" t="s">
        <v>1215</v>
      </c>
      <c r="D118" s="17" t="s">
        <v>1215</v>
      </c>
      <c r="E118" s="17" t="s">
        <v>763</v>
      </c>
    </row>
    <row r="119" spans="1:5" x14ac:dyDescent="0.25">
      <c r="A119" s="17" t="s">
        <v>334</v>
      </c>
      <c r="B119" s="17" t="s">
        <v>1585</v>
      </c>
      <c r="D119" s="17" t="s">
        <v>1585</v>
      </c>
      <c r="E119" s="17" t="s">
        <v>334</v>
      </c>
    </row>
    <row r="120" spans="1:5" x14ac:dyDescent="0.25">
      <c r="A120" s="17" t="s">
        <v>335</v>
      </c>
      <c r="B120" s="17" t="s">
        <v>1586</v>
      </c>
      <c r="D120" s="17" t="s">
        <v>1586</v>
      </c>
      <c r="E120" s="17" t="s">
        <v>335</v>
      </c>
    </row>
    <row r="121" spans="1:5" x14ac:dyDescent="0.25">
      <c r="A121" s="17" t="s">
        <v>336</v>
      </c>
      <c r="B121" s="17" t="s">
        <v>1587</v>
      </c>
      <c r="D121" s="17" t="s">
        <v>1587</v>
      </c>
      <c r="E121" s="17" t="s">
        <v>336</v>
      </c>
    </row>
    <row r="122" spans="1:5" x14ac:dyDescent="0.25">
      <c r="A122" s="17" t="s">
        <v>337</v>
      </c>
      <c r="B122" s="17" t="s">
        <v>1588</v>
      </c>
      <c r="D122" s="17" t="s">
        <v>1588</v>
      </c>
      <c r="E122" s="17" t="s">
        <v>337</v>
      </c>
    </row>
    <row r="123" spans="1:5" x14ac:dyDescent="0.25">
      <c r="A123" s="17" t="s">
        <v>338</v>
      </c>
      <c r="B123" s="17" t="s">
        <v>1589</v>
      </c>
      <c r="D123" s="17" t="s">
        <v>1589</v>
      </c>
      <c r="E123" s="17" t="s">
        <v>338</v>
      </c>
    </row>
    <row r="124" spans="1:5" x14ac:dyDescent="0.25">
      <c r="A124" s="17" t="s">
        <v>339</v>
      </c>
      <c r="B124" s="17" t="s">
        <v>1590</v>
      </c>
      <c r="D124" s="17" t="s">
        <v>1590</v>
      </c>
      <c r="E124" s="17" t="s">
        <v>339</v>
      </c>
    </row>
    <row r="125" spans="1:5" x14ac:dyDescent="0.25">
      <c r="A125" s="17" t="s">
        <v>340</v>
      </c>
      <c r="B125" s="17" t="s">
        <v>1216</v>
      </c>
      <c r="D125" s="17" t="s">
        <v>1216</v>
      </c>
      <c r="E125" s="17" t="s">
        <v>340</v>
      </c>
    </row>
    <row r="126" spans="1:5" x14ac:dyDescent="0.25">
      <c r="A126" s="17" t="s">
        <v>341</v>
      </c>
      <c r="B126" s="17" t="s">
        <v>1217</v>
      </c>
      <c r="D126" s="17" t="s">
        <v>1217</v>
      </c>
      <c r="E126" s="17" t="s">
        <v>341</v>
      </c>
    </row>
    <row r="127" spans="1:5" x14ac:dyDescent="0.25">
      <c r="A127" s="17" t="s">
        <v>342</v>
      </c>
      <c r="B127" s="17" t="s">
        <v>1218</v>
      </c>
      <c r="D127" s="17" t="s">
        <v>1218</v>
      </c>
      <c r="E127" s="17" t="s">
        <v>342</v>
      </c>
    </row>
    <row r="128" spans="1:5" x14ac:dyDescent="0.25">
      <c r="A128" s="17" t="s">
        <v>343</v>
      </c>
      <c r="B128" s="17" t="s">
        <v>1219</v>
      </c>
      <c r="D128" s="17" t="s">
        <v>1219</v>
      </c>
      <c r="E128" s="17" t="s">
        <v>343</v>
      </c>
    </row>
    <row r="129" spans="1:5" x14ac:dyDescent="0.25">
      <c r="A129" s="17" t="s">
        <v>344</v>
      </c>
      <c r="B129" s="17" t="s">
        <v>1220</v>
      </c>
      <c r="D129" s="17" t="s">
        <v>1220</v>
      </c>
      <c r="E129" s="17" t="s">
        <v>344</v>
      </c>
    </row>
    <row r="130" spans="1:5" x14ac:dyDescent="0.25">
      <c r="A130" s="17" t="s">
        <v>345</v>
      </c>
      <c r="B130" s="17" t="s">
        <v>1221</v>
      </c>
      <c r="D130" s="17" t="s">
        <v>1221</v>
      </c>
      <c r="E130" s="17" t="s">
        <v>345</v>
      </c>
    </row>
    <row r="131" spans="1:5" x14ac:dyDescent="0.25">
      <c r="A131" s="17" t="s">
        <v>346</v>
      </c>
      <c r="B131" s="17" t="s">
        <v>1222</v>
      </c>
      <c r="D131" s="17" t="s">
        <v>1222</v>
      </c>
      <c r="E131" s="17" t="s">
        <v>346</v>
      </c>
    </row>
    <row r="132" spans="1:5" x14ac:dyDescent="0.25">
      <c r="A132" s="17" t="s">
        <v>347</v>
      </c>
      <c r="B132" s="17" t="s">
        <v>1223</v>
      </c>
      <c r="D132" s="17" t="s">
        <v>1223</v>
      </c>
      <c r="E132" s="17" t="s">
        <v>347</v>
      </c>
    </row>
    <row r="133" spans="1:5" x14ac:dyDescent="0.25">
      <c r="A133" s="17" t="s">
        <v>348</v>
      </c>
      <c r="B133" s="17" t="s">
        <v>1224</v>
      </c>
      <c r="D133" s="17" t="s">
        <v>1224</v>
      </c>
      <c r="E133" s="17" t="s">
        <v>348</v>
      </c>
    </row>
    <row r="134" spans="1:5" x14ac:dyDescent="0.25">
      <c r="A134" s="17" t="s">
        <v>349</v>
      </c>
      <c r="B134" s="17" t="s">
        <v>1225</v>
      </c>
      <c r="D134" s="17" t="s">
        <v>1225</v>
      </c>
      <c r="E134" s="17" t="s">
        <v>349</v>
      </c>
    </row>
    <row r="135" spans="1:5" x14ac:dyDescent="0.25">
      <c r="A135" s="17" t="s">
        <v>350</v>
      </c>
      <c r="B135" s="17" t="s">
        <v>1226</v>
      </c>
      <c r="D135" s="17" t="s">
        <v>1226</v>
      </c>
      <c r="E135" s="17" t="s">
        <v>350</v>
      </c>
    </row>
    <row r="136" spans="1:5" x14ac:dyDescent="0.25">
      <c r="A136" s="17" t="s">
        <v>351</v>
      </c>
      <c r="B136" s="17" t="s">
        <v>1227</v>
      </c>
      <c r="D136" s="17" t="s">
        <v>1227</v>
      </c>
      <c r="E136" s="17" t="s">
        <v>351</v>
      </c>
    </row>
    <row r="137" spans="1:5" x14ac:dyDescent="0.25">
      <c r="A137" s="17" t="s">
        <v>352</v>
      </c>
      <c r="B137" s="17" t="s">
        <v>1228</v>
      </c>
      <c r="D137" s="17" t="s">
        <v>1228</v>
      </c>
      <c r="E137" s="17" t="s">
        <v>352</v>
      </c>
    </row>
    <row r="138" spans="1:5" x14ac:dyDescent="0.25">
      <c r="A138" s="17" t="s">
        <v>353</v>
      </c>
      <c r="B138" s="17" t="s">
        <v>1229</v>
      </c>
      <c r="D138" s="17" t="s">
        <v>1229</v>
      </c>
      <c r="E138" s="17" t="s">
        <v>353</v>
      </c>
    </row>
    <row r="139" spans="1:5" x14ac:dyDescent="0.25">
      <c r="A139" s="17" t="s">
        <v>354</v>
      </c>
      <c r="B139" s="17" t="s">
        <v>1230</v>
      </c>
      <c r="D139" s="17" t="s">
        <v>1230</v>
      </c>
      <c r="E139" s="17" t="s">
        <v>354</v>
      </c>
    </row>
    <row r="140" spans="1:5" x14ac:dyDescent="0.25">
      <c r="A140" s="17" t="s">
        <v>355</v>
      </c>
      <c r="B140" s="17" t="s">
        <v>1231</v>
      </c>
      <c r="D140" s="17" t="s">
        <v>1231</v>
      </c>
      <c r="E140" s="17" t="s">
        <v>355</v>
      </c>
    </row>
    <row r="141" spans="1:5" x14ac:dyDescent="0.25">
      <c r="A141" s="17" t="s">
        <v>356</v>
      </c>
      <c r="B141" s="17" t="s">
        <v>1232</v>
      </c>
      <c r="D141" s="17" t="s">
        <v>1232</v>
      </c>
      <c r="E141" s="17" t="s">
        <v>356</v>
      </c>
    </row>
    <row r="142" spans="1:5" x14ac:dyDescent="0.25">
      <c r="A142" s="17" t="s">
        <v>357</v>
      </c>
      <c r="B142" s="17" t="s">
        <v>1591</v>
      </c>
      <c r="D142" s="17" t="s">
        <v>1591</v>
      </c>
      <c r="E142" s="17" t="s">
        <v>357</v>
      </c>
    </row>
    <row r="143" spans="1:5" x14ac:dyDescent="0.25">
      <c r="A143" s="17" t="s">
        <v>358</v>
      </c>
      <c r="B143" s="17" t="s">
        <v>1233</v>
      </c>
      <c r="D143" s="17" t="s">
        <v>1233</v>
      </c>
      <c r="E143" s="17" t="s">
        <v>358</v>
      </c>
    </row>
    <row r="144" spans="1:5" x14ac:dyDescent="0.25">
      <c r="A144" s="17" t="s">
        <v>359</v>
      </c>
      <c r="B144" s="17" t="s">
        <v>1234</v>
      </c>
      <c r="D144" s="17" t="s">
        <v>1234</v>
      </c>
      <c r="E144" s="17" t="s">
        <v>359</v>
      </c>
    </row>
    <row r="145" spans="1:5" x14ac:dyDescent="0.25">
      <c r="A145" s="17" t="s">
        <v>360</v>
      </c>
      <c r="B145" s="17" t="s">
        <v>1235</v>
      </c>
      <c r="D145" s="17" t="s">
        <v>1235</v>
      </c>
      <c r="E145" s="17" t="s">
        <v>360</v>
      </c>
    </row>
    <row r="146" spans="1:5" x14ac:dyDescent="0.25">
      <c r="A146" s="17" t="s">
        <v>361</v>
      </c>
      <c r="B146" s="17" t="s">
        <v>1236</v>
      </c>
      <c r="D146" s="17" t="s">
        <v>1236</v>
      </c>
      <c r="E146" s="17" t="s">
        <v>361</v>
      </c>
    </row>
    <row r="147" spans="1:5" x14ac:dyDescent="0.25">
      <c r="A147" s="17" t="s">
        <v>362</v>
      </c>
      <c r="B147" s="17" t="s">
        <v>1237</v>
      </c>
      <c r="D147" s="17" t="s">
        <v>1237</v>
      </c>
      <c r="E147" s="17" t="s">
        <v>362</v>
      </c>
    </row>
    <row r="148" spans="1:5" x14ac:dyDescent="0.25">
      <c r="A148" s="17" t="s">
        <v>363</v>
      </c>
      <c r="B148" s="17" t="s">
        <v>1238</v>
      </c>
      <c r="D148" s="17" t="s">
        <v>1238</v>
      </c>
      <c r="E148" s="17" t="s">
        <v>363</v>
      </c>
    </row>
    <row r="149" spans="1:5" x14ac:dyDescent="0.25">
      <c r="A149" s="17" t="s">
        <v>364</v>
      </c>
      <c r="B149" s="17" t="s">
        <v>1239</v>
      </c>
      <c r="D149" s="17" t="s">
        <v>1239</v>
      </c>
      <c r="E149" s="17" t="s">
        <v>364</v>
      </c>
    </row>
    <row r="150" spans="1:5" x14ac:dyDescent="0.25">
      <c r="A150" s="17" t="s">
        <v>365</v>
      </c>
      <c r="B150" s="17" t="s">
        <v>1240</v>
      </c>
      <c r="D150" s="17" t="s">
        <v>1240</v>
      </c>
      <c r="E150" s="17" t="s">
        <v>365</v>
      </c>
    </row>
    <row r="151" spans="1:5" x14ac:dyDescent="0.25">
      <c r="A151" s="17" t="s">
        <v>366</v>
      </c>
      <c r="B151" s="17" t="s">
        <v>1592</v>
      </c>
      <c r="D151" s="17" t="s">
        <v>1592</v>
      </c>
      <c r="E151" s="17" t="s">
        <v>366</v>
      </c>
    </row>
    <row r="152" spans="1:5" x14ac:dyDescent="0.25">
      <c r="A152" s="17" t="s">
        <v>764</v>
      </c>
      <c r="B152" s="17" t="s">
        <v>1241</v>
      </c>
      <c r="D152" s="17" t="s">
        <v>1241</v>
      </c>
      <c r="E152" s="17" t="s">
        <v>764</v>
      </c>
    </row>
    <row r="153" spans="1:5" x14ac:dyDescent="0.25">
      <c r="A153" s="17" t="s">
        <v>367</v>
      </c>
      <c r="B153" s="17" t="s">
        <v>1242</v>
      </c>
      <c r="D153" s="17" t="s">
        <v>1242</v>
      </c>
      <c r="E153" s="17" t="s">
        <v>367</v>
      </c>
    </row>
    <row r="154" spans="1:5" x14ac:dyDescent="0.25">
      <c r="A154" s="17" t="s">
        <v>368</v>
      </c>
      <c r="B154" s="17" t="s">
        <v>1243</v>
      </c>
      <c r="D154" s="17" t="s">
        <v>1243</v>
      </c>
      <c r="E154" s="17" t="s">
        <v>368</v>
      </c>
    </row>
    <row r="155" spans="1:5" x14ac:dyDescent="0.25">
      <c r="A155" s="17" t="s">
        <v>369</v>
      </c>
      <c r="B155" s="17" t="s">
        <v>1244</v>
      </c>
      <c r="D155" s="17" t="s">
        <v>1244</v>
      </c>
      <c r="E155" s="17" t="s">
        <v>369</v>
      </c>
    </row>
    <row r="156" spans="1:5" x14ac:dyDescent="0.25">
      <c r="A156" s="17" t="s">
        <v>370</v>
      </c>
      <c r="B156" s="17" t="s">
        <v>1245</v>
      </c>
      <c r="D156" s="17" t="s">
        <v>1245</v>
      </c>
      <c r="E156" s="17" t="s">
        <v>370</v>
      </c>
    </row>
    <row r="157" spans="1:5" x14ac:dyDescent="0.25">
      <c r="A157" s="17" t="s">
        <v>371</v>
      </c>
      <c r="B157" s="17" t="s">
        <v>1246</v>
      </c>
      <c r="D157" s="17" t="s">
        <v>1246</v>
      </c>
      <c r="E157" s="17" t="s">
        <v>371</v>
      </c>
    </row>
    <row r="158" spans="1:5" x14ac:dyDescent="0.25">
      <c r="A158" s="17" t="s">
        <v>372</v>
      </c>
      <c r="B158" s="17" t="s">
        <v>1247</v>
      </c>
      <c r="D158" s="17" t="s">
        <v>1247</v>
      </c>
      <c r="E158" s="17" t="s">
        <v>372</v>
      </c>
    </row>
    <row r="159" spans="1:5" x14ac:dyDescent="0.25">
      <c r="A159" s="17" t="s">
        <v>373</v>
      </c>
      <c r="B159" s="17" t="s">
        <v>1248</v>
      </c>
      <c r="D159" s="17" t="s">
        <v>1248</v>
      </c>
      <c r="E159" s="17" t="s">
        <v>373</v>
      </c>
    </row>
    <row r="160" spans="1:5" x14ac:dyDescent="0.25">
      <c r="A160" s="17" t="s">
        <v>374</v>
      </c>
      <c r="B160" s="17" t="s">
        <v>1249</v>
      </c>
      <c r="D160" s="17" t="s">
        <v>1249</v>
      </c>
      <c r="E160" s="17" t="s">
        <v>374</v>
      </c>
    </row>
    <row r="161" spans="1:5" x14ac:dyDescent="0.25">
      <c r="A161" s="17" t="s">
        <v>375</v>
      </c>
      <c r="B161" s="17" t="s">
        <v>1250</v>
      </c>
      <c r="D161" s="17" t="s">
        <v>1250</v>
      </c>
      <c r="E161" s="17" t="s">
        <v>375</v>
      </c>
    </row>
    <row r="162" spans="1:5" x14ac:dyDescent="0.25">
      <c r="A162" s="17" t="s">
        <v>376</v>
      </c>
      <c r="B162" s="17" t="s">
        <v>1251</v>
      </c>
      <c r="D162" s="17" t="s">
        <v>1251</v>
      </c>
      <c r="E162" s="17" t="s">
        <v>376</v>
      </c>
    </row>
    <row r="163" spans="1:5" x14ac:dyDescent="0.25">
      <c r="A163" s="17" t="s">
        <v>377</v>
      </c>
      <c r="B163" s="17" t="s">
        <v>1252</v>
      </c>
      <c r="D163" s="17" t="s">
        <v>1252</v>
      </c>
      <c r="E163" s="17" t="s">
        <v>377</v>
      </c>
    </row>
    <row r="164" spans="1:5" x14ac:dyDescent="0.25">
      <c r="A164" s="17" t="s">
        <v>378</v>
      </c>
      <c r="B164" s="17" t="s">
        <v>1253</v>
      </c>
      <c r="D164" s="17" t="s">
        <v>1253</v>
      </c>
      <c r="E164" s="17" t="s">
        <v>378</v>
      </c>
    </row>
    <row r="165" spans="1:5" x14ac:dyDescent="0.25">
      <c r="A165" s="17" t="s">
        <v>379</v>
      </c>
      <c r="B165" s="17" t="s">
        <v>1254</v>
      </c>
      <c r="D165" s="17" t="s">
        <v>1254</v>
      </c>
      <c r="E165" s="17" t="s">
        <v>379</v>
      </c>
    </row>
    <row r="166" spans="1:5" x14ac:dyDescent="0.25">
      <c r="A166" s="17" t="s">
        <v>380</v>
      </c>
      <c r="B166" s="17" t="s">
        <v>1255</v>
      </c>
      <c r="D166" s="17" t="s">
        <v>1255</v>
      </c>
      <c r="E166" s="17" t="s">
        <v>380</v>
      </c>
    </row>
    <row r="167" spans="1:5" x14ac:dyDescent="0.25">
      <c r="A167" s="17" t="s">
        <v>381</v>
      </c>
      <c r="B167" s="17" t="s">
        <v>1256</v>
      </c>
      <c r="D167" s="17" t="s">
        <v>1256</v>
      </c>
      <c r="E167" s="17" t="s">
        <v>381</v>
      </c>
    </row>
    <row r="168" spans="1:5" x14ac:dyDescent="0.25">
      <c r="A168" s="17" t="s">
        <v>382</v>
      </c>
      <c r="B168" s="17" t="s">
        <v>1257</v>
      </c>
      <c r="D168" s="17" t="s">
        <v>1257</v>
      </c>
      <c r="E168" s="17" t="s">
        <v>382</v>
      </c>
    </row>
    <row r="169" spans="1:5" x14ac:dyDescent="0.25">
      <c r="A169" s="17" t="s">
        <v>383</v>
      </c>
      <c r="B169" s="17" t="s">
        <v>1258</v>
      </c>
      <c r="D169" s="17" t="s">
        <v>1258</v>
      </c>
      <c r="E169" s="17" t="s">
        <v>383</v>
      </c>
    </row>
    <row r="170" spans="1:5" x14ac:dyDescent="0.25">
      <c r="A170" s="17" t="s">
        <v>384</v>
      </c>
      <c r="B170" s="17" t="s">
        <v>1259</v>
      </c>
      <c r="D170" s="17" t="s">
        <v>1259</v>
      </c>
      <c r="E170" s="17" t="s">
        <v>384</v>
      </c>
    </row>
    <row r="171" spans="1:5" x14ac:dyDescent="0.25">
      <c r="A171" s="17" t="s">
        <v>385</v>
      </c>
      <c r="B171" s="17" t="s">
        <v>1260</v>
      </c>
      <c r="D171" s="17" t="s">
        <v>1260</v>
      </c>
      <c r="E171" s="17" t="s">
        <v>385</v>
      </c>
    </row>
    <row r="172" spans="1:5" x14ac:dyDescent="0.25">
      <c r="A172" s="17" t="s">
        <v>386</v>
      </c>
      <c r="B172" s="17" t="s">
        <v>1261</v>
      </c>
      <c r="D172" s="17" t="s">
        <v>1261</v>
      </c>
      <c r="E172" s="17" t="s">
        <v>386</v>
      </c>
    </row>
    <row r="173" spans="1:5" x14ac:dyDescent="0.25">
      <c r="A173" s="17" t="s">
        <v>387</v>
      </c>
      <c r="B173" s="17" t="s">
        <v>1262</v>
      </c>
      <c r="D173" s="17" t="s">
        <v>1262</v>
      </c>
      <c r="E173" s="17" t="s">
        <v>387</v>
      </c>
    </row>
    <row r="174" spans="1:5" x14ac:dyDescent="0.25">
      <c r="A174" s="17" t="s">
        <v>388</v>
      </c>
      <c r="B174" s="17" t="s">
        <v>1263</v>
      </c>
      <c r="D174" s="17" t="s">
        <v>1263</v>
      </c>
      <c r="E174" s="17" t="s">
        <v>388</v>
      </c>
    </row>
    <row r="175" spans="1:5" x14ac:dyDescent="0.25">
      <c r="A175" s="17" t="s">
        <v>389</v>
      </c>
      <c r="B175" s="17" t="s">
        <v>1264</v>
      </c>
      <c r="D175" s="17" t="s">
        <v>1264</v>
      </c>
      <c r="E175" s="17" t="s">
        <v>389</v>
      </c>
    </row>
    <row r="176" spans="1:5" x14ac:dyDescent="0.25">
      <c r="A176" s="17" t="s">
        <v>390</v>
      </c>
      <c r="B176" s="17" t="s">
        <v>1265</v>
      </c>
      <c r="D176" s="17" t="s">
        <v>1265</v>
      </c>
      <c r="E176" s="17" t="s">
        <v>390</v>
      </c>
    </row>
    <row r="177" spans="1:5" x14ac:dyDescent="0.25">
      <c r="A177" s="17" t="s">
        <v>391</v>
      </c>
      <c r="B177" s="17" t="s">
        <v>1266</v>
      </c>
      <c r="D177" s="17" t="s">
        <v>1266</v>
      </c>
      <c r="E177" s="17" t="s">
        <v>391</v>
      </c>
    </row>
    <row r="178" spans="1:5" x14ac:dyDescent="0.25">
      <c r="A178" s="17" t="s">
        <v>392</v>
      </c>
      <c r="B178" s="17" t="s">
        <v>1593</v>
      </c>
      <c r="D178" s="17" t="s">
        <v>1593</v>
      </c>
      <c r="E178" s="17" t="s">
        <v>392</v>
      </c>
    </row>
    <row r="179" spans="1:5" x14ac:dyDescent="0.25">
      <c r="A179" s="17" t="s">
        <v>393</v>
      </c>
      <c r="B179" s="17" t="s">
        <v>1267</v>
      </c>
      <c r="D179" s="17" t="s">
        <v>1267</v>
      </c>
      <c r="E179" s="17" t="s">
        <v>393</v>
      </c>
    </row>
    <row r="180" spans="1:5" x14ac:dyDescent="0.25">
      <c r="A180" s="17" t="s">
        <v>394</v>
      </c>
      <c r="B180" s="17" t="s">
        <v>1268</v>
      </c>
      <c r="D180" s="17" t="s">
        <v>1268</v>
      </c>
      <c r="E180" s="17" t="s">
        <v>394</v>
      </c>
    </row>
    <row r="181" spans="1:5" x14ac:dyDescent="0.25">
      <c r="A181" s="17" t="s">
        <v>395</v>
      </c>
      <c r="B181" s="17" t="s">
        <v>1269</v>
      </c>
      <c r="D181" s="17" t="s">
        <v>1269</v>
      </c>
      <c r="E181" s="17" t="s">
        <v>395</v>
      </c>
    </row>
    <row r="182" spans="1:5" x14ac:dyDescent="0.25">
      <c r="A182" s="17" t="s">
        <v>396</v>
      </c>
      <c r="B182" s="17" t="s">
        <v>1270</v>
      </c>
      <c r="D182" s="17" t="s">
        <v>1270</v>
      </c>
      <c r="E182" s="17" t="s">
        <v>396</v>
      </c>
    </row>
    <row r="183" spans="1:5" x14ac:dyDescent="0.25">
      <c r="A183" s="17" t="s">
        <v>397</v>
      </c>
      <c r="B183" s="17" t="s">
        <v>1271</v>
      </c>
      <c r="D183" s="17" t="s">
        <v>1271</v>
      </c>
      <c r="E183" s="17" t="s">
        <v>397</v>
      </c>
    </row>
    <row r="184" spans="1:5" x14ac:dyDescent="0.25">
      <c r="A184" s="17" t="s">
        <v>398</v>
      </c>
      <c r="B184" s="17" t="s">
        <v>1272</v>
      </c>
      <c r="D184" s="17" t="s">
        <v>1272</v>
      </c>
      <c r="E184" s="17" t="s">
        <v>398</v>
      </c>
    </row>
    <row r="185" spans="1:5" x14ac:dyDescent="0.25">
      <c r="A185" s="17" t="s">
        <v>399</v>
      </c>
      <c r="B185" s="17" t="s">
        <v>1273</v>
      </c>
      <c r="D185" s="17" t="s">
        <v>1273</v>
      </c>
      <c r="E185" s="17" t="s">
        <v>399</v>
      </c>
    </row>
    <row r="186" spans="1:5" x14ac:dyDescent="0.25">
      <c r="A186" s="17" t="s">
        <v>400</v>
      </c>
      <c r="B186" s="17" t="s">
        <v>1594</v>
      </c>
      <c r="D186" s="17" t="s">
        <v>1594</v>
      </c>
      <c r="E186" s="17" t="s">
        <v>400</v>
      </c>
    </row>
    <row r="187" spans="1:5" x14ac:dyDescent="0.25">
      <c r="A187" s="17" t="s">
        <v>401</v>
      </c>
      <c r="B187" s="17" t="s">
        <v>1274</v>
      </c>
      <c r="D187" s="17" t="s">
        <v>1274</v>
      </c>
      <c r="E187" s="17" t="s">
        <v>401</v>
      </c>
    </row>
    <row r="188" spans="1:5" x14ac:dyDescent="0.25">
      <c r="A188" s="17" t="s">
        <v>402</v>
      </c>
      <c r="B188" s="17" t="s">
        <v>1275</v>
      </c>
      <c r="D188" s="17" t="s">
        <v>1275</v>
      </c>
      <c r="E188" s="17" t="s">
        <v>402</v>
      </c>
    </row>
    <row r="189" spans="1:5" x14ac:dyDescent="0.25">
      <c r="A189" s="17" t="s">
        <v>403</v>
      </c>
      <c r="B189" s="17" t="s">
        <v>1276</v>
      </c>
      <c r="D189" s="17" t="s">
        <v>1276</v>
      </c>
      <c r="E189" s="17" t="s">
        <v>403</v>
      </c>
    </row>
    <row r="190" spans="1:5" x14ac:dyDescent="0.25">
      <c r="A190" s="17" t="s">
        <v>404</v>
      </c>
      <c r="B190" s="17" t="s">
        <v>1277</v>
      </c>
      <c r="D190" s="17" t="s">
        <v>1277</v>
      </c>
      <c r="E190" s="17" t="s">
        <v>404</v>
      </c>
    </row>
    <row r="191" spans="1:5" x14ac:dyDescent="0.25">
      <c r="A191" s="17" t="s">
        <v>405</v>
      </c>
      <c r="B191" s="17" t="s">
        <v>1595</v>
      </c>
      <c r="D191" s="17" t="s">
        <v>1595</v>
      </c>
      <c r="E191" s="17" t="s">
        <v>405</v>
      </c>
    </row>
    <row r="192" spans="1:5" x14ac:dyDescent="0.25">
      <c r="A192" s="17" t="s">
        <v>406</v>
      </c>
      <c r="B192" s="17" t="s">
        <v>1278</v>
      </c>
      <c r="D192" s="17" t="s">
        <v>1278</v>
      </c>
      <c r="E192" s="17" t="s">
        <v>406</v>
      </c>
    </row>
    <row r="193" spans="1:5" x14ac:dyDescent="0.25">
      <c r="A193" s="17" t="s">
        <v>407</v>
      </c>
      <c r="B193" s="17" t="s">
        <v>1596</v>
      </c>
      <c r="D193" s="17" t="s">
        <v>1596</v>
      </c>
      <c r="E193" s="17" t="s">
        <v>407</v>
      </c>
    </row>
    <row r="194" spans="1:5" x14ac:dyDescent="0.25">
      <c r="A194" s="17" t="s">
        <v>408</v>
      </c>
      <c r="B194" s="17" t="s">
        <v>1597</v>
      </c>
      <c r="D194" s="17" t="s">
        <v>1597</v>
      </c>
      <c r="E194" s="17" t="s">
        <v>408</v>
      </c>
    </row>
    <row r="195" spans="1:5" x14ac:dyDescent="0.25">
      <c r="A195" s="17" t="s">
        <v>409</v>
      </c>
      <c r="B195" s="17" t="s">
        <v>1279</v>
      </c>
      <c r="D195" s="17" t="s">
        <v>1279</v>
      </c>
      <c r="E195" s="17" t="s">
        <v>409</v>
      </c>
    </row>
    <row r="196" spans="1:5" x14ac:dyDescent="0.25">
      <c r="A196" s="17" t="s">
        <v>410</v>
      </c>
      <c r="B196" s="17" t="s">
        <v>1598</v>
      </c>
      <c r="D196" s="17" t="s">
        <v>1598</v>
      </c>
      <c r="E196" s="17" t="s">
        <v>410</v>
      </c>
    </row>
    <row r="197" spans="1:5" x14ac:dyDescent="0.25">
      <c r="A197" s="17" t="s">
        <v>411</v>
      </c>
      <c r="B197" s="17" t="s">
        <v>1280</v>
      </c>
      <c r="D197" s="17" t="s">
        <v>1280</v>
      </c>
      <c r="E197" s="17" t="s">
        <v>411</v>
      </c>
    </row>
    <row r="198" spans="1:5" x14ac:dyDescent="0.25">
      <c r="A198" s="17" t="s">
        <v>412</v>
      </c>
      <c r="B198" s="17" t="s">
        <v>1281</v>
      </c>
      <c r="D198" s="17" t="s">
        <v>1281</v>
      </c>
      <c r="E198" s="17" t="s">
        <v>412</v>
      </c>
    </row>
    <row r="199" spans="1:5" x14ac:dyDescent="0.25">
      <c r="A199" s="17" t="s">
        <v>413</v>
      </c>
      <c r="B199" s="17" t="s">
        <v>1282</v>
      </c>
      <c r="D199" s="17" t="s">
        <v>1282</v>
      </c>
      <c r="E199" s="17" t="s">
        <v>413</v>
      </c>
    </row>
    <row r="200" spans="1:5" x14ac:dyDescent="0.25">
      <c r="A200" s="17" t="s">
        <v>414</v>
      </c>
      <c r="B200" s="17" t="s">
        <v>1599</v>
      </c>
      <c r="D200" s="17" t="s">
        <v>1599</v>
      </c>
      <c r="E200" s="17" t="s">
        <v>414</v>
      </c>
    </row>
    <row r="201" spans="1:5" x14ac:dyDescent="0.25">
      <c r="A201" s="17" t="s">
        <v>415</v>
      </c>
      <c r="B201" s="17" t="s">
        <v>1283</v>
      </c>
      <c r="D201" s="17" t="s">
        <v>1283</v>
      </c>
      <c r="E201" s="17" t="s">
        <v>415</v>
      </c>
    </row>
    <row r="202" spans="1:5" x14ac:dyDescent="0.25">
      <c r="A202" s="17" t="s">
        <v>416</v>
      </c>
      <c r="B202" s="17" t="s">
        <v>1284</v>
      </c>
      <c r="D202" s="17" t="s">
        <v>1284</v>
      </c>
      <c r="E202" s="17" t="s">
        <v>416</v>
      </c>
    </row>
    <row r="203" spans="1:5" x14ac:dyDescent="0.25">
      <c r="A203" s="17" t="s">
        <v>417</v>
      </c>
      <c r="B203" s="17" t="s">
        <v>1600</v>
      </c>
      <c r="D203" s="17" t="s">
        <v>1600</v>
      </c>
      <c r="E203" s="17" t="s">
        <v>417</v>
      </c>
    </row>
    <row r="204" spans="1:5" x14ac:dyDescent="0.25">
      <c r="A204" s="17" t="s">
        <v>418</v>
      </c>
      <c r="B204" s="17" t="s">
        <v>1601</v>
      </c>
      <c r="D204" s="17" t="s">
        <v>1601</v>
      </c>
      <c r="E204" s="17" t="s">
        <v>418</v>
      </c>
    </row>
    <row r="205" spans="1:5" x14ac:dyDescent="0.25">
      <c r="A205" s="17" t="s">
        <v>419</v>
      </c>
      <c r="B205" s="17" t="s">
        <v>1602</v>
      </c>
      <c r="D205" s="17" t="s">
        <v>1602</v>
      </c>
      <c r="E205" s="17" t="s">
        <v>419</v>
      </c>
    </row>
    <row r="206" spans="1:5" x14ac:dyDescent="0.25">
      <c r="A206" s="17" t="s">
        <v>420</v>
      </c>
      <c r="B206" s="17" t="s">
        <v>1285</v>
      </c>
      <c r="D206" s="17" t="s">
        <v>1285</v>
      </c>
      <c r="E206" s="17" t="s">
        <v>420</v>
      </c>
    </row>
    <row r="207" spans="1:5" x14ac:dyDescent="0.25">
      <c r="A207" s="17" t="s">
        <v>421</v>
      </c>
      <c r="B207" s="17" t="s">
        <v>1286</v>
      </c>
      <c r="D207" s="17" t="s">
        <v>1286</v>
      </c>
      <c r="E207" s="17" t="s">
        <v>421</v>
      </c>
    </row>
    <row r="208" spans="1:5" x14ac:dyDescent="0.25">
      <c r="A208" s="17" t="s">
        <v>422</v>
      </c>
      <c r="B208" s="17" t="s">
        <v>1287</v>
      </c>
      <c r="D208" s="17" t="s">
        <v>1287</v>
      </c>
      <c r="E208" s="17" t="s">
        <v>422</v>
      </c>
    </row>
    <row r="209" spans="1:5" x14ac:dyDescent="0.25">
      <c r="A209" s="17" t="s">
        <v>423</v>
      </c>
      <c r="B209" s="17" t="s">
        <v>1288</v>
      </c>
      <c r="D209" s="17" t="s">
        <v>1288</v>
      </c>
      <c r="E209" s="17" t="s">
        <v>423</v>
      </c>
    </row>
    <row r="210" spans="1:5" x14ac:dyDescent="0.25">
      <c r="A210" s="17" t="s">
        <v>424</v>
      </c>
      <c r="B210" s="17" t="s">
        <v>1289</v>
      </c>
      <c r="D210" s="17" t="s">
        <v>1289</v>
      </c>
      <c r="E210" s="17" t="s">
        <v>424</v>
      </c>
    </row>
    <row r="211" spans="1:5" x14ac:dyDescent="0.25">
      <c r="A211" s="17" t="s">
        <v>425</v>
      </c>
      <c r="B211" s="17" t="s">
        <v>1290</v>
      </c>
      <c r="D211" s="17" t="s">
        <v>1290</v>
      </c>
      <c r="E211" s="17" t="s">
        <v>425</v>
      </c>
    </row>
    <row r="212" spans="1:5" x14ac:dyDescent="0.25">
      <c r="A212" s="17" t="s">
        <v>426</v>
      </c>
      <c r="B212" s="17" t="s">
        <v>1603</v>
      </c>
      <c r="D212" s="17" t="s">
        <v>1603</v>
      </c>
      <c r="E212" s="17" t="s">
        <v>426</v>
      </c>
    </row>
    <row r="213" spans="1:5" x14ac:dyDescent="0.25">
      <c r="A213" s="17" t="s">
        <v>427</v>
      </c>
      <c r="B213" s="17" t="s">
        <v>1291</v>
      </c>
      <c r="D213" s="17" t="s">
        <v>1291</v>
      </c>
      <c r="E213" s="17" t="s">
        <v>427</v>
      </c>
    </row>
    <row r="214" spans="1:5" x14ac:dyDescent="0.25">
      <c r="A214" s="17" t="s">
        <v>428</v>
      </c>
      <c r="B214" s="17" t="s">
        <v>1292</v>
      </c>
      <c r="D214" s="17" t="s">
        <v>1292</v>
      </c>
      <c r="E214" s="17" t="s">
        <v>428</v>
      </c>
    </row>
    <row r="215" spans="1:5" x14ac:dyDescent="0.25">
      <c r="A215" s="17" t="s">
        <v>429</v>
      </c>
      <c r="B215" s="17" t="s">
        <v>1293</v>
      </c>
      <c r="D215" s="17" t="s">
        <v>1293</v>
      </c>
      <c r="E215" s="17" t="s">
        <v>429</v>
      </c>
    </row>
    <row r="216" spans="1:5" x14ac:dyDescent="0.25">
      <c r="A216" s="17" t="s">
        <v>430</v>
      </c>
      <c r="B216" s="17" t="s">
        <v>1294</v>
      </c>
      <c r="D216" s="17" t="s">
        <v>1294</v>
      </c>
      <c r="E216" s="17" t="s">
        <v>430</v>
      </c>
    </row>
    <row r="217" spans="1:5" x14ac:dyDescent="0.25">
      <c r="A217" s="17" t="s">
        <v>431</v>
      </c>
      <c r="B217" s="17" t="s">
        <v>1295</v>
      </c>
      <c r="D217" s="17" t="s">
        <v>1295</v>
      </c>
      <c r="E217" s="17" t="s">
        <v>431</v>
      </c>
    </row>
    <row r="218" spans="1:5" x14ac:dyDescent="0.25">
      <c r="A218" s="17" t="s">
        <v>432</v>
      </c>
      <c r="B218" s="17" t="s">
        <v>1296</v>
      </c>
      <c r="D218" s="17" t="s">
        <v>1296</v>
      </c>
      <c r="E218" s="17" t="s">
        <v>432</v>
      </c>
    </row>
    <row r="219" spans="1:5" x14ac:dyDescent="0.25">
      <c r="A219" s="17" t="s">
        <v>433</v>
      </c>
      <c r="B219" s="17" t="s">
        <v>1297</v>
      </c>
      <c r="D219" s="17" t="s">
        <v>1297</v>
      </c>
      <c r="E219" s="17" t="s">
        <v>433</v>
      </c>
    </row>
    <row r="220" spans="1:5" x14ac:dyDescent="0.25">
      <c r="A220" s="17" t="s">
        <v>434</v>
      </c>
      <c r="B220" s="17" t="s">
        <v>1298</v>
      </c>
      <c r="D220" s="17" t="s">
        <v>1298</v>
      </c>
      <c r="E220" s="17" t="s">
        <v>434</v>
      </c>
    </row>
    <row r="221" spans="1:5" x14ac:dyDescent="0.25">
      <c r="A221" s="17" t="s">
        <v>435</v>
      </c>
      <c r="B221" s="17" t="s">
        <v>1299</v>
      </c>
      <c r="D221" s="17" t="s">
        <v>1299</v>
      </c>
      <c r="E221" s="17" t="s">
        <v>435</v>
      </c>
    </row>
    <row r="222" spans="1:5" x14ac:dyDescent="0.25">
      <c r="A222" s="17" t="s">
        <v>436</v>
      </c>
      <c r="B222" s="17" t="s">
        <v>1300</v>
      </c>
      <c r="D222" s="17" t="s">
        <v>1300</v>
      </c>
      <c r="E222" s="17" t="s">
        <v>436</v>
      </c>
    </row>
    <row r="223" spans="1:5" x14ac:dyDescent="0.25">
      <c r="A223" s="17" t="s">
        <v>437</v>
      </c>
      <c r="B223" s="17" t="s">
        <v>1301</v>
      </c>
      <c r="D223" s="17" t="s">
        <v>1301</v>
      </c>
      <c r="E223" s="17" t="s">
        <v>437</v>
      </c>
    </row>
    <row r="224" spans="1:5" x14ac:dyDescent="0.25">
      <c r="A224" s="17" t="s">
        <v>438</v>
      </c>
      <c r="B224" s="17" t="s">
        <v>1604</v>
      </c>
      <c r="D224" s="17" t="s">
        <v>1604</v>
      </c>
      <c r="E224" s="17" t="s">
        <v>438</v>
      </c>
    </row>
    <row r="225" spans="1:5" x14ac:dyDescent="0.25">
      <c r="A225" s="17" t="s">
        <v>439</v>
      </c>
      <c r="B225" s="17" t="s">
        <v>1302</v>
      </c>
      <c r="D225" s="17" t="s">
        <v>1302</v>
      </c>
      <c r="E225" s="17" t="s">
        <v>439</v>
      </c>
    </row>
    <row r="226" spans="1:5" x14ac:dyDescent="0.25">
      <c r="A226" s="17" t="s">
        <v>440</v>
      </c>
      <c r="B226" s="17" t="s">
        <v>1303</v>
      </c>
      <c r="D226" s="17" t="s">
        <v>1303</v>
      </c>
      <c r="E226" s="17" t="s">
        <v>440</v>
      </c>
    </row>
    <row r="227" spans="1:5" x14ac:dyDescent="0.25">
      <c r="A227" s="17" t="s">
        <v>441</v>
      </c>
      <c r="B227" s="17" t="s">
        <v>1304</v>
      </c>
      <c r="D227" s="17" t="s">
        <v>1304</v>
      </c>
      <c r="E227" s="17" t="s">
        <v>441</v>
      </c>
    </row>
    <row r="228" spans="1:5" x14ac:dyDescent="0.25">
      <c r="A228" s="17" t="s">
        <v>442</v>
      </c>
      <c r="B228" s="17" t="s">
        <v>1305</v>
      </c>
      <c r="D228" s="17" t="s">
        <v>1305</v>
      </c>
      <c r="E228" s="17" t="s">
        <v>442</v>
      </c>
    </row>
    <row r="229" spans="1:5" x14ac:dyDescent="0.25">
      <c r="A229" s="17" t="s">
        <v>443</v>
      </c>
      <c r="B229" s="17" t="s">
        <v>1306</v>
      </c>
      <c r="D229" s="17" t="s">
        <v>1306</v>
      </c>
      <c r="E229" s="17" t="s">
        <v>443</v>
      </c>
    </row>
    <row r="230" spans="1:5" x14ac:dyDescent="0.25">
      <c r="A230" s="17" t="s">
        <v>444</v>
      </c>
      <c r="B230" s="17" t="s">
        <v>1307</v>
      </c>
      <c r="D230" s="17" t="s">
        <v>1307</v>
      </c>
      <c r="E230" s="17" t="s">
        <v>444</v>
      </c>
    </row>
    <row r="231" spans="1:5" x14ac:dyDescent="0.25">
      <c r="A231" s="17" t="s">
        <v>445</v>
      </c>
      <c r="B231" s="17" t="s">
        <v>1308</v>
      </c>
      <c r="D231" s="17" t="s">
        <v>1308</v>
      </c>
      <c r="E231" s="17" t="s">
        <v>445</v>
      </c>
    </row>
    <row r="232" spans="1:5" x14ac:dyDescent="0.25">
      <c r="A232" s="17" t="s">
        <v>446</v>
      </c>
      <c r="B232" s="17" t="s">
        <v>1309</v>
      </c>
      <c r="D232" s="17" t="s">
        <v>1309</v>
      </c>
      <c r="E232" s="17" t="s">
        <v>446</v>
      </c>
    </row>
    <row r="233" spans="1:5" x14ac:dyDescent="0.25">
      <c r="A233" s="17" t="s">
        <v>447</v>
      </c>
      <c r="B233" s="17" t="s">
        <v>1310</v>
      </c>
      <c r="D233" s="17" t="s">
        <v>1310</v>
      </c>
      <c r="E233" s="17" t="s">
        <v>447</v>
      </c>
    </row>
    <row r="234" spans="1:5" x14ac:dyDescent="0.25">
      <c r="A234" s="17" t="s">
        <v>448</v>
      </c>
      <c r="B234" s="17" t="s">
        <v>1311</v>
      </c>
      <c r="D234" s="17" t="s">
        <v>1311</v>
      </c>
      <c r="E234" s="17" t="s">
        <v>448</v>
      </c>
    </row>
    <row r="235" spans="1:5" x14ac:dyDescent="0.25">
      <c r="A235" s="17" t="s">
        <v>449</v>
      </c>
      <c r="B235" s="17" t="s">
        <v>1312</v>
      </c>
      <c r="D235" s="17" t="s">
        <v>1312</v>
      </c>
      <c r="E235" s="17" t="s">
        <v>449</v>
      </c>
    </row>
    <row r="236" spans="1:5" x14ac:dyDescent="0.25">
      <c r="A236" s="17" t="s">
        <v>450</v>
      </c>
      <c r="B236" s="17" t="s">
        <v>1313</v>
      </c>
      <c r="D236" s="17" t="s">
        <v>1313</v>
      </c>
      <c r="E236" s="17" t="s">
        <v>450</v>
      </c>
    </row>
    <row r="237" spans="1:5" x14ac:dyDescent="0.25">
      <c r="A237" s="17" t="s">
        <v>451</v>
      </c>
      <c r="B237" s="17" t="s">
        <v>1314</v>
      </c>
      <c r="D237" s="17" t="s">
        <v>1314</v>
      </c>
      <c r="E237" s="17" t="s">
        <v>451</v>
      </c>
    </row>
    <row r="238" spans="1:5" x14ac:dyDescent="0.25">
      <c r="A238" s="17" t="s">
        <v>1018</v>
      </c>
      <c r="B238" s="17" t="s">
        <v>1315</v>
      </c>
      <c r="D238" s="17" t="s">
        <v>1315</v>
      </c>
      <c r="E238" s="17" t="s">
        <v>1018</v>
      </c>
    </row>
    <row r="239" spans="1:5" x14ac:dyDescent="0.25">
      <c r="A239" s="17" t="s">
        <v>1093</v>
      </c>
      <c r="B239" s="17" t="s">
        <v>1316</v>
      </c>
      <c r="D239" s="17" t="s">
        <v>1316</v>
      </c>
      <c r="E239" s="17" t="s">
        <v>1093</v>
      </c>
    </row>
    <row r="240" spans="1:5" x14ac:dyDescent="0.25">
      <c r="A240" s="17" t="s">
        <v>1094</v>
      </c>
      <c r="B240" s="17" t="s">
        <v>1317</v>
      </c>
      <c r="D240" s="17" t="s">
        <v>1317</v>
      </c>
      <c r="E240" s="17" t="s">
        <v>1094</v>
      </c>
    </row>
    <row r="241" spans="1:5" x14ac:dyDescent="0.25">
      <c r="A241" s="17" t="s">
        <v>452</v>
      </c>
      <c r="B241" s="17" t="s">
        <v>1318</v>
      </c>
      <c r="D241" s="17" t="s">
        <v>1318</v>
      </c>
      <c r="E241" s="17" t="s">
        <v>452</v>
      </c>
    </row>
    <row r="242" spans="1:5" x14ac:dyDescent="0.25">
      <c r="A242" s="17" t="s">
        <v>453</v>
      </c>
      <c r="B242" s="17" t="s">
        <v>1319</v>
      </c>
      <c r="D242" s="17" t="s">
        <v>1319</v>
      </c>
      <c r="E242" s="17" t="s">
        <v>453</v>
      </c>
    </row>
    <row r="243" spans="1:5" x14ac:dyDescent="0.25">
      <c r="A243" s="17" t="s">
        <v>454</v>
      </c>
      <c r="B243" s="17" t="s">
        <v>1320</v>
      </c>
      <c r="D243" s="17" t="s">
        <v>1320</v>
      </c>
      <c r="E243" s="17" t="s">
        <v>454</v>
      </c>
    </row>
    <row r="244" spans="1:5" x14ac:dyDescent="0.25">
      <c r="A244" s="17" t="s">
        <v>455</v>
      </c>
      <c r="B244" s="17" t="s">
        <v>1321</v>
      </c>
      <c r="D244" s="17" t="s">
        <v>1321</v>
      </c>
      <c r="E244" s="17" t="s">
        <v>455</v>
      </c>
    </row>
    <row r="245" spans="1:5" x14ac:dyDescent="0.25">
      <c r="A245" s="17" t="s">
        <v>456</v>
      </c>
      <c r="B245" s="17" t="s">
        <v>1605</v>
      </c>
      <c r="D245" s="17" t="s">
        <v>1605</v>
      </c>
      <c r="E245" s="17" t="s">
        <v>456</v>
      </c>
    </row>
    <row r="246" spans="1:5" x14ac:dyDescent="0.25">
      <c r="A246" s="17" t="s">
        <v>457</v>
      </c>
      <c r="B246" s="17" t="s">
        <v>1606</v>
      </c>
      <c r="D246" s="17" t="s">
        <v>1606</v>
      </c>
      <c r="E246" s="17" t="s">
        <v>457</v>
      </c>
    </row>
    <row r="247" spans="1:5" x14ac:dyDescent="0.25">
      <c r="A247" s="17" t="s">
        <v>458</v>
      </c>
      <c r="B247" s="17" t="s">
        <v>1322</v>
      </c>
      <c r="D247" s="17" t="s">
        <v>1322</v>
      </c>
      <c r="E247" s="17" t="s">
        <v>458</v>
      </c>
    </row>
    <row r="248" spans="1:5" x14ac:dyDescent="0.25">
      <c r="A248" s="17" t="s">
        <v>459</v>
      </c>
      <c r="B248" s="17" t="s">
        <v>1323</v>
      </c>
      <c r="D248" s="17" t="s">
        <v>1323</v>
      </c>
      <c r="E248" s="17" t="s">
        <v>459</v>
      </c>
    </row>
    <row r="249" spans="1:5" x14ac:dyDescent="0.25">
      <c r="A249" s="17" t="s">
        <v>460</v>
      </c>
      <c r="B249" s="17" t="s">
        <v>1607</v>
      </c>
      <c r="D249" s="17" t="s">
        <v>1607</v>
      </c>
      <c r="E249" s="17" t="s">
        <v>460</v>
      </c>
    </row>
    <row r="250" spans="1:5" x14ac:dyDescent="0.25">
      <c r="A250" s="17" t="s">
        <v>461</v>
      </c>
      <c r="B250" s="17" t="s">
        <v>1324</v>
      </c>
      <c r="D250" s="17" t="s">
        <v>1324</v>
      </c>
      <c r="E250" s="17" t="s">
        <v>461</v>
      </c>
    </row>
    <row r="251" spans="1:5" x14ac:dyDescent="0.25">
      <c r="A251" s="17" t="s">
        <v>462</v>
      </c>
      <c r="B251" s="17" t="s">
        <v>1325</v>
      </c>
      <c r="D251" s="17" t="s">
        <v>1325</v>
      </c>
      <c r="E251" s="17" t="s">
        <v>462</v>
      </c>
    </row>
    <row r="252" spans="1:5" x14ac:dyDescent="0.25">
      <c r="A252" s="17" t="s">
        <v>463</v>
      </c>
      <c r="B252" s="17" t="s">
        <v>1326</v>
      </c>
      <c r="D252" s="17" t="s">
        <v>1326</v>
      </c>
      <c r="E252" s="17" t="s">
        <v>463</v>
      </c>
    </row>
    <row r="253" spans="1:5" x14ac:dyDescent="0.25">
      <c r="A253" s="17" t="s">
        <v>464</v>
      </c>
      <c r="B253" s="17" t="s">
        <v>1327</v>
      </c>
      <c r="D253" s="17" t="s">
        <v>1327</v>
      </c>
      <c r="E253" s="17" t="s">
        <v>464</v>
      </c>
    </row>
    <row r="254" spans="1:5" x14ac:dyDescent="0.25">
      <c r="A254" s="17" t="s">
        <v>465</v>
      </c>
      <c r="B254" s="17" t="s">
        <v>1328</v>
      </c>
      <c r="D254" s="17" t="s">
        <v>1328</v>
      </c>
      <c r="E254" s="17" t="s">
        <v>465</v>
      </c>
    </row>
    <row r="255" spans="1:5" x14ac:dyDescent="0.25">
      <c r="A255" s="17" t="s">
        <v>466</v>
      </c>
      <c r="B255" s="17" t="s">
        <v>1329</v>
      </c>
      <c r="D255" s="17" t="s">
        <v>1329</v>
      </c>
      <c r="E255" s="17" t="s">
        <v>466</v>
      </c>
    </row>
    <row r="256" spans="1:5" x14ac:dyDescent="0.25">
      <c r="A256" s="17" t="s">
        <v>467</v>
      </c>
      <c r="B256" s="17" t="s">
        <v>1330</v>
      </c>
      <c r="D256" s="17" t="s">
        <v>1330</v>
      </c>
      <c r="E256" s="17" t="s">
        <v>467</v>
      </c>
    </row>
    <row r="257" spans="1:5" x14ac:dyDescent="0.25">
      <c r="A257" s="18" t="s">
        <v>1608</v>
      </c>
      <c r="B257" s="18" t="s">
        <v>1609</v>
      </c>
      <c r="D257" s="18" t="s">
        <v>1609</v>
      </c>
      <c r="E257" s="18" t="s">
        <v>1608</v>
      </c>
    </row>
    <row r="258" spans="1:5" x14ac:dyDescent="0.25">
      <c r="A258" s="17" t="s">
        <v>468</v>
      </c>
      <c r="B258" s="17" t="s">
        <v>1331</v>
      </c>
      <c r="D258" s="17" t="s">
        <v>1331</v>
      </c>
      <c r="E258" s="17" t="s">
        <v>468</v>
      </c>
    </row>
    <row r="259" spans="1:5" x14ac:dyDescent="0.25">
      <c r="A259" s="17" t="s">
        <v>469</v>
      </c>
      <c r="B259" s="17" t="s">
        <v>1332</v>
      </c>
      <c r="D259" s="17" t="s">
        <v>1332</v>
      </c>
      <c r="E259" s="17" t="s">
        <v>469</v>
      </c>
    </row>
    <row r="260" spans="1:5" x14ac:dyDescent="0.25">
      <c r="A260" s="17" t="s">
        <v>470</v>
      </c>
      <c r="B260" s="17" t="s">
        <v>1333</v>
      </c>
      <c r="D260" s="17" t="s">
        <v>1333</v>
      </c>
      <c r="E260" s="17" t="s">
        <v>470</v>
      </c>
    </row>
    <row r="261" spans="1:5" x14ac:dyDescent="0.25">
      <c r="A261" s="17" t="s">
        <v>471</v>
      </c>
      <c r="B261" s="17" t="s">
        <v>1334</v>
      </c>
      <c r="D261" s="17" t="s">
        <v>1334</v>
      </c>
      <c r="E261" s="17" t="s">
        <v>471</v>
      </c>
    </row>
    <row r="262" spans="1:5" x14ac:dyDescent="0.25">
      <c r="A262" s="17" t="s">
        <v>472</v>
      </c>
      <c r="B262" s="17" t="s">
        <v>1335</v>
      </c>
      <c r="D262" s="17" t="s">
        <v>1335</v>
      </c>
      <c r="E262" s="17" t="s">
        <v>472</v>
      </c>
    </row>
    <row r="263" spans="1:5" x14ac:dyDescent="0.25">
      <c r="A263" s="17" t="s">
        <v>473</v>
      </c>
      <c r="B263" s="17" t="s">
        <v>1610</v>
      </c>
      <c r="D263" s="17" t="s">
        <v>1610</v>
      </c>
      <c r="E263" s="17" t="s">
        <v>473</v>
      </c>
    </row>
    <row r="264" spans="1:5" x14ac:dyDescent="0.25">
      <c r="A264" s="17" t="s">
        <v>474</v>
      </c>
      <c r="B264" s="17" t="s">
        <v>1336</v>
      </c>
      <c r="D264" s="17" t="s">
        <v>1336</v>
      </c>
      <c r="E264" s="17" t="s">
        <v>474</v>
      </c>
    </row>
    <row r="265" spans="1:5" x14ac:dyDescent="0.25">
      <c r="A265" s="17" t="s">
        <v>475</v>
      </c>
      <c r="B265" s="17" t="s">
        <v>1337</v>
      </c>
      <c r="D265" s="17" t="s">
        <v>1337</v>
      </c>
      <c r="E265" s="17" t="s">
        <v>475</v>
      </c>
    </row>
    <row r="266" spans="1:5" x14ac:dyDescent="0.25">
      <c r="A266" s="17" t="s">
        <v>476</v>
      </c>
      <c r="B266" s="17" t="s">
        <v>1338</v>
      </c>
      <c r="D266" s="17" t="s">
        <v>1338</v>
      </c>
      <c r="E266" s="17" t="s">
        <v>476</v>
      </c>
    </row>
    <row r="267" spans="1:5" x14ac:dyDescent="0.25">
      <c r="A267" s="17" t="s">
        <v>477</v>
      </c>
      <c r="B267" s="17" t="s">
        <v>1339</v>
      </c>
      <c r="D267" s="17" t="s">
        <v>1339</v>
      </c>
      <c r="E267" s="17" t="s">
        <v>477</v>
      </c>
    </row>
    <row r="268" spans="1:5" x14ac:dyDescent="0.25">
      <c r="A268" s="17" t="s">
        <v>478</v>
      </c>
      <c r="B268" s="17" t="s">
        <v>1340</v>
      </c>
      <c r="D268" s="17" t="s">
        <v>1340</v>
      </c>
      <c r="E268" s="17" t="s">
        <v>478</v>
      </c>
    </row>
    <row r="269" spans="1:5" x14ac:dyDescent="0.25">
      <c r="A269" s="18" t="s">
        <v>1611</v>
      </c>
      <c r="B269" s="18" t="s">
        <v>1612</v>
      </c>
      <c r="D269" s="18" t="s">
        <v>1612</v>
      </c>
      <c r="E269" s="18" t="s">
        <v>1611</v>
      </c>
    </row>
    <row r="270" spans="1:5" x14ac:dyDescent="0.25">
      <c r="A270" s="17" t="s">
        <v>479</v>
      </c>
      <c r="B270" s="17" t="s">
        <v>1341</v>
      </c>
      <c r="D270" s="17" t="s">
        <v>1341</v>
      </c>
      <c r="E270" s="17" t="s">
        <v>479</v>
      </c>
    </row>
    <row r="271" spans="1:5" x14ac:dyDescent="0.25">
      <c r="A271" s="17" t="s">
        <v>480</v>
      </c>
      <c r="B271" s="17" t="s">
        <v>1342</v>
      </c>
      <c r="D271" s="17" t="s">
        <v>1342</v>
      </c>
      <c r="E271" s="17" t="s">
        <v>480</v>
      </c>
    </row>
    <row r="272" spans="1:5" x14ac:dyDescent="0.25">
      <c r="A272" s="17" t="s">
        <v>481</v>
      </c>
      <c r="B272" s="17" t="s">
        <v>1343</v>
      </c>
      <c r="D272" s="17" t="s">
        <v>1343</v>
      </c>
      <c r="E272" s="17" t="s">
        <v>481</v>
      </c>
    </row>
    <row r="273" spans="1:5" x14ac:dyDescent="0.25">
      <c r="A273" s="17" t="s">
        <v>482</v>
      </c>
      <c r="B273" s="17" t="s">
        <v>1344</v>
      </c>
      <c r="D273" s="17" t="s">
        <v>1344</v>
      </c>
      <c r="E273" s="17" t="s">
        <v>482</v>
      </c>
    </row>
    <row r="274" spans="1:5" x14ac:dyDescent="0.25">
      <c r="A274" s="17" t="s">
        <v>483</v>
      </c>
      <c r="B274" s="17" t="s">
        <v>1345</v>
      </c>
      <c r="D274" s="17" t="s">
        <v>1345</v>
      </c>
      <c r="E274" s="17" t="s">
        <v>483</v>
      </c>
    </row>
    <row r="275" spans="1:5" x14ac:dyDescent="0.25">
      <c r="A275" s="17" t="s">
        <v>484</v>
      </c>
      <c r="B275" s="17" t="s">
        <v>1346</v>
      </c>
      <c r="D275" s="17" t="s">
        <v>1346</v>
      </c>
      <c r="E275" s="17" t="s">
        <v>484</v>
      </c>
    </row>
    <row r="276" spans="1:5" x14ac:dyDescent="0.25">
      <c r="A276" s="17" t="s">
        <v>485</v>
      </c>
      <c r="B276" s="17" t="s">
        <v>1347</v>
      </c>
      <c r="D276" s="17" t="s">
        <v>1347</v>
      </c>
      <c r="E276" s="17" t="s">
        <v>485</v>
      </c>
    </row>
    <row r="277" spans="1:5" x14ac:dyDescent="0.25">
      <c r="A277" s="17" t="s">
        <v>486</v>
      </c>
      <c r="B277" s="17" t="s">
        <v>1348</v>
      </c>
      <c r="D277" s="17" t="s">
        <v>1348</v>
      </c>
      <c r="E277" s="17" t="s">
        <v>486</v>
      </c>
    </row>
    <row r="278" spans="1:5" x14ac:dyDescent="0.25">
      <c r="A278" s="17" t="s">
        <v>487</v>
      </c>
      <c r="B278" s="17" t="s">
        <v>1349</v>
      </c>
      <c r="D278" s="17" t="s">
        <v>1349</v>
      </c>
      <c r="E278" s="17" t="s">
        <v>487</v>
      </c>
    </row>
    <row r="279" spans="1:5" x14ac:dyDescent="0.25">
      <c r="A279" s="17" t="s">
        <v>488</v>
      </c>
      <c r="B279" s="17" t="s">
        <v>1350</v>
      </c>
      <c r="D279" s="17" t="s">
        <v>1350</v>
      </c>
      <c r="E279" s="17" t="s">
        <v>488</v>
      </c>
    </row>
    <row r="280" spans="1:5" x14ac:dyDescent="0.25">
      <c r="A280" s="17" t="s">
        <v>489</v>
      </c>
      <c r="B280" s="17" t="s">
        <v>1351</v>
      </c>
      <c r="D280" s="17" t="s">
        <v>1351</v>
      </c>
      <c r="E280" s="17" t="s">
        <v>489</v>
      </c>
    </row>
    <row r="281" spans="1:5" x14ac:dyDescent="0.25">
      <c r="A281" s="17" t="s">
        <v>490</v>
      </c>
      <c r="B281" s="17" t="s">
        <v>1613</v>
      </c>
      <c r="D281" s="17" t="s">
        <v>1613</v>
      </c>
      <c r="E281" s="17" t="s">
        <v>490</v>
      </c>
    </row>
    <row r="282" spans="1:5" x14ac:dyDescent="0.25">
      <c r="A282" s="17" t="s">
        <v>491</v>
      </c>
      <c r="B282" s="17" t="s">
        <v>1352</v>
      </c>
      <c r="D282" s="17" t="s">
        <v>1352</v>
      </c>
      <c r="E282" s="17" t="s">
        <v>491</v>
      </c>
    </row>
    <row r="283" spans="1:5" x14ac:dyDescent="0.25">
      <c r="A283" s="17" t="s">
        <v>492</v>
      </c>
      <c r="B283" s="17" t="s">
        <v>1353</v>
      </c>
      <c r="D283" s="17" t="s">
        <v>1353</v>
      </c>
      <c r="E283" s="17" t="s">
        <v>492</v>
      </c>
    </row>
    <row r="284" spans="1:5" x14ac:dyDescent="0.25">
      <c r="A284" s="17" t="s">
        <v>493</v>
      </c>
      <c r="B284" s="17" t="s">
        <v>1354</v>
      </c>
      <c r="D284" s="17" t="s">
        <v>1354</v>
      </c>
      <c r="E284" s="17" t="s">
        <v>493</v>
      </c>
    </row>
    <row r="285" spans="1:5" x14ac:dyDescent="0.25">
      <c r="A285" s="17" t="s">
        <v>494</v>
      </c>
      <c r="B285" s="17" t="s">
        <v>1355</v>
      </c>
      <c r="D285" s="17" t="s">
        <v>1355</v>
      </c>
      <c r="E285" s="17" t="s">
        <v>494</v>
      </c>
    </row>
    <row r="286" spans="1:5" x14ac:dyDescent="0.25">
      <c r="A286" s="17" t="s">
        <v>495</v>
      </c>
      <c r="B286" s="17" t="s">
        <v>1356</v>
      </c>
      <c r="D286" s="17" t="s">
        <v>1356</v>
      </c>
      <c r="E286" s="17" t="s">
        <v>495</v>
      </c>
    </row>
    <row r="287" spans="1:5" x14ac:dyDescent="0.25">
      <c r="A287" s="17" t="s">
        <v>496</v>
      </c>
      <c r="B287" s="17" t="s">
        <v>1357</v>
      </c>
      <c r="D287" s="17" t="s">
        <v>1357</v>
      </c>
      <c r="E287" s="17" t="s">
        <v>496</v>
      </c>
    </row>
    <row r="288" spans="1:5" x14ac:dyDescent="0.25">
      <c r="A288" s="17" t="s">
        <v>497</v>
      </c>
      <c r="B288" s="17" t="s">
        <v>1358</v>
      </c>
      <c r="D288" s="17" t="s">
        <v>1358</v>
      </c>
      <c r="E288" s="17" t="s">
        <v>497</v>
      </c>
    </row>
    <row r="289" spans="1:5" x14ac:dyDescent="0.25">
      <c r="A289" s="17" t="s">
        <v>498</v>
      </c>
      <c r="B289" s="17" t="s">
        <v>1359</v>
      </c>
      <c r="D289" s="17" t="s">
        <v>1359</v>
      </c>
      <c r="E289" s="17" t="s">
        <v>498</v>
      </c>
    </row>
    <row r="290" spans="1:5" x14ac:dyDescent="0.25">
      <c r="A290" s="17" t="s">
        <v>499</v>
      </c>
      <c r="B290" s="17" t="s">
        <v>1614</v>
      </c>
      <c r="D290" s="17" t="s">
        <v>1614</v>
      </c>
      <c r="E290" s="17" t="s">
        <v>499</v>
      </c>
    </row>
    <row r="291" spans="1:5" x14ac:dyDescent="0.25">
      <c r="A291" s="17" t="s">
        <v>500</v>
      </c>
      <c r="B291" s="17" t="s">
        <v>1360</v>
      </c>
      <c r="D291" s="17" t="s">
        <v>1360</v>
      </c>
      <c r="E291" s="17" t="s">
        <v>500</v>
      </c>
    </row>
    <row r="292" spans="1:5" x14ac:dyDescent="0.25">
      <c r="A292" s="17" t="s">
        <v>501</v>
      </c>
      <c r="B292" s="17" t="s">
        <v>1361</v>
      </c>
      <c r="D292" s="17" t="s">
        <v>1361</v>
      </c>
      <c r="E292" s="17" t="s">
        <v>501</v>
      </c>
    </row>
    <row r="293" spans="1:5" x14ac:dyDescent="0.25">
      <c r="A293" s="17" t="s">
        <v>502</v>
      </c>
      <c r="B293" s="17" t="s">
        <v>1362</v>
      </c>
      <c r="D293" s="17" t="s">
        <v>1362</v>
      </c>
      <c r="E293" s="17" t="s">
        <v>502</v>
      </c>
    </row>
    <row r="294" spans="1:5" x14ac:dyDescent="0.25">
      <c r="A294" s="17" t="s">
        <v>503</v>
      </c>
      <c r="B294" s="17" t="s">
        <v>1363</v>
      </c>
      <c r="D294" s="17" t="s">
        <v>1363</v>
      </c>
      <c r="E294" s="17" t="s">
        <v>503</v>
      </c>
    </row>
    <row r="295" spans="1:5" x14ac:dyDescent="0.25">
      <c r="A295" s="17" t="s">
        <v>504</v>
      </c>
      <c r="B295" s="17" t="s">
        <v>1364</v>
      </c>
      <c r="D295" s="17" t="s">
        <v>1364</v>
      </c>
      <c r="E295" s="17" t="s">
        <v>504</v>
      </c>
    </row>
    <row r="296" spans="1:5" x14ac:dyDescent="0.25">
      <c r="A296" s="17" t="s">
        <v>505</v>
      </c>
      <c r="B296" s="17" t="s">
        <v>1365</v>
      </c>
      <c r="D296" s="17" t="s">
        <v>1365</v>
      </c>
      <c r="E296" s="17" t="s">
        <v>505</v>
      </c>
    </row>
    <row r="297" spans="1:5" x14ac:dyDescent="0.25">
      <c r="A297" s="17" t="s">
        <v>506</v>
      </c>
      <c r="B297" s="17" t="s">
        <v>1366</v>
      </c>
      <c r="D297" s="17" t="s">
        <v>1366</v>
      </c>
      <c r="E297" s="17" t="s">
        <v>506</v>
      </c>
    </row>
    <row r="298" spans="1:5" x14ac:dyDescent="0.25">
      <c r="A298" s="17" t="s">
        <v>507</v>
      </c>
      <c r="B298" s="17" t="s">
        <v>1367</v>
      </c>
      <c r="D298" s="17" t="s">
        <v>1367</v>
      </c>
      <c r="E298" s="17" t="s">
        <v>507</v>
      </c>
    </row>
    <row r="299" spans="1:5" x14ac:dyDescent="0.25">
      <c r="A299" s="17" t="s">
        <v>508</v>
      </c>
      <c r="B299" s="17" t="s">
        <v>1368</v>
      </c>
      <c r="D299" s="17" t="s">
        <v>1368</v>
      </c>
      <c r="E299" s="17" t="s">
        <v>508</v>
      </c>
    </row>
    <row r="300" spans="1:5" x14ac:dyDescent="0.25">
      <c r="A300" s="17" t="s">
        <v>509</v>
      </c>
      <c r="B300" s="17" t="s">
        <v>1369</v>
      </c>
      <c r="D300" s="17" t="s">
        <v>1369</v>
      </c>
      <c r="E300" s="17" t="s">
        <v>509</v>
      </c>
    </row>
    <row r="301" spans="1:5" x14ac:dyDescent="0.25">
      <c r="A301" s="17" t="s">
        <v>510</v>
      </c>
      <c r="B301" s="17" t="s">
        <v>1370</v>
      </c>
      <c r="D301" s="17" t="s">
        <v>1370</v>
      </c>
      <c r="E301" s="17" t="s">
        <v>510</v>
      </c>
    </row>
    <row r="302" spans="1:5" x14ac:dyDescent="0.25">
      <c r="A302" s="17" t="s">
        <v>511</v>
      </c>
      <c r="B302" s="17" t="s">
        <v>1371</v>
      </c>
      <c r="D302" s="17" t="s">
        <v>1371</v>
      </c>
      <c r="E302" s="17" t="s">
        <v>511</v>
      </c>
    </row>
    <row r="303" spans="1:5" x14ac:dyDescent="0.25">
      <c r="A303" s="17" t="s">
        <v>512</v>
      </c>
      <c r="B303" s="17" t="s">
        <v>1372</v>
      </c>
      <c r="D303" s="17" t="s">
        <v>1372</v>
      </c>
      <c r="E303" s="17" t="s">
        <v>512</v>
      </c>
    </row>
    <row r="304" spans="1:5" x14ac:dyDescent="0.25">
      <c r="A304" s="17" t="s">
        <v>513</v>
      </c>
      <c r="B304" s="17" t="s">
        <v>1373</v>
      </c>
      <c r="D304" s="17" t="s">
        <v>1373</v>
      </c>
      <c r="E304" s="17" t="s">
        <v>513</v>
      </c>
    </row>
    <row r="305" spans="1:5" x14ac:dyDescent="0.25">
      <c r="A305" s="17" t="s">
        <v>514</v>
      </c>
      <c r="B305" s="17" t="s">
        <v>1374</v>
      </c>
      <c r="D305" s="17" t="s">
        <v>1374</v>
      </c>
      <c r="E305" s="17" t="s">
        <v>514</v>
      </c>
    </row>
    <row r="306" spans="1:5" x14ac:dyDescent="0.25">
      <c r="A306" s="17" t="s">
        <v>515</v>
      </c>
      <c r="B306" s="17" t="s">
        <v>1375</v>
      </c>
      <c r="D306" s="17" t="s">
        <v>1375</v>
      </c>
      <c r="E306" s="17" t="s">
        <v>515</v>
      </c>
    </row>
    <row r="307" spans="1:5" x14ac:dyDescent="0.25">
      <c r="A307" s="17" t="s">
        <v>516</v>
      </c>
      <c r="B307" s="17" t="s">
        <v>1376</v>
      </c>
      <c r="D307" s="17" t="s">
        <v>1376</v>
      </c>
      <c r="E307" s="17" t="s">
        <v>516</v>
      </c>
    </row>
    <row r="308" spans="1:5" x14ac:dyDescent="0.25">
      <c r="A308" s="17" t="s">
        <v>517</v>
      </c>
      <c r="B308" s="17" t="s">
        <v>1377</v>
      </c>
      <c r="D308" s="17" t="s">
        <v>1377</v>
      </c>
      <c r="E308" s="17" t="s">
        <v>517</v>
      </c>
    </row>
    <row r="309" spans="1:5" x14ac:dyDescent="0.25">
      <c r="A309" s="17" t="s">
        <v>518</v>
      </c>
      <c r="B309" s="17" t="s">
        <v>1378</v>
      </c>
      <c r="D309" s="17" t="s">
        <v>1378</v>
      </c>
      <c r="E309" s="17" t="s">
        <v>518</v>
      </c>
    </row>
    <row r="310" spans="1:5" x14ac:dyDescent="0.25">
      <c r="A310" s="17" t="s">
        <v>519</v>
      </c>
      <c r="B310" s="17" t="s">
        <v>1379</v>
      </c>
      <c r="D310" s="17" t="s">
        <v>1379</v>
      </c>
      <c r="E310" s="17" t="s">
        <v>519</v>
      </c>
    </row>
    <row r="311" spans="1:5" x14ac:dyDescent="0.25">
      <c r="A311" s="17" t="s">
        <v>520</v>
      </c>
      <c r="B311" s="17" t="s">
        <v>1380</v>
      </c>
      <c r="D311" s="17" t="s">
        <v>1380</v>
      </c>
      <c r="E311" s="17" t="s">
        <v>520</v>
      </c>
    </row>
    <row r="312" spans="1:5" x14ac:dyDescent="0.25">
      <c r="A312" s="17" t="s">
        <v>521</v>
      </c>
      <c r="B312" s="17" t="s">
        <v>1381</v>
      </c>
      <c r="D312" s="17" t="s">
        <v>1381</v>
      </c>
      <c r="E312" s="17" t="s">
        <v>521</v>
      </c>
    </row>
    <row r="313" spans="1:5" x14ac:dyDescent="0.25">
      <c r="A313" s="17" t="s">
        <v>522</v>
      </c>
      <c r="B313" s="17" t="s">
        <v>1382</v>
      </c>
      <c r="D313" s="17" t="s">
        <v>1382</v>
      </c>
      <c r="E313" s="17" t="s">
        <v>522</v>
      </c>
    </row>
    <row r="314" spans="1:5" x14ac:dyDescent="0.25">
      <c r="A314" s="17" t="s">
        <v>523</v>
      </c>
      <c r="B314" s="17" t="s">
        <v>1383</v>
      </c>
      <c r="D314" s="17" t="s">
        <v>1383</v>
      </c>
      <c r="E314" s="17" t="s">
        <v>523</v>
      </c>
    </row>
    <row r="315" spans="1:5" x14ac:dyDescent="0.25">
      <c r="A315" s="17" t="s">
        <v>524</v>
      </c>
      <c r="B315" s="17" t="s">
        <v>1384</v>
      </c>
      <c r="D315" s="17" t="s">
        <v>1384</v>
      </c>
      <c r="E315" s="17" t="s">
        <v>524</v>
      </c>
    </row>
    <row r="316" spans="1:5" x14ac:dyDescent="0.25">
      <c r="A316" s="17" t="s">
        <v>525</v>
      </c>
      <c r="B316" s="17" t="s">
        <v>1385</v>
      </c>
      <c r="D316" s="17" t="s">
        <v>1385</v>
      </c>
      <c r="E316" s="17" t="s">
        <v>525</v>
      </c>
    </row>
    <row r="317" spans="1:5" x14ac:dyDescent="0.25">
      <c r="A317" s="17" t="s">
        <v>526</v>
      </c>
      <c r="B317" s="17" t="s">
        <v>1386</v>
      </c>
      <c r="D317" s="17" t="s">
        <v>1386</v>
      </c>
      <c r="E317" s="17" t="s">
        <v>526</v>
      </c>
    </row>
    <row r="318" spans="1:5" x14ac:dyDescent="0.25">
      <c r="A318" s="17" t="s">
        <v>527</v>
      </c>
      <c r="B318" s="17" t="s">
        <v>1387</v>
      </c>
      <c r="D318" s="17" t="s">
        <v>1387</v>
      </c>
      <c r="E318" s="17" t="s">
        <v>527</v>
      </c>
    </row>
    <row r="319" spans="1:5" x14ac:dyDescent="0.25">
      <c r="A319" s="17" t="s">
        <v>528</v>
      </c>
      <c r="B319" s="17" t="s">
        <v>1388</v>
      </c>
      <c r="D319" s="17" t="s">
        <v>1388</v>
      </c>
      <c r="E319" s="17" t="s">
        <v>528</v>
      </c>
    </row>
    <row r="320" spans="1:5" x14ac:dyDescent="0.25">
      <c r="A320" s="17" t="s">
        <v>529</v>
      </c>
      <c r="B320" s="17" t="s">
        <v>1389</v>
      </c>
      <c r="D320" s="17" t="s">
        <v>1389</v>
      </c>
      <c r="E320" s="17" t="s">
        <v>529</v>
      </c>
    </row>
    <row r="321" spans="1:5" x14ac:dyDescent="0.25">
      <c r="A321" s="17" t="s">
        <v>530</v>
      </c>
      <c r="B321" s="17" t="s">
        <v>1390</v>
      </c>
      <c r="D321" s="17" t="s">
        <v>1390</v>
      </c>
      <c r="E321" s="17" t="s">
        <v>530</v>
      </c>
    </row>
    <row r="322" spans="1:5" x14ac:dyDescent="0.25">
      <c r="A322" s="17" t="s">
        <v>531</v>
      </c>
      <c r="B322" s="17" t="s">
        <v>1615</v>
      </c>
      <c r="D322" s="17" t="s">
        <v>1615</v>
      </c>
      <c r="E322" s="17" t="s">
        <v>531</v>
      </c>
    </row>
    <row r="323" spans="1:5" x14ac:dyDescent="0.25">
      <c r="A323" s="17" t="s">
        <v>532</v>
      </c>
      <c r="B323" s="17" t="s">
        <v>1391</v>
      </c>
      <c r="D323" s="17" t="s">
        <v>1391</v>
      </c>
      <c r="E323" s="17" t="s">
        <v>532</v>
      </c>
    </row>
    <row r="324" spans="1:5" x14ac:dyDescent="0.25">
      <c r="A324" s="17" t="s">
        <v>533</v>
      </c>
      <c r="B324" s="17" t="s">
        <v>1392</v>
      </c>
      <c r="D324" s="17" t="s">
        <v>1392</v>
      </c>
      <c r="E324" s="17" t="s">
        <v>533</v>
      </c>
    </row>
    <row r="325" spans="1:5" x14ac:dyDescent="0.25">
      <c r="A325" s="17" t="s">
        <v>534</v>
      </c>
      <c r="B325" s="17" t="s">
        <v>1393</v>
      </c>
      <c r="D325" s="17" t="s">
        <v>1393</v>
      </c>
      <c r="E325" s="17" t="s">
        <v>534</v>
      </c>
    </row>
    <row r="326" spans="1:5" x14ac:dyDescent="0.25">
      <c r="A326" s="17" t="s">
        <v>535</v>
      </c>
      <c r="B326" s="17" t="s">
        <v>1394</v>
      </c>
      <c r="D326" s="17" t="s">
        <v>1394</v>
      </c>
      <c r="E326" s="17" t="s">
        <v>535</v>
      </c>
    </row>
    <row r="327" spans="1:5" x14ac:dyDescent="0.25">
      <c r="A327" s="17" t="s">
        <v>536</v>
      </c>
      <c r="B327" s="17" t="s">
        <v>1395</v>
      </c>
      <c r="D327" s="17" t="s">
        <v>1395</v>
      </c>
      <c r="E327" s="17" t="s">
        <v>536</v>
      </c>
    </row>
    <row r="328" spans="1:5" x14ac:dyDescent="0.25">
      <c r="A328" s="17" t="s">
        <v>537</v>
      </c>
      <c r="B328" s="17" t="s">
        <v>1396</v>
      </c>
      <c r="D328" s="17" t="s">
        <v>1396</v>
      </c>
      <c r="E328" s="17" t="s">
        <v>537</v>
      </c>
    </row>
    <row r="329" spans="1:5" x14ac:dyDescent="0.25">
      <c r="A329" s="17" t="s">
        <v>538</v>
      </c>
      <c r="B329" s="17" t="s">
        <v>1616</v>
      </c>
      <c r="D329" s="17" t="s">
        <v>1616</v>
      </c>
      <c r="E329" s="17" t="s">
        <v>538</v>
      </c>
    </row>
    <row r="330" spans="1:5" x14ac:dyDescent="0.25">
      <c r="A330" s="17" t="s">
        <v>539</v>
      </c>
      <c r="B330" s="17" t="s">
        <v>1397</v>
      </c>
      <c r="D330" s="17" t="s">
        <v>1397</v>
      </c>
      <c r="E330" s="17" t="s">
        <v>539</v>
      </c>
    </row>
    <row r="331" spans="1:5" x14ac:dyDescent="0.25">
      <c r="A331" s="17" t="s">
        <v>540</v>
      </c>
      <c r="B331" s="17" t="s">
        <v>1398</v>
      </c>
      <c r="D331" s="17" t="s">
        <v>1398</v>
      </c>
      <c r="E331" s="17" t="s">
        <v>540</v>
      </c>
    </row>
    <row r="332" spans="1:5" x14ac:dyDescent="0.25">
      <c r="A332" s="17" t="s">
        <v>541</v>
      </c>
      <c r="B332" s="17" t="s">
        <v>1399</v>
      </c>
      <c r="D332" s="17" t="s">
        <v>1399</v>
      </c>
      <c r="E332" s="17" t="s">
        <v>541</v>
      </c>
    </row>
    <row r="333" spans="1:5" x14ac:dyDescent="0.25">
      <c r="A333" s="17" t="s">
        <v>542</v>
      </c>
      <c r="B333" s="17" t="s">
        <v>1400</v>
      </c>
      <c r="D333" s="17" t="s">
        <v>1400</v>
      </c>
      <c r="E333" s="17" t="s">
        <v>542</v>
      </c>
    </row>
    <row r="334" spans="1:5" x14ac:dyDescent="0.25">
      <c r="A334" s="17" t="s">
        <v>543</v>
      </c>
      <c r="B334" s="17" t="s">
        <v>1401</v>
      </c>
      <c r="D334" s="17" t="s">
        <v>1401</v>
      </c>
      <c r="E334" s="17" t="s">
        <v>543</v>
      </c>
    </row>
    <row r="335" spans="1:5" x14ac:dyDescent="0.25">
      <c r="A335" s="17" t="s">
        <v>544</v>
      </c>
      <c r="B335" s="17" t="s">
        <v>1617</v>
      </c>
      <c r="D335" s="17" t="s">
        <v>1617</v>
      </c>
      <c r="E335" s="17" t="s">
        <v>544</v>
      </c>
    </row>
    <row r="336" spans="1:5" x14ac:dyDescent="0.25">
      <c r="A336" s="17" t="s">
        <v>545</v>
      </c>
      <c r="B336" s="17" t="s">
        <v>1402</v>
      </c>
      <c r="D336" s="17" t="s">
        <v>1402</v>
      </c>
      <c r="E336" s="17" t="s">
        <v>545</v>
      </c>
    </row>
    <row r="337" spans="1:5" x14ac:dyDescent="0.25">
      <c r="A337" s="17" t="s">
        <v>546</v>
      </c>
      <c r="B337" s="17" t="s">
        <v>1403</v>
      </c>
      <c r="D337" s="17" t="s">
        <v>1403</v>
      </c>
      <c r="E337" s="17" t="s">
        <v>546</v>
      </c>
    </row>
    <row r="338" spans="1:5" x14ac:dyDescent="0.25">
      <c r="A338" s="17" t="s">
        <v>547</v>
      </c>
      <c r="B338" s="17" t="s">
        <v>1618</v>
      </c>
      <c r="D338" s="17" t="s">
        <v>1618</v>
      </c>
      <c r="E338" s="17" t="s">
        <v>547</v>
      </c>
    </row>
    <row r="339" spans="1:5" x14ac:dyDescent="0.25">
      <c r="A339" s="17" t="s">
        <v>548</v>
      </c>
      <c r="B339" s="17" t="s">
        <v>1404</v>
      </c>
      <c r="D339" s="17" t="s">
        <v>1404</v>
      </c>
      <c r="E339" s="17" t="s">
        <v>548</v>
      </c>
    </row>
    <row r="340" spans="1:5" x14ac:dyDescent="0.25">
      <c r="A340" s="17" t="s">
        <v>549</v>
      </c>
      <c r="B340" s="17" t="s">
        <v>1405</v>
      </c>
      <c r="D340" s="17" t="s">
        <v>1405</v>
      </c>
      <c r="E340" s="17" t="s">
        <v>549</v>
      </c>
    </row>
    <row r="341" spans="1:5" x14ac:dyDescent="0.25">
      <c r="A341" s="17" t="s">
        <v>550</v>
      </c>
      <c r="B341" s="17" t="s">
        <v>1406</v>
      </c>
      <c r="D341" s="17" t="s">
        <v>1406</v>
      </c>
      <c r="E341" s="17" t="s">
        <v>550</v>
      </c>
    </row>
    <row r="342" spans="1:5" x14ac:dyDescent="0.25">
      <c r="A342" s="17" t="s">
        <v>551</v>
      </c>
      <c r="B342" s="17" t="s">
        <v>1407</v>
      </c>
      <c r="D342" s="17" t="s">
        <v>1407</v>
      </c>
      <c r="E342" s="17" t="s">
        <v>551</v>
      </c>
    </row>
    <row r="343" spans="1:5" x14ac:dyDescent="0.25">
      <c r="A343" s="17" t="s">
        <v>552</v>
      </c>
      <c r="B343" s="17" t="s">
        <v>1408</v>
      </c>
      <c r="D343" s="17" t="s">
        <v>1408</v>
      </c>
      <c r="E343" s="17" t="s">
        <v>552</v>
      </c>
    </row>
    <row r="344" spans="1:5" x14ac:dyDescent="0.25">
      <c r="A344" s="17" t="s">
        <v>553</v>
      </c>
      <c r="B344" s="17" t="s">
        <v>1409</v>
      </c>
      <c r="D344" s="17" t="s">
        <v>1409</v>
      </c>
      <c r="E344" s="17" t="s">
        <v>553</v>
      </c>
    </row>
    <row r="345" spans="1:5" x14ac:dyDescent="0.25">
      <c r="A345" s="17" t="s">
        <v>554</v>
      </c>
      <c r="B345" s="17" t="s">
        <v>1410</v>
      </c>
      <c r="D345" s="17" t="s">
        <v>1410</v>
      </c>
      <c r="E345" s="17" t="s">
        <v>554</v>
      </c>
    </row>
    <row r="346" spans="1:5" x14ac:dyDescent="0.25">
      <c r="A346" s="17" t="s">
        <v>555</v>
      </c>
      <c r="B346" s="17" t="s">
        <v>1411</v>
      </c>
      <c r="D346" s="17" t="s">
        <v>1411</v>
      </c>
      <c r="E346" s="17" t="s">
        <v>555</v>
      </c>
    </row>
    <row r="347" spans="1:5" x14ac:dyDescent="0.25">
      <c r="A347" s="17" t="s">
        <v>556</v>
      </c>
      <c r="B347" s="17" t="s">
        <v>1412</v>
      </c>
      <c r="D347" s="17" t="s">
        <v>1412</v>
      </c>
      <c r="E347" s="17" t="s">
        <v>556</v>
      </c>
    </row>
    <row r="348" spans="1:5" x14ac:dyDescent="0.25">
      <c r="A348" s="17" t="s">
        <v>557</v>
      </c>
      <c r="B348" s="17" t="s">
        <v>1413</v>
      </c>
      <c r="D348" s="17" t="s">
        <v>1413</v>
      </c>
      <c r="E348" s="17" t="s">
        <v>557</v>
      </c>
    </row>
    <row r="349" spans="1:5" x14ac:dyDescent="0.25">
      <c r="A349" s="17" t="s">
        <v>558</v>
      </c>
      <c r="B349" s="17" t="s">
        <v>1619</v>
      </c>
      <c r="D349" s="17" t="s">
        <v>1619</v>
      </c>
      <c r="E349" s="17" t="s">
        <v>558</v>
      </c>
    </row>
    <row r="350" spans="1:5" x14ac:dyDescent="0.25">
      <c r="A350" s="17" t="s">
        <v>559</v>
      </c>
      <c r="B350" s="17" t="s">
        <v>1414</v>
      </c>
      <c r="D350" s="17" t="s">
        <v>1414</v>
      </c>
      <c r="E350" s="17" t="s">
        <v>559</v>
      </c>
    </row>
    <row r="351" spans="1:5" x14ac:dyDescent="0.25">
      <c r="A351" s="17" t="s">
        <v>560</v>
      </c>
      <c r="B351" s="17" t="s">
        <v>1415</v>
      </c>
      <c r="D351" s="17" t="s">
        <v>1415</v>
      </c>
      <c r="E351" s="17" t="s">
        <v>560</v>
      </c>
    </row>
    <row r="352" spans="1:5" x14ac:dyDescent="0.25">
      <c r="A352" s="17" t="s">
        <v>561</v>
      </c>
      <c r="B352" s="17" t="s">
        <v>1416</v>
      </c>
      <c r="D352" s="17" t="s">
        <v>1416</v>
      </c>
      <c r="E352" s="17" t="s">
        <v>561</v>
      </c>
    </row>
    <row r="353" spans="1:5" x14ac:dyDescent="0.25">
      <c r="A353" s="17" t="s">
        <v>562</v>
      </c>
      <c r="B353" s="17" t="s">
        <v>1417</v>
      </c>
      <c r="D353" s="17" t="s">
        <v>1417</v>
      </c>
      <c r="E353" s="17" t="s">
        <v>562</v>
      </c>
    </row>
    <row r="354" spans="1:5" x14ac:dyDescent="0.25">
      <c r="A354" s="17" t="s">
        <v>563</v>
      </c>
      <c r="B354" s="17" t="s">
        <v>1418</v>
      </c>
      <c r="D354" s="17" t="s">
        <v>1418</v>
      </c>
      <c r="E354" s="17" t="s">
        <v>563</v>
      </c>
    </row>
    <row r="355" spans="1:5" x14ac:dyDescent="0.25">
      <c r="A355" s="17" t="s">
        <v>564</v>
      </c>
      <c r="B355" s="17" t="s">
        <v>1419</v>
      </c>
      <c r="D355" s="17" t="s">
        <v>1419</v>
      </c>
      <c r="E355" s="17" t="s">
        <v>564</v>
      </c>
    </row>
    <row r="356" spans="1:5" x14ac:dyDescent="0.25">
      <c r="A356" s="17" t="s">
        <v>565</v>
      </c>
      <c r="B356" s="17" t="s">
        <v>1420</v>
      </c>
      <c r="D356" s="17" t="s">
        <v>1420</v>
      </c>
      <c r="E356" s="17" t="s">
        <v>565</v>
      </c>
    </row>
    <row r="357" spans="1:5" x14ac:dyDescent="0.25">
      <c r="A357" s="17" t="s">
        <v>566</v>
      </c>
      <c r="B357" s="17" t="s">
        <v>1421</v>
      </c>
      <c r="D357" s="17" t="s">
        <v>1421</v>
      </c>
      <c r="E357" s="17" t="s">
        <v>566</v>
      </c>
    </row>
    <row r="358" spans="1:5" x14ac:dyDescent="0.25">
      <c r="A358" s="17" t="s">
        <v>567</v>
      </c>
      <c r="B358" s="17" t="s">
        <v>1620</v>
      </c>
      <c r="D358" s="17" t="s">
        <v>1620</v>
      </c>
      <c r="E358" s="17" t="s">
        <v>567</v>
      </c>
    </row>
    <row r="359" spans="1:5" x14ac:dyDescent="0.25">
      <c r="A359" s="17" t="s">
        <v>568</v>
      </c>
      <c r="B359" s="17" t="s">
        <v>1422</v>
      </c>
      <c r="D359" s="17" t="s">
        <v>1422</v>
      </c>
      <c r="E359" s="17" t="s">
        <v>568</v>
      </c>
    </row>
    <row r="360" spans="1:5" x14ac:dyDescent="0.25">
      <c r="A360" s="17" t="s">
        <v>569</v>
      </c>
      <c r="B360" s="17" t="s">
        <v>1423</v>
      </c>
      <c r="D360" s="17" t="s">
        <v>1423</v>
      </c>
      <c r="E360" s="17" t="s">
        <v>569</v>
      </c>
    </row>
    <row r="361" spans="1:5" x14ac:dyDescent="0.25">
      <c r="A361" s="17" t="s">
        <v>570</v>
      </c>
      <c r="B361" s="17" t="s">
        <v>1424</v>
      </c>
      <c r="D361" s="17" t="s">
        <v>1424</v>
      </c>
      <c r="E361" s="17" t="s">
        <v>570</v>
      </c>
    </row>
    <row r="362" spans="1:5" x14ac:dyDescent="0.25">
      <c r="A362" s="17" t="s">
        <v>571</v>
      </c>
      <c r="B362" s="17" t="s">
        <v>1425</v>
      </c>
      <c r="D362" s="17" t="s">
        <v>1425</v>
      </c>
      <c r="E362" s="17" t="s">
        <v>571</v>
      </c>
    </row>
    <row r="363" spans="1:5" x14ac:dyDescent="0.25">
      <c r="A363" s="17" t="s">
        <v>572</v>
      </c>
      <c r="B363" s="17" t="s">
        <v>1621</v>
      </c>
      <c r="D363" s="17" t="s">
        <v>1621</v>
      </c>
      <c r="E363" s="17" t="s">
        <v>572</v>
      </c>
    </row>
    <row r="364" spans="1:5" x14ac:dyDescent="0.25">
      <c r="A364" s="17" t="s">
        <v>573</v>
      </c>
      <c r="B364" s="17" t="s">
        <v>1426</v>
      </c>
      <c r="D364" s="17" t="s">
        <v>1426</v>
      </c>
      <c r="E364" s="17" t="s">
        <v>573</v>
      </c>
    </row>
    <row r="365" spans="1:5" x14ac:dyDescent="0.25">
      <c r="A365" s="17" t="s">
        <v>574</v>
      </c>
      <c r="B365" s="17" t="s">
        <v>1427</v>
      </c>
      <c r="D365" s="17" t="s">
        <v>1427</v>
      </c>
      <c r="E365" s="17" t="s">
        <v>574</v>
      </c>
    </row>
    <row r="366" spans="1:5" x14ac:dyDescent="0.25">
      <c r="A366" s="17" t="s">
        <v>575</v>
      </c>
      <c r="B366" s="17" t="s">
        <v>1428</v>
      </c>
      <c r="D366" s="17" t="s">
        <v>1428</v>
      </c>
      <c r="E366" s="17" t="s">
        <v>575</v>
      </c>
    </row>
    <row r="367" spans="1:5" x14ac:dyDescent="0.25">
      <c r="A367" s="17" t="s">
        <v>576</v>
      </c>
      <c r="B367" s="17" t="s">
        <v>1429</v>
      </c>
      <c r="D367" s="17" t="s">
        <v>1429</v>
      </c>
      <c r="E367" s="17" t="s">
        <v>576</v>
      </c>
    </row>
    <row r="368" spans="1:5" x14ac:dyDescent="0.25">
      <c r="A368" s="17" t="s">
        <v>577</v>
      </c>
      <c r="B368" s="17" t="s">
        <v>1430</v>
      </c>
      <c r="D368" s="17" t="s">
        <v>1430</v>
      </c>
      <c r="E368" s="17" t="s">
        <v>577</v>
      </c>
    </row>
    <row r="369" spans="1:5" x14ac:dyDescent="0.25">
      <c r="A369" s="17" t="s">
        <v>578</v>
      </c>
      <c r="B369" s="17" t="s">
        <v>1431</v>
      </c>
      <c r="D369" s="17" t="s">
        <v>1431</v>
      </c>
      <c r="E369" s="17" t="s">
        <v>578</v>
      </c>
    </row>
    <row r="370" spans="1:5" x14ac:dyDescent="0.25">
      <c r="A370" s="17" t="s">
        <v>579</v>
      </c>
      <c r="B370" s="17" t="s">
        <v>1432</v>
      </c>
      <c r="D370" s="17" t="s">
        <v>1432</v>
      </c>
      <c r="E370" s="17" t="s">
        <v>579</v>
      </c>
    </row>
    <row r="371" spans="1:5" x14ac:dyDescent="0.25">
      <c r="A371" s="17" t="s">
        <v>580</v>
      </c>
      <c r="B371" s="17" t="s">
        <v>1433</v>
      </c>
      <c r="D371" s="17" t="s">
        <v>1433</v>
      </c>
      <c r="E371" s="17" t="s">
        <v>580</v>
      </c>
    </row>
    <row r="372" spans="1:5" x14ac:dyDescent="0.25">
      <c r="A372" s="17" t="s">
        <v>581</v>
      </c>
      <c r="B372" s="17" t="s">
        <v>1434</v>
      </c>
      <c r="D372" s="17" t="s">
        <v>1434</v>
      </c>
      <c r="E372" s="17" t="s">
        <v>581</v>
      </c>
    </row>
    <row r="373" spans="1:5" x14ac:dyDescent="0.25">
      <c r="A373" s="17" t="s">
        <v>582</v>
      </c>
      <c r="B373" s="17" t="s">
        <v>1435</v>
      </c>
      <c r="D373" s="17" t="s">
        <v>1435</v>
      </c>
      <c r="E373" s="17" t="s">
        <v>582</v>
      </c>
    </row>
    <row r="374" spans="1:5" x14ac:dyDescent="0.25">
      <c r="A374" s="17" t="s">
        <v>583</v>
      </c>
      <c r="B374" s="17" t="s">
        <v>1436</v>
      </c>
      <c r="D374" s="17" t="s">
        <v>1436</v>
      </c>
      <c r="E374" s="17" t="s">
        <v>583</v>
      </c>
    </row>
    <row r="375" spans="1:5" x14ac:dyDescent="0.25">
      <c r="A375" s="17" t="s">
        <v>584</v>
      </c>
      <c r="B375" s="17" t="s">
        <v>1622</v>
      </c>
      <c r="D375" s="17" t="s">
        <v>1622</v>
      </c>
      <c r="E375" s="17" t="s">
        <v>584</v>
      </c>
    </row>
    <row r="376" spans="1:5" x14ac:dyDescent="0.25">
      <c r="A376" s="17" t="s">
        <v>585</v>
      </c>
      <c r="B376" s="17" t="s">
        <v>1437</v>
      </c>
      <c r="D376" s="17" t="s">
        <v>1437</v>
      </c>
      <c r="E376" s="17" t="s">
        <v>585</v>
      </c>
    </row>
    <row r="377" spans="1:5" x14ac:dyDescent="0.25">
      <c r="A377" s="17" t="s">
        <v>586</v>
      </c>
      <c r="B377" s="17" t="s">
        <v>1438</v>
      </c>
      <c r="D377" s="17" t="s">
        <v>1438</v>
      </c>
      <c r="E377" s="17" t="s">
        <v>586</v>
      </c>
    </row>
    <row r="378" spans="1:5" x14ac:dyDescent="0.25">
      <c r="A378" s="17" t="s">
        <v>587</v>
      </c>
      <c r="B378" s="17" t="s">
        <v>1439</v>
      </c>
      <c r="D378" s="17" t="s">
        <v>1439</v>
      </c>
      <c r="E378" s="17" t="s">
        <v>587</v>
      </c>
    </row>
    <row r="379" spans="1:5" x14ac:dyDescent="0.25">
      <c r="A379" s="17" t="s">
        <v>588</v>
      </c>
      <c r="B379" s="17" t="s">
        <v>1440</v>
      </c>
      <c r="D379" s="17" t="s">
        <v>1440</v>
      </c>
      <c r="E379" s="17" t="s">
        <v>588</v>
      </c>
    </row>
    <row r="380" spans="1:5" x14ac:dyDescent="0.25">
      <c r="A380" s="17" t="s">
        <v>589</v>
      </c>
      <c r="B380" s="17" t="s">
        <v>1623</v>
      </c>
      <c r="D380" s="17" t="s">
        <v>1623</v>
      </c>
      <c r="E380" s="17" t="s">
        <v>589</v>
      </c>
    </row>
    <row r="381" spans="1:5" x14ac:dyDescent="0.25">
      <c r="A381" s="17" t="s">
        <v>590</v>
      </c>
      <c r="B381" s="17" t="s">
        <v>1441</v>
      </c>
      <c r="D381" s="17" t="s">
        <v>1441</v>
      </c>
      <c r="E381" s="17" t="s">
        <v>590</v>
      </c>
    </row>
    <row r="382" spans="1:5" x14ac:dyDescent="0.25">
      <c r="A382" s="17" t="s">
        <v>591</v>
      </c>
      <c r="B382" s="17" t="s">
        <v>1442</v>
      </c>
      <c r="D382" s="17" t="s">
        <v>1442</v>
      </c>
      <c r="E382" s="17" t="s">
        <v>591</v>
      </c>
    </row>
    <row r="383" spans="1:5" x14ac:dyDescent="0.25">
      <c r="A383" s="17" t="s">
        <v>592</v>
      </c>
      <c r="B383" s="17" t="s">
        <v>1443</v>
      </c>
      <c r="D383" s="17" t="s">
        <v>1443</v>
      </c>
      <c r="E383" s="17" t="s">
        <v>592</v>
      </c>
    </row>
    <row r="384" spans="1:5" x14ac:dyDescent="0.25">
      <c r="A384" s="17" t="s">
        <v>593</v>
      </c>
      <c r="B384" s="17" t="s">
        <v>1624</v>
      </c>
      <c r="D384" s="17" t="s">
        <v>1624</v>
      </c>
      <c r="E384" s="17" t="s">
        <v>593</v>
      </c>
    </row>
    <row r="385" spans="1:5" x14ac:dyDescent="0.25">
      <c r="A385" s="17" t="s">
        <v>594</v>
      </c>
      <c r="B385" s="17" t="s">
        <v>1444</v>
      </c>
      <c r="D385" s="17" t="s">
        <v>1444</v>
      </c>
      <c r="E385" s="17" t="s">
        <v>594</v>
      </c>
    </row>
    <row r="386" spans="1:5" x14ac:dyDescent="0.25">
      <c r="A386" s="17" t="s">
        <v>1446</v>
      </c>
      <c r="B386" s="17" t="s">
        <v>1445</v>
      </c>
      <c r="D386" s="17" t="s">
        <v>1445</v>
      </c>
      <c r="E386" s="17" t="s">
        <v>1446</v>
      </c>
    </row>
    <row r="387" spans="1:5" x14ac:dyDescent="0.25">
      <c r="A387" s="17" t="s">
        <v>595</v>
      </c>
      <c r="B387" s="17" t="s">
        <v>1447</v>
      </c>
      <c r="D387" s="17" t="s">
        <v>1447</v>
      </c>
      <c r="E387" s="17" t="s">
        <v>595</v>
      </c>
    </row>
    <row r="388" spans="1:5" x14ac:dyDescent="0.25">
      <c r="A388" s="17" t="s">
        <v>596</v>
      </c>
      <c r="B388" s="17" t="s">
        <v>1448</v>
      </c>
      <c r="D388" s="17" t="s">
        <v>1448</v>
      </c>
      <c r="E388" s="17" t="s">
        <v>596</v>
      </c>
    </row>
    <row r="389" spans="1:5" x14ac:dyDescent="0.25">
      <c r="A389" s="17" t="s">
        <v>597</v>
      </c>
      <c r="B389" s="17" t="s">
        <v>1449</v>
      </c>
      <c r="D389" s="17" t="s">
        <v>1449</v>
      </c>
      <c r="E389" s="17" t="s">
        <v>597</v>
      </c>
    </row>
    <row r="390" spans="1:5" x14ac:dyDescent="0.25">
      <c r="A390" s="17" t="s">
        <v>598</v>
      </c>
      <c r="B390" s="17" t="s">
        <v>1450</v>
      </c>
      <c r="D390" s="17" t="s">
        <v>1450</v>
      </c>
      <c r="E390" s="17" t="s">
        <v>598</v>
      </c>
    </row>
    <row r="391" spans="1:5" x14ac:dyDescent="0.25">
      <c r="A391" s="17" t="s">
        <v>599</v>
      </c>
      <c r="B391" s="17" t="s">
        <v>1451</v>
      </c>
      <c r="D391" s="17" t="s">
        <v>1451</v>
      </c>
      <c r="E391" s="17" t="s">
        <v>599</v>
      </c>
    </row>
    <row r="392" spans="1:5" x14ac:dyDescent="0.25">
      <c r="A392" s="17" t="s">
        <v>600</v>
      </c>
      <c r="B392" s="17" t="s">
        <v>1452</v>
      </c>
      <c r="D392" s="17" t="s">
        <v>1452</v>
      </c>
      <c r="E392" s="17" t="s">
        <v>600</v>
      </c>
    </row>
    <row r="393" spans="1:5" x14ac:dyDescent="0.25">
      <c r="A393" s="17" t="s">
        <v>601</v>
      </c>
      <c r="B393" s="17" t="s">
        <v>1453</v>
      </c>
      <c r="D393" s="17" t="s">
        <v>1453</v>
      </c>
      <c r="E393" s="17" t="s">
        <v>601</v>
      </c>
    </row>
    <row r="394" spans="1:5" x14ac:dyDescent="0.25">
      <c r="A394" s="17" t="s">
        <v>602</v>
      </c>
      <c r="B394" s="17" t="s">
        <v>1454</v>
      </c>
      <c r="D394" s="17" t="s">
        <v>1454</v>
      </c>
      <c r="E394" s="17" t="s">
        <v>602</v>
      </c>
    </row>
    <row r="395" spans="1:5" x14ac:dyDescent="0.25">
      <c r="A395" s="17" t="s">
        <v>603</v>
      </c>
      <c r="B395" s="17" t="s">
        <v>1625</v>
      </c>
      <c r="D395" s="17" t="s">
        <v>1625</v>
      </c>
      <c r="E395" s="17" t="s">
        <v>603</v>
      </c>
    </row>
    <row r="396" spans="1:5" x14ac:dyDescent="0.25">
      <c r="A396" s="17" t="s">
        <v>604</v>
      </c>
      <c r="B396" s="17" t="s">
        <v>1455</v>
      </c>
      <c r="D396" s="17" t="s">
        <v>1455</v>
      </c>
      <c r="E396" s="17" t="s">
        <v>604</v>
      </c>
    </row>
    <row r="397" spans="1:5" x14ac:dyDescent="0.25">
      <c r="A397" s="17" t="s">
        <v>605</v>
      </c>
      <c r="B397" s="17" t="s">
        <v>1456</v>
      </c>
      <c r="D397" s="17" t="s">
        <v>1456</v>
      </c>
      <c r="E397" s="17" t="s">
        <v>605</v>
      </c>
    </row>
    <row r="398" spans="1:5" x14ac:dyDescent="0.25">
      <c r="A398" s="17" t="s">
        <v>606</v>
      </c>
      <c r="B398" s="17" t="s">
        <v>1457</v>
      </c>
      <c r="D398" s="17" t="s">
        <v>1457</v>
      </c>
      <c r="E398" s="17" t="s">
        <v>606</v>
      </c>
    </row>
    <row r="399" spans="1:5" x14ac:dyDescent="0.25">
      <c r="A399" s="17" t="s">
        <v>607</v>
      </c>
      <c r="B399" s="17" t="s">
        <v>1626</v>
      </c>
      <c r="D399" s="17" t="s">
        <v>1626</v>
      </c>
      <c r="E399" s="17" t="s">
        <v>607</v>
      </c>
    </row>
    <row r="400" spans="1:5" x14ac:dyDescent="0.25">
      <c r="A400" s="17" t="s">
        <v>608</v>
      </c>
      <c r="B400" s="17" t="s">
        <v>1458</v>
      </c>
      <c r="D400" s="17" t="s">
        <v>1458</v>
      </c>
      <c r="E400" s="17" t="s">
        <v>608</v>
      </c>
    </row>
    <row r="401" spans="1:5" x14ac:dyDescent="0.25">
      <c r="A401" s="17" t="s">
        <v>1042</v>
      </c>
      <c r="B401" s="17" t="s">
        <v>1459</v>
      </c>
      <c r="D401" s="17" t="s">
        <v>1459</v>
      </c>
      <c r="E401" s="17" t="s">
        <v>1042</v>
      </c>
    </row>
    <row r="402" spans="1:5" x14ac:dyDescent="0.25">
      <c r="A402" s="17" t="s">
        <v>609</v>
      </c>
      <c r="B402" s="17" t="s">
        <v>1460</v>
      </c>
      <c r="D402" s="17" t="s">
        <v>1460</v>
      </c>
      <c r="E402" s="17" t="s">
        <v>609</v>
      </c>
    </row>
    <row r="403" spans="1:5" x14ac:dyDescent="0.25">
      <c r="A403" s="17" t="s">
        <v>610</v>
      </c>
      <c r="B403" s="17" t="s">
        <v>1461</v>
      </c>
      <c r="D403" s="17" t="s">
        <v>1461</v>
      </c>
      <c r="E403" s="17" t="s">
        <v>610</v>
      </c>
    </row>
    <row r="404" spans="1:5" x14ac:dyDescent="0.25">
      <c r="A404" s="17" t="s">
        <v>611</v>
      </c>
      <c r="B404" s="17" t="s">
        <v>1462</v>
      </c>
      <c r="D404" s="17" t="s">
        <v>1462</v>
      </c>
      <c r="E404" s="17" t="s">
        <v>611</v>
      </c>
    </row>
    <row r="405" spans="1:5" x14ac:dyDescent="0.25">
      <c r="A405" s="17" t="s">
        <v>612</v>
      </c>
      <c r="B405" s="17" t="s">
        <v>1463</v>
      </c>
      <c r="D405" s="17" t="s">
        <v>1463</v>
      </c>
      <c r="E405" s="17" t="s">
        <v>612</v>
      </c>
    </row>
    <row r="406" spans="1:5" x14ac:dyDescent="0.25">
      <c r="A406" s="17" t="s">
        <v>613</v>
      </c>
      <c r="B406" s="17" t="s">
        <v>1464</v>
      </c>
      <c r="D406" s="17" t="s">
        <v>1464</v>
      </c>
      <c r="E406" s="17" t="s">
        <v>613</v>
      </c>
    </row>
    <row r="407" spans="1:5" x14ac:dyDescent="0.25">
      <c r="A407" s="17" t="s">
        <v>614</v>
      </c>
      <c r="B407" s="17" t="s">
        <v>1465</v>
      </c>
      <c r="D407" s="17" t="s">
        <v>1465</v>
      </c>
      <c r="E407" s="17" t="s">
        <v>614</v>
      </c>
    </row>
    <row r="408" spans="1:5" x14ac:dyDescent="0.25">
      <c r="A408" s="17" t="s">
        <v>615</v>
      </c>
      <c r="B408" s="17" t="s">
        <v>1466</v>
      </c>
      <c r="D408" s="17" t="s">
        <v>1466</v>
      </c>
      <c r="E408" s="17" t="s">
        <v>615</v>
      </c>
    </row>
    <row r="409" spans="1:5" x14ac:dyDescent="0.25">
      <c r="A409" s="17" t="s">
        <v>616</v>
      </c>
      <c r="B409" s="17" t="s">
        <v>1467</v>
      </c>
      <c r="D409" s="17" t="s">
        <v>1467</v>
      </c>
      <c r="E409" s="17" t="s">
        <v>616</v>
      </c>
    </row>
    <row r="410" spans="1:5" x14ac:dyDescent="0.25">
      <c r="A410" s="19" t="s">
        <v>1019</v>
      </c>
      <c r="B410" s="19" t="s">
        <v>1468</v>
      </c>
      <c r="D410" s="19" t="s">
        <v>1468</v>
      </c>
      <c r="E410" s="19" t="s">
        <v>1019</v>
      </c>
    </row>
    <row r="411" spans="1:5" x14ac:dyDescent="0.25">
      <c r="A411" s="18" t="s">
        <v>617</v>
      </c>
      <c r="B411" s="18" t="s">
        <v>1469</v>
      </c>
      <c r="D411" s="18" t="s">
        <v>1469</v>
      </c>
      <c r="E411" s="18" t="s">
        <v>617</v>
      </c>
    </row>
    <row r="412" spans="1:5" x14ac:dyDescent="0.25">
      <c r="A412" s="17" t="s">
        <v>618</v>
      </c>
      <c r="B412" s="17" t="s">
        <v>1470</v>
      </c>
      <c r="D412" s="17" t="s">
        <v>1470</v>
      </c>
      <c r="E412" s="17" t="s">
        <v>618</v>
      </c>
    </row>
    <row r="413" spans="1:5" x14ac:dyDescent="0.25">
      <c r="A413" s="17" t="s">
        <v>619</v>
      </c>
      <c r="B413" s="17" t="s">
        <v>1471</v>
      </c>
      <c r="D413" s="17" t="s">
        <v>1471</v>
      </c>
      <c r="E413" s="17" t="s">
        <v>619</v>
      </c>
    </row>
    <row r="414" spans="1:5" x14ac:dyDescent="0.25">
      <c r="A414" s="17" t="s">
        <v>620</v>
      </c>
      <c r="B414" s="17" t="s">
        <v>1472</v>
      </c>
      <c r="D414" s="17" t="s">
        <v>1472</v>
      </c>
      <c r="E414" s="17" t="s">
        <v>620</v>
      </c>
    </row>
    <row r="415" spans="1:5" x14ac:dyDescent="0.25">
      <c r="A415" s="17" t="s">
        <v>621</v>
      </c>
      <c r="B415" s="17" t="s">
        <v>1473</v>
      </c>
      <c r="D415" s="17" t="s">
        <v>1473</v>
      </c>
      <c r="E415" s="17" t="s">
        <v>621</v>
      </c>
    </row>
    <row r="416" spans="1:5" x14ac:dyDescent="0.25">
      <c r="A416" s="17" t="s">
        <v>622</v>
      </c>
      <c r="B416" s="17" t="s">
        <v>1474</v>
      </c>
      <c r="D416" s="17" t="s">
        <v>1474</v>
      </c>
      <c r="E416" s="17" t="s">
        <v>622</v>
      </c>
    </row>
    <row r="417" spans="1:5" x14ac:dyDescent="0.25">
      <c r="A417" s="17" t="s">
        <v>623</v>
      </c>
      <c r="B417" s="17" t="s">
        <v>1475</v>
      </c>
      <c r="D417" s="17" t="s">
        <v>1475</v>
      </c>
      <c r="E417" s="17" t="s">
        <v>623</v>
      </c>
    </row>
    <row r="418" spans="1:5" x14ac:dyDescent="0.25">
      <c r="A418" s="17" t="s">
        <v>624</v>
      </c>
      <c r="B418" s="17" t="s">
        <v>1476</v>
      </c>
      <c r="D418" s="17" t="s">
        <v>1476</v>
      </c>
      <c r="E418" s="17" t="s">
        <v>624</v>
      </c>
    </row>
    <row r="419" spans="1:5" x14ac:dyDescent="0.25">
      <c r="A419" s="17" t="s">
        <v>625</v>
      </c>
      <c r="B419" s="17" t="s">
        <v>1477</v>
      </c>
      <c r="D419" s="17" t="s">
        <v>1477</v>
      </c>
      <c r="E419" s="17" t="s">
        <v>625</v>
      </c>
    </row>
    <row r="420" spans="1:5" x14ac:dyDescent="0.25">
      <c r="A420" s="17" t="s">
        <v>626</v>
      </c>
      <c r="B420" s="17" t="s">
        <v>1478</v>
      </c>
      <c r="D420" s="17" t="s">
        <v>1478</v>
      </c>
      <c r="E420" s="17" t="s">
        <v>626</v>
      </c>
    </row>
    <row r="421" spans="1:5" x14ac:dyDescent="0.25">
      <c r="A421" s="17" t="s">
        <v>627</v>
      </c>
      <c r="B421" s="17" t="s">
        <v>1479</v>
      </c>
      <c r="D421" s="17" t="s">
        <v>1479</v>
      </c>
      <c r="E421" s="17" t="s">
        <v>627</v>
      </c>
    </row>
    <row r="422" spans="1:5" x14ac:dyDescent="0.25">
      <c r="A422" s="17" t="s">
        <v>765</v>
      </c>
      <c r="B422" s="17" t="s">
        <v>1480</v>
      </c>
      <c r="D422" s="17" t="s">
        <v>1480</v>
      </c>
      <c r="E422" s="17" t="s">
        <v>765</v>
      </c>
    </row>
    <row r="423" spans="1:5" x14ac:dyDescent="0.25">
      <c r="A423" s="17" t="s">
        <v>628</v>
      </c>
      <c r="B423" s="17" t="s">
        <v>1481</v>
      </c>
      <c r="D423" s="17" t="s">
        <v>1481</v>
      </c>
      <c r="E423" s="17" t="s">
        <v>628</v>
      </c>
    </row>
    <row r="424" spans="1:5" x14ac:dyDescent="0.25">
      <c r="A424" s="17" t="s">
        <v>629</v>
      </c>
      <c r="B424" s="17" t="s">
        <v>1482</v>
      </c>
      <c r="D424" s="17" t="s">
        <v>1482</v>
      </c>
      <c r="E424" s="17" t="s">
        <v>629</v>
      </c>
    </row>
    <row r="425" spans="1:5" x14ac:dyDescent="0.25">
      <c r="A425" s="17" t="s">
        <v>630</v>
      </c>
      <c r="B425" s="17" t="s">
        <v>1483</v>
      </c>
      <c r="D425" s="17" t="s">
        <v>1483</v>
      </c>
      <c r="E425" s="17" t="s">
        <v>630</v>
      </c>
    </row>
    <row r="426" spans="1:5" x14ac:dyDescent="0.25">
      <c r="A426" s="17" t="s">
        <v>631</v>
      </c>
      <c r="B426" s="17" t="s">
        <v>1484</v>
      </c>
      <c r="D426" s="17" t="s">
        <v>1484</v>
      </c>
      <c r="E426" s="17" t="s">
        <v>631</v>
      </c>
    </row>
    <row r="427" spans="1:5" x14ac:dyDescent="0.25">
      <c r="A427" s="17" t="s">
        <v>632</v>
      </c>
      <c r="B427" s="17" t="s">
        <v>1485</v>
      </c>
      <c r="D427" s="17" t="s">
        <v>1485</v>
      </c>
      <c r="E427" s="17" t="s">
        <v>632</v>
      </c>
    </row>
    <row r="428" spans="1:5" x14ac:dyDescent="0.25">
      <c r="A428" s="17" t="s">
        <v>633</v>
      </c>
      <c r="B428" s="17" t="s">
        <v>1486</v>
      </c>
      <c r="D428" s="17" t="s">
        <v>1486</v>
      </c>
      <c r="E428" s="17" t="s">
        <v>633</v>
      </c>
    </row>
    <row r="429" spans="1:5" x14ac:dyDescent="0.25">
      <c r="A429" s="17" t="s">
        <v>634</v>
      </c>
      <c r="B429" s="17" t="s">
        <v>1487</v>
      </c>
      <c r="D429" s="17" t="s">
        <v>1487</v>
      </c>
      <c r="E429" s="17" t="s">
        <v>634</v>
      </c>
    </row>
    <row r="430" spans="1:5" x14ac:dyDescent="0.25">
      <c r="A430" s="17" t="s">
        <v>635</v>
      </c>
      <c r="B430" s="17" t="s">
        <v>1488</v>
      </c>
      <c r="D430" s="17" t="s">
        <v>1488</v>
      </c>
      <c r="E430" s="17" t="s">
        <v>635</v>
      </c>
    </row>
    <row r="431" spans="1:5" x14ac:dyDescent="0.25">
      <c r="A431" s="17" t="s">
        <v>636</v>
      </c>
      <c r="B431" s="17" t="s">
        <v>1489</v>
      </c>
      <c r="D431" s="17" t="s">
        <v>1489</v>
      </c>
      <c r="E431" s="17" t="s">
        <v>636</v>
      </c>
    </row>
    <row r="432" spans="1:5" x14ac:dyDescent="0.25">
      <c r="A432" s="17" t="s">
        <v>637</v>
      </c>
      <c r="B432" s="17" t="s">
        <v>1490</v>
      </c>
      <c r="D432" s="17" t="s">
        <v>1490</v>
      </c>
      <c r="E432" s="17" t="s">
        <v>637</v>
      </c>
    </row>
    <row r="433" spans="1:5" x14ac:dyDescent="0.25">
      <c r="A433" s="17" t="s">
        <v>638</v>
      </c>
      <c r="B433" s="17" t="s">
        <v>1627</v>
      </c>
      <c r="D433" s="17" t="s">
        <v>1627</v>
      </c>
      <c r="E433" s="17" t="s">
        <v>638</v>
      </c>
    </row>
    <row r="434" spans="1:5" x14ac:dyDescent="0.25">
      <c r="A434" s="17" t="s">
        <v>639</v>
      </c>
      <c r="B434" s="17" t="s">
        <v>1491</v>
      </c>
      <c r="D434" s="17" t="s">
        <v>1491</v>
      </c>
      <c r="E434" s="17" t="s">
        <v>639</v>
      </c>
    </row>
    <row r="435" spans="1:5" x14ac:dyDescent="0.25">
      <c r="A435" s="17" t="s">
        <v>640</v>
      </c>
      <c r="B435" s="17" t="s">
        <v>1492</v>
      </c>
      <c r="D435" s="17" t="s">
        <v>1492</v>
      </c>
      <c r="E435" s="17" t="s">
        <v>640</v>
      </c>
    </row>
    <row r="436" spans="1:5" x14ac:dyDescent="0.25">
      <c r="A436" s="17" t="s">
        <v>641</v>
      </c>
      <c r="B436" s="17" t="s">
        <v>1493</v>
      </c>
      <c r="D436" s="17" t="s">
        <v>1493</v>
      </c>
      <c r="E436" s="17" t="s">
        <v>641</v>
      </c>
    </row>
    <row r="437" spans="1:5" x14ac:dyDescent="0.25">
      <c r="A437" s="17" t="s">
        <v>642</v>
      </c>
      <c r="B437" s="17" t="s">
        <v>1494</v>
      </c>
      <c r="D437" s="17" t="s">
        <v>1494</v>
      </c>
      <c r="E437" s="17" t="s">
        <v>642</v>
      </c>
    </row>
    <row r="438" spans="1:5" x14ac:dyDescent="0.25">
      <c r="A438" s="17" t="s">
        <v>643</v>
      </c>
      <c r="B438" s="17" t="s">
        <v>1495</v>
      </c>
      <c r="D438" s="17" t="s">
        <v>1495</v>
      </c>
      <c r="E438" s="17" t="s">
        <v>643</v>
      </c>
    </row>
    <row r="439" spans="1:5" x14ac:dyDescent="0.25">
      <c r="A439" s="17" t="s">
        <v>644</v>
      </c>
      <c r="B439" s="17" t="s">
        <v>1496</v>
      </c>
      <c r="D439" s="17" t="s">
        <v>1496</v>
      </c>
      <c r="E439" s="17" t="s">
        <v>644</v>
      </c>
    </row>
    <row r="440" spans="1:5" x14ac:dyDescent="0.25">
      <c r="A440" s="17" t="s">
        <v>645</v>
      </c>
      <c r="B440" s="17" t="s">
        <v>1497</v>
      </c>
      <c r="D440" s="17" t="s">
        <v>1497</v>
      </c>
      <c r="E440" s="17" t="s">
        <v>645</v>
      </c>
    </row>
    <row r="441" spans="1:5" x14ac:dyDescent="0.25">
      <c r="A441" s="17" t="s">
        <v>646</v>
      </c>
      <c r="B441" s="17" t="s">
        <v>1628</v>
      </c>
      <c r="D441" s="17" t="s">
        <v>1628</v>
      </c>
      <c r="E441" s="17" t="s">
        <v>646</v>
      </c>
    </row>
    <row r="442" spans="1:5" x14ac:dyDescent="0.25">
      <c r="A442" s="17" t="s">
        <v>647</v>
      </c>
      <c r="B442" s="17" t="s">
        <v>1629</v>
      </c>
      <c r="D442" s="17" t="s">
        <v>1629</v>
      </c>
      <c r="E442" s="17" t="s">
        <v>647</v>
      </c>
    </row>
    <row r="443" spans="1:5" x14ac:dyDescent="0.25">
      <c r="A443" s="17" t="s">
        <v>648</v>
      </c>
      <c r="B443" s="17" t="s">
        <v>1630</v>
      </c>
      <c r="D443" s="17" t="s">
        <v>1630</v>
      </c>
      <c r="E443" s="17" t="s">
        <v>648</v>
      </c>
    </row>
    <row r="444" spans="1:5" x14ac:dyDescent="0.25">
      <c r="A444" s="17" t="s">
        <v>649</v>
      </c>
      <c r="B444" s="17" t="s">
        <v>1498</v>
      </c>
      <c r="D444" s="17" t="s">
        <v>1498</v>
      </c>
      <c r="E444" s="17" t="s">
        <v>649</v>
      </c>
    </row>
    <row r="445" spans="1:5" x14ac:dyDescent="0.25">
      <c r="A445" s="17" t="s">
        <v>650</v>
      </c>
      <c r="B445" s="17" t="s">
        <v>1499</v>
      </c>
      <c r="D445" s="17" t="s">
        <v>1499</v>
      </c>
      <c r="E445" s="17" t="s">
        <v>650</v>
      </c>
    </row>
    <row r="446" spans="1:5" x14ac:dyDescent="0.25">
      <c r="A446" s="17" t="s">
        <v>651</v>
      </c>
      <c r="B446" s="17" t="s">
        <v>1500</v>
      </c>
      <c r="D446" s="17" t="s">
        <v>1500</v>
      </c>
      <c r="E446" s="17" t="s">
        <v>651</v>
      </c>
    </row>
    <row r="447" spans="1:5" x14ac:dyDescent="0.25">
      <c r="A447" s="17" t="s">
        <v>652</v>
      </c>
      <c r="B447" s="17" t="s">
        <v>1501</v>
      </c>
      <c r="D447" s="17" t="s">
        <v>1501</v>
      </c>
      <c r="E447" s="17" t="s">
        <v>652</v>
      </c>
    </row>
    <row r="448" spans="1:5" x14ac:dyDescent="0.25">
      <c r="A448" s="17" t="s">
        <v>653</v>
      </c>
      <c r="B448" s="17" t="s">
        <v>1502</v>
      </c>
      <c r="D448" s="17" t="s">
        <v>1502</v>
      </c>
      <c r="E448" s="17" t="s">
        <v>653</v>
      </c>
    </row>
    <row r="449" spans="1:5" x14ac:dyDescent="0.25">
      <c r="A449" s="17" t="s">
        <v>654</v>
      </c>
      <c r="B449" s="17" t="s">
        <v>1631</v>
      </c>
      <c r="D449" s="17" t="s">
        <v>1631</v>
      </c>
      <c r="E449" s="17" t="s">
        <v>654</v>
      </c>
    </row>
    <row r="450" spans="1:5" x14ac:dyDescent="0.25">
      <c r="A450" s="17" t="s">
        <v>655</v>
      </c>
      <c r="B450" s="17" t="s">
        <v>1503</v>
      </c>
      <c r="D450" s="17" t="s">
        <v>1503</v>
      </c>
      <c r="E450" s="17" t="s">
        <v>655</v>
      </c>
    </row>
    <row r="451" spans="1:5" x14ac:dyDescent="0.25">
      <c r="A451" s="17" t="s">
        <v>656</v>
      </c>
      <c r="B451" s="17" t="s">
        <v>1504</v>
      </c>
      <c r="D451" s="17" t="s">
        <v>1504</v>
      </c>
      <c r="E451" s="17" t="s">
        <v>656</v>
      </c>
    </row>
    <row r="452" spans="1:5" x14ac:dyDescent="0.25">
      <c r="A452" s="17" t="s">
        <v>766</v>
      </c>
      <c r="B452" s="17" t="s">
        <v>1632</v>
      </c>
      <c r="D452" s="17" t="s">
        <v>1632</v>
      </c>
      <c r="E452" s="17" t="s">
        <v>766</v>
      </c>
    </row>
    <row r="453" spans="1:5" x14ac:dyDescent="0.25">
      <c r="A453" s="17" t="s">
        <v>657</v>
      </c>
      <c r="B453" s="17" t="s">
        <v>1505</v>
      </c>
      <c r="D453" s="17" t="s">
        <v>1505</v>
      </c>
      <c r="E453" s="17" t="s">
        <v>657</v>
      </c>
    </row>
    <row r="454" spans="1:5" x14ac:dyDescent="0.25">
      <c r="A454" s="17" t="s">
        <v>658</v>
      </c>
      <c r="B454" s="17" t="s">
        <v>1506</v>
      </c>
      <c r="D454" s="17" t="s">
        <v>1506</v>
      </c>
      <c r="E454" s="17" t="s">
        <v>658</v>
      </c>
    </row>
    <row r="455" spans="1:5" x14ac:dyDescent="0.25">
      <c r="A455" s="17" t="s">
        <v>659</v>
      </c>
      <c r="B455" s="17" t="s">
        <v>1507</v>
      </c>
      <c r="D455" s="17" t="s">
        <v>1507</v>
      </c>
      <c r="E455" s="17" t="s">
        <v>659</v>
      </c>
    </row>
    <row r="456" spans="1:5" x14ac:dyDescent="0.25">
      <c r="A456" s="17" t="s">
        <v>660</v>
      </c>
      <c r="B456" s="17" t="s">
        <v>1508</v>
      </c>
      <c r="D456" s="17" t="s">
        <v>1508</v>
      </c>
      <c r="E456" s="17" t="s">
        <v>660</v>
      </c>
    </row>
    <row r="457" spans="1:5" x14ac:dyDescent="0.25">
      <c r="A457" s="17" t="s">
        <v>661</v>
      </c>
      <c r="B457" s="17" t="s">
        <v>1509</v>
      </c>
      <c r="D457" s="17" t="s">
        <v>1509</v>
      </c>
      <c r="E457" s="17" t="s">
        <v>661</v>
      </c>
    </row>
    <row r="458" spans="1:5" x14ac:dyDescent="0.25">
      <c r="A458" s="17" t="s">
        <v>662</v>
      </c>
      <c r="B458" s="17" t="s">
        <v>1510</v>
      </c>
      <c r="D458" s="17" t="s">
        <v>1510</v>
      </c>
      <c r="E458" s="17" t="s">
        <v>662</v>
      </c>
    </row>
    <row r="459" spans="1:5" x14ac:dyDescent="0.25">
      <c r="A459" s="17" t="s">
        <v>663</v>
      </c>
      <c r="B459" s="17" t="s">
        <v>1511</v>
      </c>
      <c r="D459" s="17" t="s">
        <v>1511</v>
      </c>
      <c r="E459" s="17" t="s">
        <v>663</v>
      </c>
    </row>
    <row r="460" spans="1:5" x14ac:dyDescent="0.25">
      <c r="A460" s="18" t="s">
        <v>1633</v>
      </c>
      <c r="B460" s="18" t="s">
        <v>1634</v>
      </c>
      <c r="D460" s="18" t="s">
        <v>1634</v>
      </c>
      <c r="E460" s="18" t="s">
        <v>1633</v>
      </c>
    </row>
    <row r="461" spans="1:5" x14ac:dyDescent="0.25">
      <c r="A461" s="18" t="s">
        <v>1635</v>
      </c>
      <c r="B461" s="18" t="s">
        <v>1636</v>
      </c>
      <c r="D461" s="18" t="s">
        <v>1636</v>
      </c>
      <c r="E461" s="18" t="s">
        <v>1635</v>
      </c>
    </row>
    <row r="462" spans="1:5" x14ac:dyDescent="0.25">
      <c r="A462" s="18" t="s">
        <v>1637</v>
      </c>
      <c r="B462" s="18" t="s">
        <v>1638</v>
      </c>
      <c r="D462" s="18" t="s">
        <v>1638</v>
      </c>
      <c r="E462" s="18" t="s">
        <v>1637</v>
      </c>
    </row>
    <row r="463" spans="1:5" x14ac:dyDescent="0.25">
      <c r="A463" s="17" t="s">
        <v>664</v>
      </c>
      <c r="B463" s="17" t="s">
        <v>1512</v>
      </c>
      <c r="D463" s="17" t="s">
        <v>1512</v>
      </c>
      <c r="E463" s="17" t="s">
        <v>664</v>
      </c>
    </row>
    <row r="464" spans="1:5" x14ac:dyDescent="0.25">
      <c r="A464" s="17" t="s">
        <v>665</v>
      </c>
      <c r="B464" s="17" t="s">
        <v>1513</v>
      </c>
      <c r="D464" s="17" t="s">
        <v>1513</v>
      </c>
      <c r="E464" s="17" t="s">
        <v>665</v>
      </c>
    </row>
    <row r="465" spans="1:5" x14ac:dyDescent="0.25">
      <c r="A465" s="17" t="s">
        <v>666</v>
      </c>
      <c r="B465" s="17" t="s">
        <v>1514</v>
      </c>
      <c r="D465" s="17" t="s">
        <v>1514</v>
      </c>
      <c r="E465" s="17" t="s">
        <v>666</v>
      </c>
    </row>
    <row r="466" spans="1:5" x14ac:dyDescent="0.25">
      <c r="A466" s="17" t="s">
        <v>667</v>
      </c>
      <c r="B466" s="17" t="s">
        <v>1515</v>
      </c>
      <c r="D466" s="17" t="s">
        <v>1515</v>
      </c>
      <c r="E466" s="17" t="s">
        <v>667</v>
      </c>
    </row>
    <row r="467" spans="1:5" x14ac:dyDescent="0.25">
      <c r="A467" s="17" t="s">
        <v>668</v>
      </c>
      <c r="B467" s="17" t="s">
        <v>1516</v>
      </c>
      <c r="D467" s="17" t="s">
        <v>1516</v>
      </c>
      <c r="E467" s="17" t="s">
        <v>668</v>
      </c>
    </row>
    <row r="468" spans="1:5" x14ac:dyDescent="0.25">
      <c r="A468" s="17" t="s">
        <v>669</v>
      </c>
      <c r="B468" s="17" t="s">
        <v>1517</v>
      </c>
      <c r="D468" s="17" t="s">
        <v>1517</v>
      </c>
      <c r="E468" s="17" t="s">
        <v>669</v>
      </c>
    </row>
    <row r="469" spans="1:5" x14ac:dyDescent="0.25">
      <c r="A469" s="17" t="s">
        <v>670</v>
      </c>
      <c r="B469" s="17" t="s">
        <v>1639</v>
      </c>
      <c r="D469" s="17" t="s">
        <v>1639</v>
      </c>
      <c r="E469" s="17" t="s">
        <v>670</v>
      </c>
    </row>
    <row r="470" spans="1:5" x14ac:dyDescent="0.25">
      <c r="A470" s="17" t="s">
        <v>671</v>
      </c>
      <c r="B470" s="17" t="s">
        <v>1518</v>
      </c>
      <c r="D470" s="17" t="s">
        <v>1518</v>
      </c>
      <c r="E470" s="17" t="s">
        <v>671</v>
      </c>
    </row>
    <row r="471" spans="1:5" x14ac:dyDescent="0.25">
      <c r="A471" s="17" t="s">
        <v>672</v>
      </c>
      <c r="B471" s="17" t="s">
        <v>1519</v>
      </c>
      <c r="D471" s="17" t="s">
        <v>1519</v>
      </c>
      <c r="E471" s="17" t="s">
        <v>672</v>
      </c>
    </row>
    <row r="472" spans="1:5" x14ac:dyDescent="0.25">
      <c r="A472" s="17" t="s">
        <v>673</v>
      </c>
      <c r="B472" s="17" t="s">
        <v>1520</v>
      </c>
      <c r="D472" s="17" t="s">
        <v>1520</v>
      </c>
      <c r="E472" s="17" t="s">
        <v>673</v>
      </c>
    </row>
    <row r="473" spans="1:5" x14ac:dyDescent="0.25">
      <c r="A473" s="17" t="s">
        <v>674</v>
      </c>
      <c r="B473" s="17" t="s">
        <v>1640</v>
      </c>
      <c r="D473" s="17" t="s">
        <v>1640</v>
      </c>
      <c r="E473" s="17" t="s">
        <v>674</v>
      </c>
    </row>
    <row r="474" spans="1:5" x14ac:dyDescent="0.25">
      <c r="A474" s="17" t="s">
        <v>675</v>
      </c>
      <c r="B474" s="17" t="s">
        <v>1521</v>
      </c>
      <c r="D474" s="17" t="s">
        <v>1521</v>
      </c>
      <c r="E474" s="17" t="s">
        <v>675</v>
      </c>
    </row>
    <row r="475" spans="1:5" x14ac:dyDescent="0.25">
      <c r="A475" s="17" t="s">
        <v>676</v>
      </c>
      <c r="B475" s="17" t="s">
        <v>1522</v>
      </c>
      <c r="D475" s="17" t="s">
        <v>1522</v>
      </c>
      <c r="E475" s="17" t="s">
        <v>676</v>
      </c>
    </row>
    <row r="476" spans="1:5" x14ac:dyDescent="0.25">
      <c r="A476" s="17" t="s">
        <v>677</v>
      </c>
      <c r="B476" s="17" t="s">
        <v>1523</v>
      </c>
      <c r="D476" s="17" t="s">
        <v>1523</v>
      </c>
      <c r="E476" s="17" t="s">
        <v>677</v>
      </c>
    </row>
    <row r="477" spans="1:5" x14ac:dyDescent="0.25">
      <c r="A477" s="17" t="s">
        <v>678</v>
      </c>
      <c r="B477" s="17" t="s">
        <v>1524</v>
      </c>
      <c r="D477" s="17" t="s">
        <v>1524</v>
      </c>
      <c r="E477" s="17" t="s">
        <v>678</v>
      </c>
    </row>
    <row r="478" spans="1:5" x14ac:dyDescent="0.25">
      <c r="A478" s="17" t="s">
        <v>679</v>
      </c>
      <c r="B478" s="17" t="s">
        <v>1641</v>
      </c>
      <c r="D478" s="17" t="s">
        <v>1641</v>
      </c>
      <c r="E478" s="17" t="s">
        <v>679</v>
      </c>
    </row>
    <row r="479" spans="1:5" x14ac:dyDescent="0.25">
      <c r="A479" s="17" t="s">
        <v>680</v>
      </c>
      <c r="B479" s="17" t="s">
        <v>1525</v>
      </c>
      <c r="D479" s="17" t="s">
        <v>1525</v>
      </c>
      <c r="E479" s="17" t="s">
        <v>680</v>
      </c>
    </row>
    <row r="480" spans="1:5" x14ac:dyDescent="0.25">
      <c r="A480" s="17" t="s">
        <v>1086</v>
      </c>
      <c r="B480" s="17" t="s">
        <v>1526</v>
      </c>
      <c r="D480" s="17" t="s">
        <v>1526</v>
      </c>
      <c r="E480" s="17" t="s">
        <v>1086</v>
      </c>
    </row>
    <row r="481" spans="1:5" x14ac:dyDescent="0.25">
      <c r="A481" s="17" t="s">
        <v>681</v>
      </c>
      <c r="B481" s="17" t="s">
        <v>1527</v>
      </c>
      <c r="D481" s="17" t="s">
        <v>1527</v>
      </c>
      <c r="E481" s="17" t="s">
        <v>681</v>
      </c>
    </row>
    <row r="482" spans="1:5" x14ac:dyDescent="0.25">
      <c r="A482" s="17" t="s">
        <v>682</v>
      </c>
      <c r="B482" s="17" t="s">
        <v>1528</v>
      </c>
      <c r="D482" s="17" t="s">
        <v>1528</v>
      </c>
      <c r="E482" s="17" t="s">
        <v>682</v>
      </c>
    </row>
    <row r="483" spans="1:5" x14ac:dyDescent="0.25">
      <c r="A483" s="17" t="s">
        <v>683</v>
      </c>
      <c r="B483" s="17" t="s">
        <v>1529</v>
      </c>
      <c r="D483" s="17" t="s">
        <v>1529</v>
      </c>
      <c r="E483" s="17" t="s">
        <v>683</v>
      </c>
    </row>
    <row r="484" spans="1:5" x14ac:dyDescent="0.25">
      <c r="A484" s="17" t="s">
        <v>684</v>
      </c>
      <c r="B484" s="17" t="s">
        <v>1530</v>
      </c>
      <c r="D484" s="17" t="s">
        <v>1530</v>
      </c>
      <c r="E484" s="17" t="s">
        <v>684</v>
      </c>
    </row>
    <row r="485" spans="1:5" x14ac:dyDescent="0.25">
      <c r="A485" s="17" t="s">
        <v>685</v>
      </c>
      <c r="B485" s="17" t="s">
        <v>1531</v>
      </c>
      <c r="D485" s="17" t="s">
        <v>1531</v>
      </c>
      <c r="E485" s="17" t="s">
        <v>685</v>
      </c>
    </row>
    <row r="486" spans="1:5" x14ac:dyDescent="0.25">
      <c r="A486" s="17" t="s">
        <v>686</v>
      </c>
      <c r="B486" s="17" t="s">
        <v>1532</v>
      </c>
      <c r="D486" s="17" t="s">
        <v>1532</v>
      </c>
      <c r="E486" s="17" t="s">
        <v>686</v>
      </c>
    </row>
    <row r="487" spans="1:5" x14ac:dyDescent="0.25">
      <c r="A487" s="17" t="s">
        <v>687</v>
      </c>
      <c r="B487" s="17" t="s">
        <v>1533</v>
      </c>
      <c r="D487" s="17" t="s">
        <v>1533</v>
      </c>
      <c r="E487" s="17" t="s">
        <v>687</v>
      </c>
    </row>
    <row r="488" spans="1:5" x14ac:dyDescent="0.25">
      <c r="A488" s="17" t="s">
        <v>688</v>
      </c>
      <c r="B488" s="17" t="s">
        <v>1534</v>
      </c>
      <c r="D488" s="17" t="s">
        <v>1534</v>
      </c>
      <c r="E488" s="17" t="s">
        <v>688</v>
      </c>
    </row>
    <row r="489" spans="1:5" x14ac:dyDescent="0.25">
      <c r="A489" s="17" t="s">
        <v>689</v>
      </c>
      <c r="B489" s="17" t="s">
        <v>1535</v>
      </c>
      <c r="D489" s="17" t="s">
        <v>1535</v>
      </c>
      <c r="E489" s="17" t="s">
        <v>689</v>
      </c>
    </row>
    <row r="490" spans="1:5" x14ac:dyDescent="0.25">
      <c r="A490" s="17" t="s">
        <v>690</v>
      </c>
      <c r="B490" s="17" t="s">
        <v>1536</v>
      </c>
      <c r="D490" s="17" t="s">
        <v>1536</v>
      </c>
      <c r="E490" s="17" t="s">
        <v>690</v>
      </c>
    </row>
    <row r="491" spans="1:5" x14ac:dyDescent="0.25">
      <c r="A491" s="17" t="s">
        <v>691</v>
      </c>
      <c r="B491" s="17" t="s">
        <v>1537</v>
      </c>
      <c r="D491" s="17" t="s">
        <v>1537</v>
      </c>
      <c r="E491" s="17" t="s">
        <v>691</v>
      </c>
    </row>
    <row r="492" spans="1:5" x14ac:dyDescent="0.25">
      <c r="A492" s="17" t="s">
        <v>692</v>
      </c>
      <c r="B492" s="17" t="s">
        <v>1538</v>
      </c>
      <c r="D492" s="17" t="s">
        <v>1538</v>
      </c>
      <c r="E492" s="17" t="s">
        <v>692</v>
      </c>
    </row>
  </sheetData>
  <sheetProtection algorithmName="SHA-512" hashValue="UCCHZ+ElWPmJXZhWoZ9AccssMU7TmLkWljXJiwOz+4bduuEjfhFPOFLIe1LsVqGFA4IyGnQRDqNXNBicHwtHPg==" saltValue="p+Oylsv7Iz6SRSiHhuF66A==" spinCount="100000" sheet="1" objects="1" scenarios="1"/>
  <printOptions horizontalCentered="1" verticalCentered="1"/>
  <pageMargins left="0.39370078740157483" right="0.39370078740157483" top="0.23622047244094491" bottom="0.19685039370078741" header="0.43307086614173229" footer="0.19685039370078741"/>
  <pageSetup scale="10" orientation="landscape" r:id="rId1"/>
  <headerFooter scaleWithDoc="0">
    <oddFooter>&amp;R&amp;"Goudy,Negrita Cursiva"Académica Nocturna&amp;"Goudy,Cursiva",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7">
    <pageSetUpPr fitToPage="1"/>
  </sheetPr>
  <dimension ref="B1:U39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109375" style="162" customWidth="1"/>
    <col min="2" max="2" width="6.109375" style="169" hidden="1" customWidth="1"/>
    <col min="3" max="3" width="51.21875" style="162" customWidth="1"/>
    <col min="4" max="21" width="8.33203125" style="162" customWidth="1"/>
    <col min="22" max="16384" width="11.44140625" style="162"/>
  </cols>
  <sheetData>
    <row r="1" spans="2:21" ht="18" customHeight="1" x14ac:dyDescent="0.3">
      <c r="C1" s="375" t="s">
        <v>699</v>
      </c>
      <c r="P1" s="62"/>
      <c r="Q1" s="62"/>
      <c r="R1" s="62"/>
      <c r="S1" s="62"/>
      <c r="T1" s="62"/>
      <c r="U1" s="62"/>
    </row>
    <row r="2" spans="2:21" ht="18" thickBot="1" x14ac:dyDescent="0.35">
      <c r="C2" s="63" t="s">
        <v>777</v>
      </c>
      <c r="D2" s="89"/>
      <c r="E2" s="89"/>
      <c r="F2" s="89"/>
      <c r="G2" s="89"/>
      <c r="H2" s="89"/>
      <c r="I2" s="89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</row>
    <row r="3" spans="2:21" ht="21.75" customHeight="1" thickTop="1" thickBot="1" x14ac:dyDescent="0.35">
      <c r="B3" s="169">
        <v>1</v>
      </c>
      <c r="C3" s="710" t="str">
        <f>IF(AND(Portada!D21="Sí",(G7+M7)=0),"En la portada se indicó que tienen Servicios de Apoyo Educativo, pero en este cuadro (Parte 2) no indica cuántos estudiantes se benefician.",(IF(AND(OR(Portada!D21="No",Portada!D21=""),(G7+M7)&gt;=1),"En la portada no indicó que tienen Servicios de Apoyo Educativo, pero en la Parte (2) de este cuadro se están indicando datos.","")))</f>
        <v/>
      </c>
      <c r="D3" s="707" t="s">
        <v>745</v>
      </c>
      <c r="E3" s="708"/>
      <c r="F3" s="708"/>
      <c r="G3" s="708"/>
      <c r="H3" s="708"/>
      <c r="I3" s="708"/>
      <c r="J3" s="709" t="s">
        <v>746</v>
      </c>
      <c r="K3" s="708"/>
      <c r="L3" s="708"/>
      <c r="M3" s="708"/>
      <c r="N3" s="708"/>
      <c r="O3" s="708"/>
      <c r="P3" s="712" t="s">
        <v>1067</v>
      </c>
      <c r="Q3" s="713"/>
      <c r="R3" s="713"/>
      <c r="S3" s="713"/>
      <c r="T3" s="713"/>
      <c r="U3" s="713"/>
    </row>
    <row r="4" spans="2:21" ht="54" customHeight="1" thickBot="1" x14ac:dyDescent="0.35">
      <c r="B4" s="169">
        <v>2</v>
      </c>
      <c r="C4" s="711"/>
      <c r="D4" s="716" t="s">
        <v>1783</v>
      </c>
      <c r="E4" s="717"/>
      <c r="F4" s="717"/>
      <c r="G4" s="722" t="s">
        <v>1784</v>
      </c>
      <c r="H4" s="717"/>
      <c r="I4" s="723"/>
      <c r="J4" s="726" t="s">
        <v>1783</v>
      </c>
      <c r="K4" s="717"/>
      <c r="L4" s="717"/>
      <c r="M4" s="722" t="s">
        <v>1784</v>
      </c>
      <c r="N4" s="717"/>
      <c r="O4" s="717"/>
      <c r="P4" s="714"/>
      <c r="Q4" s="715"/>
      <c r="R4" s="715"/>
      <c r="S4" s="715"/>
      <c r="T4" s="715"/>
      <c r="U4" s="715"/>
    </row>
    <row r="5" spans="2:21" ht="45.75" customHeight="1" x14ac:dyDescent="0.3">
      <c r="B5" s="169">
        <v>3</v>
      </c>
      <c r="C5" s="711"/>
      <c r="D5" s="718"/>
      <c r="E5" s="719"/>
      <c r="F5" s="719"/>
      <c r="G5" s="724"/>
      <c r="H5" s="719"/>
      <c r="I5" s="725"/>
      <c r="J5" s="727"/>
      <c r="K5" s="719"/>
      <c r="L5" s="719"/>
      <c r="M5" s="724"/>
      <c r="N5" s="719"/>
      <c r="O5" s="719"/>
      <c r="P5" s="728" t="s">
        <v>745</v>
      </c>
      <c r="Q5" s="729"/>
      <c r="R5" s="729"/>
      <c r="S5" s="730" t="s">
        <v>1068</v>
      </c>
      <c r="T5" s="729"/>
      <c r="U5" s="729"/>
    </row>
    <row r="6" spans="2:21" ht="31.5" customHeight="1" thickBot="1" x14ac:dyDescent="0.35">
      <c r="B6" s="169">
        <v>4</v>
      </c>
      <c r="C6" s="377" t="s">
        <v>758</v>
      </c>
      <c r="D6" s="378" t="s">
        <v>0</v>
      </c>
      <c r="E6" s="379" t="s">
        <v>19</v>
      </c>
      <c r="F6" s="380" t="s">
        <v>18</v>
      </c>
      <c r="G6" s="381" t="s">
        <v>0</v>
      </c>
      <c r="H6" s="379" t="s">
        <v>19</v>
      </c>
      <c r="I6" s="382" t="s">
        <v>18</v>
      </c>
      <c r="J6" s="383" t="s">
        <v>0</v>
      </c>
      <c r="K6" s="379" t="s">
        <v>19</v>
      </c>
      <c r="L6" s="380" t="s">
        <v>18</v>
      </c>
      <c r="M6" s="381" t="s">
        <v>0</v>
      </c>
      <c r="N6" s="379" t="s">
        <v>19</v>
      </c>
      <c r="O6" s="384" t="s">
        <v>18</v>
      </c>
      <c r="P6" s="385" t="s">
        <v>0</v>
      </c>
      <c r="Q6" s="379" t="s">
        <v>19</v>
      </c>
      <c r="R6" s="380" t="s">
        <v>18</v>
      </c>
      <c r="S6" s="386" t="s">
        <v>0</v>
      </c>
      <c r="T6" s="379" t="s">
        <v>19</v>
      </c>
      <c r="U6" s="380" t="s">
        <v>18</v>
      </c>
    </row>
    <row r="7" spans="2:21" ht="23.25" customHeight="1" thickTop="1" thickBot="1" x14ac:dyDescent="0.35">
      <c r="B7" s="169">
        <v>5</v>
      </c>
      <c r="C7" s="387" t="s">
        <v>736</v>
      </c>
      <c r="D7" s="388">
        <f>+E7+F7</f>
        <v>0</v>
      </c>
      <c r="E7" s="389">
        <f>+E8+E9+E10+E11+E12+E13+E14+E18+E22+E23+E24+E25+E26+E27+E28</f>
        <v>0</v>
      </c>
      <c r="F7" s="390">
        <f>+F8+F9+F10+F11+F12+F13+F14+F18+F22+F23+F24+F25+F26+F27+F28</f>
        <v>0</v>
      </c>
      <c r="G7" s="391">
        <f>+H7+I7</f>
        <v>0</v>
      </c>
      <c r="H7" s="389">
        <f>+H8+H9+H10+H11+H12+H13+H14+H18+H22+H23+H24+H25+H26+H27+H28</f>
        <v>0</v>
      </c>
      <c r="I7" s="390">
        <f>+I8+I9+I10+I11+I12+I13+I14+I18+I22+I23+I24+I25+I26+I27+I28</f>
        <v>0</v>
      </c>
      <c r="J7" s="392">
        <f>+K7+L7</f>
        <v>0</v>
      </c>
      <c r="K7" s="389">
        <f>+K8+K9+K10+K11+K12+K13+K14+K18+K22+K23+K24+K25+K26+K27+K28</f>
        <v>0</v>
      </c>
      <c r="L7" s="390">
        <f>+L8+L9+L10+L11+L12+L13+L14+L18+L22+L23+L24+L25+L26+L27+L28</f>
        <v>0</v>
      </c>
      <c r="M7" s="391">
        <f>+N7+O7</f>
        <v>0</v>
      </c>
      <c r="N7" s="389">
        <f>+N8+N9+N10+N11+N12+N13+N14+N18+N22+N23+N24+N25+N26+N27+N28</f>
        <v>0</v>
      </c>
      <c r="O7" s="393">
        <f>+O8+O9+O10+O11+O12+O13+O14+O18+O22+O23+O24+O25+O26+O27+O28</f>
        <v>0</v>
      </c>
      <c r="P7" s="394">
        <f>+Q7+R7</f>
        <v>0</v>
      </c>
      <c r="Q7" s="389">
        <f>+Q8+Q9+Q10+Q11+Q12+Q13+Q14+Q18+Q22+Q23+Q24+Q25+Q26+Q27+Q28</f>
        <v>0</v>
      </c>
      <c r="R7" s="390">
        <f>+R8+R9+R10+R11+R12+R13+R14+R18+R22+R23+R24+R25+R26+R27+R28</f>
        <v>0</v>
      </c>
      <c r="S7" s="391">
        <f>+T7+U7</f>
        <v>0</v>
      </c>
      <c r="T7" s="389">
        <f>+T8+T9+T10+T11+T12+T13+T14+T18+T22+T23+T24+T25+T26+T27+T28</f>
        <v>0</v>
      </c>
      <c r="U7" s="390">
        <f>+U8+U9+U10+U11+U12+U13+U14+U18+U22+U23+U24+U25+U26+U27+U28</f>
        <v>0</v>
      </c>
    </row>
    <row r="8" spans="2:21" ht="25.5" customHeight="1" x14ac:dyDescent="0.3">
      <c r="B8" s="169">
        <v>6</v>
      </c>
      <c r="C8" s="395" t="s">
        <v>201</v>
      </c>
      <c r="D8" s="125">
        <f>+E8+F8</f>
        <v>0</v>
      </c>
      <c r="E8" s="285"/>
      <c r="F8" s="286"/>
      <c r="G8" s="396">
        <f>+H8+I8</f>
        <v>0</v>
      </c>
      <c r="H8" s="285"/>
      <c r="I8" s="286"/>
      <c r="J8" s="397">
        <f>+K8+L8</f>
        <v>0</v>
      </c>
      <c r="K8" s="285"/>
      <c r="L8" s="286"/>
      <c r="M8" s="396">
        <f>+N8+O8</f>
        <v>0</v>
      </c>
      <c r="N8" s="285"/>
      <c r="O8" s="398"/>
      <c r="P8" s="399">
        <f>+Q8+R8</f>
        <v>0</v>
      </c>
      <c r="Q8" s="400"/>
      <c r="R8" s="400"/>
      <c r="S8" s="396">
        <f>+T8+U8</f>
        <v>0</v>
      </c>
      <c r="T8" s="400"/>
      <c r="U8" s="401"/>
    </row>
    <row r="9" spans="2:21" ht="25.5" customHeight="1" x14ac:dyDescent="0.3">
      <c r="B9" s="169">
        <v>7</v>
      </c>
      <c r="C9" s="395" t="s">
        <v>106</v>
      </c>
      <c r="D9" s="289">
        <f>+E9+F9</f>
        <v>0</v>
      </c>
      <c r="E9" s="290"/>
      <c r="F9" s="291"/>
      <c r="G9" s="402">
        <f>+H9+I9</f>
        <v>0</v>
      </c>
      <c r="H9" s="290"/>
      <c r="I9" s="291"/>
      <c r="J9" s="403">
        <f>+K9+L9</f>
        <v>0</v>
      </c>
      <c r="K9" s="290"/>
      <c r="L9" s="291"/>
      <c r="M9" s="402">
        <f>+N9+O9</f>
        <v>0</v>
      </c>
      <c r="N9" s="290"/>
      <c r="O9" s="404"/>
      <c r="P9" s="405">
        <f>+Q9+R9</f>
        <v>0</v>
      </c>
      <c r="Q9" s="290"/>
      <c r="R9" s="290"/>
      <c r="S9" s="402">
        <f>+T9+U9</f>
        <v>0</v>
      </c>
      <c r="T9" s="290"/>
      <c r="U9" s="129"/>
    </row>
    <row r="10" spans="2:21" ht="25.5" customHeight="1" x14ac:dyDescent="0.3">
      <c r="B10" s="169">
        <v>8</v>
      </c>
      <c r="C10" s="395" t="s">
        <v>202</v>
      </c>
      <c r="D10" s="289">
        <f t="shared" ref="D10:D26" si="0">+E10+F10</f>
        <v>0</v>
      </c>
      <c r="E10" s="290"/>
      <c r="F10" s="291"/>
      <c r="G10" s="402">
        <f t="shared" ref="G10:G13" si="1">+H10+I10</f>
        <v>0</v>
      </c>
      <c r="H10" s="290"/>
      <c r="I10" s="291"/>
      <c r="J10" s="403">
        <f t="shared" ref="J10:J13" si="2">+K10+L10</f>
        <v>0</v>
      </c>
      <c r="K10" s="290"/>
      <c r="L10" s="291"/>
      <c r="M10" s="402">
        <f t="shared" ref="M10:M13" si="3">+N10+O10</f>
        <v>0</v>
      </c>
      <c r="N10" s="290"/>
      <c r="O10" s="404"/>
      <c r="P10" s="405">
        <f t="shared" ref="P10:P13" si="4">+Q10+R10</f>
        <v>0</v>
      </c>
      <c r="Q10" s="290"/>
      <c r="R10" s="290"/>
      <c r="S10" s="402">
        <f t="shared" ref="S10:S13" si="5">+T10+U10</f>
        <v>0</v>
      </c>
      <c r="T10" s="290"/>
      <c r="U10" s="129"/>
    </row>
    <row r="11" spans="2:21" ht="25.5" customHeight="1" x14ac:dyDescent="0.3">
      <c r="B11" s="169">
        <v>9</v>
      </c>
      <c r="C11" s="395" t="s">
        <v>203</v>
      </c>
      <c r="D11" s="289">
        <f t="shared" si="0"/>
        <v>0</v>
      </c>
      <c r="E11" s="290"/>
      <c r="F11" s="291"/>
      <c r="G11" s="402">
        <f t="shared" si="1"/>
        <v>0</v>
      </c>
      <c r="H11" s="290"/>
      <c r="I11" s="291"/>
      <c r="J11" s="403">
        <f t="shared" si="2"/>
        <v>0</v>
      </c>
      <c r="K11" s="290"/>
      <c r="L11" s="291"/>
      <c r="M11" s="402">
        <f t="shared" si="3"/>
        <v>0</v>
      </c>
      <c r="N11" s="290"/>
      <c r="O11" s="404"/>
      <c r="P11" s="405">
        <f t="shared" si="4"/>
        <v>0</v>
      </c>
      <c r="Q11" s="290"/>
      <c r="R11" s="290"/>
      <c r="S11" s="402">
        <f t="shared" si="5"/>
        <v>0</v>
      </c>
      <c r="T11" s="290"/>
      <c r="U11" s="129"/>
    </row>
    <row r="12" spans="2:21" ht="25.5" customHeight="1" x14ac:dyDescent="0.3">
      <c r="B12" s="169">
        <v>10</v>
      </c>
      <c r="C12" s="395" t="s">
        <v>1785</v>
      </c>
      <c r="D12" s="289">
        <f t="shared" si="0"/>
        <v>0</v>
      </c>
      <c r="E12" s="290"/>
      <c r="F12" s="291"/>
      <c r="G12" s="402">
        <f t="shared" si="1"/>
        <v>0</v>
      </c>
      <c r="H12" s="290"/>
      <c r="I12" s="291"/>
      <c r="J12" s="403">
        <f t="shared" si="2"/>
        <v>0</v>
      </c>
      <c r="K12" s="290"/>
      <c r="L12" s="291"/>
      <c r="M12" s="402">
        <f t="shared" si="3"/>
        <v>0</v>
      </c>
      <c r="N12" s="290"/>
      <c r="O12" s="404"/>
      <c r="P12" s="405">
        <f t="shared" si="4"/>
        <v>0</v>
      </c>
      <c r="Q12" s="290"/>
      <c r="R12" s="290"/>
      <c r="S12" s="402">
        <f t="shared" si="5"/>
        <v>0</v>
      </c>
      <c r="T12" s="290"/>
      <c r="U12" s="129"/>
    </row>
    <row r="13" spans="2:21" ht="25.5" customHeight="1" x14ac:dyDescent="0.3">
      <c r="B13" s="169">
        <v>11</v>
      </c>
      <c r="C13" s="395" t="s">
        <v>1069</v>
      </c>
      <c r="D13" s="289">
        <f t="shared" si="0"/>
        <v>0</v>
      </c>
      <c r="E13" s="290"/>
      <c r="F13" s="291"/>
      <c r="G13" s="402">
        <f t="shared" si="1"/>
        <v>0</v>
      </c>
      <c r="H13" s="290"/>
      <c r="I13" s="291"/>
      <c r="J13" s="403">
        <f t="shared" si="2"/>
        <v>0</v>
      </c>
      <c r="K13" s="290"/>
      <c r="L13" s="291"/>
      <c r="M13" s="402">
        <f t="shared" si="3"/>
        <v>0</v>
      </c>
      <c r="N13" s="290"/>
      <c r="O13" s="404"/>
      <c r="P13" s="405">
        <f t="shared" si="4"/>
        <v>0</v>
      </c>
      <c r="Q13" s="285"/>
      <c r="R13" s="285"/>
      <c r="S13" s="406">
        <f t="shared" si="5"/>
        <v>0</v>
      </c>
      <c r="T13" s="290"/>
      <c r="U13" s="129"/>
    </row>
    <row r="14" spans="2:21" ht="25.5" customHeight="1" x14ac:dyDescent="0.3">
      <c r="B14" s="169">
        <v>12</v>
      </c>
      <c r="C14" s="395" t="s">
        <v>109</v>
      </c>
      <c r="D14" s="262">
        <f>+E14+F14</f>
        <v>0</v>
      </c>
      <c r="E14" s="263">
        <f>SUM(E15:E17)</f>
        <v>0</v>
      </c>
      <c r="F14" s="264">
        <f>SUM(F15:F17)</f>
        <v>0</v>
      </c>
      <c r="G14" s="407">
        <f>+H14+I14</f>
        <v>0</v>
      </c>
      <c r="H14" s="263">
        <f>SUM(H15:H17)</f>
        <v>0</v>
      </c>
      <c r="I14" s="264">
        <f>SUM(I15:I17)</f>
        <v>0</v>
      </c>
      <c r="J14" s="408">
        <f>+K14+L14</f>
        <v>0</v>
      </c>
      <c r="K14" s="263">
        <f>SUM(K15:K17)</f>
        <v>0</v>
      </c>
      <c r="L14" s="264">
        <f>SUM(L15:L17)</f>
        <v>0</v>
      </c>
      <c r="M14" s="407">
        <f>+N14+O14</f>
        <v>0</v>
      </c>
      <c r="N14" s="263">
        <f>SUM(N15:N17)</f>
        <v>0</v>
      </c>
      <c r="O14" s="409">
        <f>SUM(O15:O17)</f>
        <v>0</v>
      </c>
      <c r="P14" s="410">
        <f>+Q14+R14</f>
        <v>0</v>
      </c>
      <c r="Q14" s="411">
        <f>SUM(Q15:Q17)</f>
        <v>0</v>
      </c>
      <c r="R14" s="411">
        <f>SUM(R15:R17)</f>
        <v>0</v>
      </c>
      <c r="S14" s="412">
        <f>+T14+U14</f>
        <v>0</v>
      </c>
      <c r="T14" s="411">
        <f>SUM(T15:T17)</f>
        <v>0</v>
      </c>
      <c r="U14" s="413">
        <f>SUM(U15:U17)</f>
        <v>0</v>
      </c>
    </row>
    <row r="15" spans="2:21" ht="25.5" customHeight="1" x14ac:dyDescent="0.3">
      <c r="B15" s="169">
        <v>13</v>
      </c>
      <c r="C15" s="414" t="s">
        <v>1070</v>
      </c>
      <c r="D15" s="194">
        <f t="shared" si="0"/>
        <v>0</v>
      </c>
      <c r="E15" s="195"/>
      <c r="F15" s="243"/>
      <c r="G15" s="415">
        <f t="shared" ref="G15:G17" si="6">+H15+I15</f>
        <v>0</v>
      </c>
      <c r="H15" s="195"/>
      <c r="I15" s="243"/>
      <c r="J15" s="416">
        <f t="shared" ref="J15:J17" si="7">+K15+L15</f>
        <v>0</v>
      </c>
      <c r="K15" s="195"/>
      <c r="L15" s="243"/>
      <c r="M15" s="415">
        <f t="shared" ref="M15:M17" si="8">+N15+O15</f>
        <v>0</v>
      </c>
      <c r="N15" s="195"/>
      <c r="O15" s="417"/>
      <c r="P15" s="418">
        <f t="shared" ref="P15:P17" si="9">+Q15+R15</f>
        <v>0</v>
      </c>
      <c r="Q15" s="195"/>
      <c r="R15" s="195"/>
      <c r="S15" s="415">
        <f t="shared" ref="S15:S17" si="10">+T15+U15</f>
        <v>0</v>
      </c>
      <c r="T15" s="195"/>
      <c r="U15" s="122"/>
    </row>
    <row r="16" spans="2:21" ht="25.5" customHeight="1" x14ac:dyDescent="0.3">
      <c r="B16" s="169">
        <v>14</v>
      </c>
      <c r="C16" s="419" t="s">
        <v>1071</v>
      </c>
      <c r="D16" s="194">
        <f t="shared" si="0"/>
        <v>0</v>
      </c>
      <c r="E16" s="195"/>
      <c r="F16" s="243"/>
      <c r="G16" s="415">
        <f t="shared" si="6"/>
        <v>0</v>
      </c>
      <c r="H16" s="195"/>
      <c r="I16" s="243"/>
      <c r="J16" s="416">
        <f t="shared" si="7"/>
        <v>0</v>
      </c>
      <c r="K16" s="195"/>
      <c r="L16" s="243"/>
      <c r="M16" s="415">
        <f t="shared" si="8"/>
        <v>0</v>
      </c>
      <c r="N16" s="195"/>
      <c r="O16" s="417"/>
      <c r="P16" s="418">
        <f t="shared" si="9"/>
        <v>0</v>
      </c>
      <c r="Q16" s="195"/>
      <c r="R16" s="195"/>
      <c r="S16" s="415">
        <f t="shared" si="10"/>
        <v>0</v>
      </c>
      <c r="T16" s="195"/>
      <c r="U16" s="122"/>
    </row>
    <row r="17" spans="2:21" ht="25.5" customHeight="1" x14ac:dyDescent="0.3">
      <c r="B17" s="169">
        <v>15</v>
      </c>
      <c r="C17" s="420" t="s">
        <v>1072</v>
      </c>
      <c r="D17" s="125">
        <f t="shared" si="0"/>
        <v>0</v>
      </c>
      <c r="E17" s="285"/>
      <c r="F17" s="286"/>
      <c r="G17" s="396">
        <f t="shared" si="6"/>
        <v>0</v>
      </c>
      <c r="H17" s="285"/>
      <c r="I17" s="286"/>
      <c r="J17" s="397">
        <f t="shared" si="7"/>
        <v>0</v>
      </c>
      <c r="K17" s="285"/>
      <c r="L17" s="286"/>
      <c r="M17" s="396">
        <f t="shared" si="8"/>
        <v>0</v>
      </c>
      <c r="N17" s="285"/>
      <c r="O17" s="398"/>
      <c r="P17" s="399">
        <f t="shared" si="9"/>
        <v>0</v>
      </c>
      <c r="Q17" s="285"/>
      <c r="R17" s="285"/>
      <c r="S17" s="396">
        <f t="shared" si="10"/>
        <v>0</v>
      </c>
      <c r="T17" s="285"/>
      <c r="U17" s="421"/>
    </row>
    <row r="18" spans="2:21" ht="25.5" customHeight="1" x14ac:dyDescent="0.3">
      <c r="B18" s="169">
        <v>16</v>
      </c>
      <c r="C18" s="422" t="s">
        <v>1083</v>
      </c>
      <c r="D18" s="262">
        <f>+E18+F18</f>
        <v>0</v>
      </c>
      <c r="E18" s="263">
        <f>SUM(E19:E21)</f>
        <v>0</v>
      </c>
      <c r="F18" s="264">
        <f>SUM(F19:F21)</f>
        <v>0</v>
      </c>
      <c r="G18" s="407">
        <f>+H18+I18</f>
        <v>0</v>
      </c>
      <c r="H18" s="263">
        <f>SUM(H19:H21)</f>
        <v>0</v>
      </c>
      <c r="I18" s="264">
        <f>SUM(I19:I21)</f>
        <v>0</v>
      </c>
      <c r="J18" s="408">
        <f>+K18+L18</f>
        <v>0</v>
      </c>
      <c r="K18" s="263">
        <f>SUM(K19:K21)</f>
        <v>0</v>
      </c>
      <c r="L18" s="264">
        <f>SUM(L19:L21)</f>
        <v>0</v>
      </c>
      <c r="M18" s="407">
        <f>+N18+O18</f>
        <v>0</v>
      </c>
      <c r="N18" s="263">
        <f>SUM(N19:N21)</f>
        <v>0</v>
      </c>
      <c r="O18" s="409">
        <f>SUM(O19:O21)</f>
        <v>0</v>
      </c>
      <c r="P18" s="410">
        <f>+Q18+R18</f>
        <v>0</v>
      </c>
      <c r="Q18" s="411">
        <f>SUM(Q19:Q21)</f>
        <v>0</v>
      </c>
      <c r="R18" s="411">
        <f>SUM(R19:R21)</f>
        <v>0</v>
      </c>
      <c r="S18" s="412">
        <f>+T18+U18</f>
        <v>0</v>
      </c>
      <c r="T18" s="411">
        <f>SUM(T19:T21)</f>
        <v>0</v>
      </c>
      <c r="U18" s="413">
        <f>SUM(U19:U21)</f>
        <v>0</v>
      </c>
    </row>
    <row r="19" spans="2:21" ht="25.5" customHeight="1" x14ac:dyDescent="0.3">
      <c r="B19" s="169">
        <v>17</v>
      </c>
      <c r="C19" s="414" t="s">
        <v>1070</v>
      </c>
      <c r="D19" s="194">
        <f t="shared" ref="D19:D21" si="11">+E19+F19</f>
        <v>0</v>
      </c>
      <c r="E19" s="195"/>
      <c r="F19" s="243"/>
      <c r="G19" s="415">
        <f t="shared" ref="G19:G24" si="12">+H19+I19</f>
        <v>0</v>
      </c>
      <c r="H19" s="195"/>
      <c r="I19" s="243"/>
      <c r="J19" s="416">
        <f t="shared" ref="J19:J24" si="13">+K19+L19</f>
        <v>0</v>
      </c>
      <c r="K19" s="195"/>
      <c r="L19" s="243"/>
      <c r="M19" s="415">
        <f t="shared" ref="M19:M24" si="14">+N19+O19</f>
        <v>0</v>
      </c>
      <c r="N19" s="195"/>
      <c r="O19" s="417"/>
      <c r="P19" s="418">
        <f t="shared" ref="P19:P24" si="15">+Q19+R19</f>
        <v>0</v>
      </c>
      <c r="Q19" s="195"/>
      <c r="R19" s="195"/>
      <c r="S19" s="415">
        <f t="shared" ref="S19:S24" si="16">+T19+U19</f>
        <v>0</v>
      </c>
      <c r="T19" s="195"/>
      <c r="U19" s="122"/>
    </row>
    <row r="20" spans="2:21" ht="25.5" customHeight="1" x14ac:dyDescent="0.3">
      <c r="B20" s="169">
        <v>18</v>
      </c>
      <c r="C20" s="419" t="s">
        <v>1071</v>
      </c>
      <c r="D20" s="194">
        <f t="shared" si="11"/>
        <v>0</v>
      </c>
      <c r="E20" s="195"/>
      <c r="F20" s="243"/>
      <c r="G20" s="415">
        <f t="shared" si="12"/>
        <v>0</v>
      </c>
      <c r="H20" s="195"/>
      <c r="I20" s="243"/>
      <c r="J20" s="416">
        <f t="shared" si="13"/>
        <v>0</v>
      </c>
      <c r="K20" s="195"/>
      <c r="L20" s="243"/>
      <c r="M20" s="415">
        <f t="shared" si="14"/>
        <v>0</v>
      </c>
      <c r="N20" s="195"/>
      <c r="O20" s="417"/>
      <c r="P20" s="418">
        <f t="shared" si="15"/>
        <v>0</v>
      </c>
      <c r="Q20" s="195"/>
      <c r="R20" s="195"/>
      <c r="S20" s="415">
        <f t="shared" si="16"/>
        <v>0</v>
      </c>
      <c r="T20" s="195"/>
      <c r="U20" s="122"/>
    </row>
    <row r="21" spans="2:21" ht="25.5" customHeight="1" x14ac:dyDescent="0.3">
      <c r="B21" s="169">
        <v>19</v>
      </c>
      <c r="C21" s="423" t="s">
        <v>1072</v>
      </c>
      <c r="D21" s="125">
        <f t="shared" si="11"/>
        <v>0</v>
      </c>
      <c r="E21" s="285"/>
      <c r="F21" s="286"/>
      <c r="G21" s="396">
        <f t="shared" si="12"/>
        <v>0</v>
      </c>
      <c r="H21" s="285"/>
      <c r="I21" s="286"/>
      <c r="J21" s="397">
        <f t="shared" si="13"/>
        <v>0</v>
      </c>
      <c r="K21" s="285"/>
      <c r="L21" s="286"/>
      <c r="M21" s="396">
        <f t="shared" si="14"/>
        <v>0</v>
      </c>
      <c r="N21" s="285"/>
      <c r="O21" s="398"/>
      <c r="P21" s="399">
        <f t="shared" si="15"/>
        <v>0</v>
      </c>
      <c r="Q21" s="285"/>
      <c r="R21" s="285"/>
      <c r="S21" s="396">
        <f t="shared" si="16"/>
        <v>0</v>
      </c>
      <c r="T21" s="285"/>
      <c r="U21" s="421"/>
    </row>
    <row r="22" spans="2:21" ht="25.5" customHeight="1" x14ac:dyDescent="0.3">
      <c r="B22" s="169">
        <v>20</v>
      </c>
      <c r="C22" s="395" t="s">
        <v>110</v>
      </c>
      <c r="D22" s="289">
        <f t="shared" si="0"/>
        <v>0</v>
      </c>
      <c r="E22" s="290"/>
      <c r="F22" s="291"/>
      <c r="G22" s="402">
        <f t="shared" si="12"/>
        <v>0</v>
      </c>
      <c r="H22" s="290"/>
      <c r="I22" s="291"/>
      <c r="J22" s="403">
        <f t="shared" si="13"/>
        <v>0</v>
      </c>
      <c r="K22" s="290"/>
      <c r="L22" s="291"/>
      <c r="M22" s="402">
        <f t="shared" si="14"/>
        <v>0</v>
      </c>
      <c r="N22" s="290"/>
      <c r="O22" s="404"/>
      <c r="P22" s="405">
        <f t="shared" si="15"/>
        <v>0</v>
      </c>
      <c r="Q22" s="290"/>
      <c r="R22" s="290"/>
      <c r="S22" s="402">
        <f t="shared" si="16"/>
        <v>0</v>
      </c>
      <c r="T22" s="290"/>
      <c r="U22" s="129"/>
    </row>
    <row r="23" spans="2:21" ht="25.5" customHeight="1" thickBot="1" x14ac:dyDescent="0.35">
      <c r="B23" s="169">
        <v>21</v>
      </c>
      <c r="C23" s="395" t="s">
        <v>1095</v>
      </c>
      <c r="D23" s="289">
        <f t="shared" si="0"/>
        <v>0</v>
      </c>
      <c r="E23" s="290"/>
      <c r="F23" s="291"/>
      <c r="G23" s="402">
        <f t="shared" si="12"/>
        <v>0</v>
      </c>
      <c r="H23" s="290"/>
      <c r="I23" s="291"/>
      <c r="J23" s="403">
        <f t="shared" si="13"/>
        <v>0</v>
      </c>
      <c r="K23" s="290"/>
      <c r="L23" s="291"/>
      <c r="M23" s="402">
        <f t="shared" si="14"/>
        <v>0</v>
      </c>
      <c r="N23" s="290"/>
      <c r="O23" s="404"/>
      <c r="P23" s="405">
        <f t="shared" si="15"/>
        <v>0</v>
      </c>
      <c r="Q23" s="290"/>
      <c r="R23" s="290"/>
      <c r="S23" s="402">
        <f t="shared" si="16"/>
        <v>0</v>
      </c>
      <c r="T23" s="290"/>
      <c r="U23" s="129"/>
    </row>
    <row r="24" spans="2:21" ht="25.5" hidden="1" customHeight="1" thickBot="1" x14ac:dyDescent="0.35">
      <c r="C24" s="395" t="s">
        <v>1073</v>
      </c>
      <c r="D24" s="289">
        <f t="shared" si="0"/>
        <v>0</v>
      </c>
      <c r="E24" s="290"/>
      <c r="F24" s="291"/>
      <c r="G24" s="402">
        <f t="shared" si="12"/>
        <v>0</v>
      </c>
      <c r="H24" s="290"/>
      <c r="I24" s="291"/>
      <c r="J24" s="403">
        <f t="shared" si="13"/>
        <v>0</v>
      </c>
      <c r="K24" s="290"/>
      <c r="L24" s="291"/>
      <c r="M24" s="402">
        <f t="shared" si="14"/>
        <v>0</v>
      </c>
      <c r="N24" s="290"/>
      <c r="O24" s="404"/>
      <c r="P24" s="424">
        <f t="shared" si="15"/>
        <v>0</v>
      </c>
      <c r="Q24" s="425"/>
      <c r="R24" s="425"/>
      <c r="S24" s="426">
        <f t="shared" si="16"/>
        <v>0</v>
      </c>
      <c r="T24" s="285"/>
      <c r="U24" s="421"/>
    </row>
    <row r="25" spans="2:21" ht="25.5" customHeight="1" x14ac:dyDescent="0.3">
      <c r="B25" s="169">
        <v>22</v>
      </c>
      <c r="C25" s="427" t="s">
        <v>1786</v>
      </c>
      <c r="D25" s="428">
        <f>+E25+F25</f>
        <v>0</v>
      </c>
      <c r="E25" s="429"/>
      <c r="F25" s="430"/>
      <c r="G25" s="431">
        <f>+H25+I25</f>
        <v>0</v>
      </c>
      <c r="H25" s="429"/>
      <c r="I25" s="430"/>
      <c r="J25" s="432">
        <f>+K25+L25</f>
        <v>0</v>
      </c>
      <c r="K25" s="429"/>
      <c r="L25" s="430"/>
      <c r="M25" s="431">
        <f>+N25+O25</f>
        <v>0</v>
      </c>
      <c r="N25" s="429"/>
      <c r="O25" s="433"/>
      <c r="P25" s="434">
        <f>+Q25+R25</f>
        <v>0</v>
      </c>
      <c r="Q25" s="429"/>
      <c r="R25" s="429"/>
      <c r="S25" s="431">
        <f>+T25+U25</f>
        <v>0</v>
      </c>
      <c r="T25" s="435"/>
      <c r="U25" s="436"/>
    </row>
    <row r="26" spans="2:21" ht="25.5" customHeight="1" x14ac:dyDescent="0.3">
      <c r="B26" s="169">
        <v>23</v>
      </c>
      <c r="C26" s="437" t="s">
        <v>1787</v>
      </c>
      <c r="D26" s="289">
        <f t="shared" si="0"/>
        <v>0</v>
      </c>
      <c r="E26" s="290"/>
      <c r="F26" s="291"/>
      <c r="G26" s="402">
        <f t="shared" ref="G26" si="17">+H26+I26</f>
        <v>0</v>
      </c>
      <c r="H26" s="290"/>
      <c r="I26" s="291"/>
      <c r="J26" s="403">
        <f t="shared" ref="J26" si="18">+K26+L26</f>
        <v>0</v>
      </c>
      <c r="K26" s="290"/>
      <c r="L26" s="291"/>
      <c r="M26" s="402">
        <f t="shared" ref="M26" si="19">+N26+O26</f>
        <v>0</v>
      </c>
      <c r="N26" s="290"/>
      <c r="O26" s="404"/>
      <c r="P26" s="405">
        <f t="shared" ref="P26" si="20">+Q26+R26</f>
        <v>0</v>
      </c>
      <c r="Q26" s="290"/>
      <c r="R26" s="290"/>
      <c r="S26" s="402">
        <f t="shared" ref="S26" si="21">+T26+U26</f>
        <v>0</v>
      </c>
      <c r="T26" s="290"/>
      <c r="U26" s="129"/>
    </row>
    <row r="27" spans="2:21" ht="25.5" customHeight="1" x14ac:dyDescent="0.3">
      <c r="B27" s="169">
        <v>24</v>
      </c>
      <c r="C27" s="438" t="s">
        <v>1082</v>
      </c>
      <c r="D27" s="289">
        <f>+E27+F27</f>
        <v>0</v>
      </c>
      <c r="E27" s="290"/>
      <c r="F27" s="291"/>
      <c r="G27" s="402">
        <f>+H27+I27</f>
        <v>0</v>
      </c>
      <c r="H27" s="290"/>
      <c r="I27" s="291"/>
      <c r="J27" s="403">
        <f>+K27+L27</f>
        <v>0</v>
      </c>
      <c r="K27" s="290"/>
      <c r="L27" s="291"/>
      <c r="M27" s="402">
        <f>+N27+O27</f>
        <v>0</v>
      </c>
      <c r="N27" s="290"/>
      <c r="O27" s="404"/>
      <c r="P27" s="405">
        <f>+Q27+R27</f>
        <v>0</v>
      </c>
      <c r="Q27" s="290"/>
      <c r="R27" s="290"/>
      <c r="S27" s="402">
        <f>+T27+U27</f>
        <v>0</v>
      </c>
      <c r="T27" s="290"/>
      <c r="U27" s="129"/>
    </row>
    <row r="28" spans="2:21" ht="25.5" customHeight="1" thickBot="1" x14ac:dyDescent="0.35">
      <c r="B28" s="169">
        <v>25</v>
      </c>
      <c r="C28" s="439" t="s">
        <v>1788</v>
      </c>
      <c r="D28" s="294">
        <f>+E28+F28</f>
        <v>0</v>
      </c>
      <c r="E28" s="295"/>
      <c r="F28" s="296"/>
      <c r="G28" s="440">
        <f>+H28+I28</f>
        <v>0</v>
      </c>
      <c r="H28" s="295"/>
      <c r="I28" s="296"/>
      <c r="J28" s="441">
        <f>+K28+L28</f>
        <v>0</v>
      </c>
      <c r="K28" s="295"/>
      <c r="L28" s="296"/>
      <c r="M28" s="440">
        <f>+N28+O28</f>
        <v>0</v>
      </c>
      <c r="N28" s="295"/>
      <c r="O28" s="442"/>
      <c r="P28" s="443">
        <f>+Q28+R28</f>
        <v>0</v>
      </c>
      <c r="Q28" s="444"/>
      <c r="R28" s="444"/>
      <c r="S28" s="445">
        <f>+T28+U28</f>
        <v>0</v>
      </c>
      <c r="T28" s="444"/>
      <c r="U28" s="446"/>
    </row>
    <row r="29" spans="2:21" ht="18" customHeight="1" thickTop="1" x14ac:dyDescent="0.25">
      <c r="C29" s="447" t="s">
        <v>1074</v>
      </c>
      <c r="D29" s="59"/>
      <c r="E29" s="218" t="str">
        <f>IF(E7&lt;=('CUADRO 1'!E6+'CUADRO 1'!E7+'CUADRO 1'!E8),"","XX")</f>
        <v/>
      </c>
      <c r="F29" s="218" t="str">
        <f>IF(F7&lt;=('CUADRO 1'!F6+'CUADRO 1'!F7+'CUADRO 1'!F8),"","XX")</f>
        <v/>
      </c>
      <c r="G29" s="59"/>
      <c r="H29" s="448" t="str">
        <f>IF(OR(H8&gt;E8,H9&gt;E9,H10&gt;E10,H11&gt;E11,H12&gt;E12,H13&gt;E13,H15&gt;E15,H16&gt;E16,H17&gt;E17,H19&gt;E19,H20&gt;E20,H21&gt;E21,H22&gt;E22,H23&gt;E23,H24&gt;E24,H25&gt;E25,H26&gt;E26,H27&gt;E27,H28&gt;E28),"XXX","")</f>
        <v/>
      </c>
      <c r="I29" s="448" t="str">
        <f>IF(OR(I8&gt;F8,I9&gt;F9,I10&gt;F10,I11&gt;F11,I12&gt;F12,I13&gt;F13,I15&gt;F15,I16&gt;F16,I17&gt;F17,I19&gt;F19,I20&gt;F20,I21&gt;F21,I22&gt;F22,I23&gt;F23,I24&gt;F24,I25&gt;F25,I26&gt;F26,I27&gt;F27,I28&gt;F28),"XXX","")</f>
        <v/>
      </c>
      <c r="J29" s="59"/>
      <c r="K29" s="218" t="str">
        <f>IF(K7&lt;=('CUADRO 1'!E9+'CUADRO 1'!E10),"","XX")</f>
        <v/>
      </c>
      <c r="L29" s="218" t="str">
        <f>IF(L7&lt;=('CUADRO 1'!F9+'CUADRO 1'!F10),"","XX")</f>
        <v/>
      </c>
      <c r="M29" s="59"/>
      <c r="N29" s="448" t="str">
        <f>IF(OR(N8&gt;K8,N9&gt;K9,N10&gt;K10,N11&gt;K11,N12&gt;K12,N13&gt;K13,N15&gt;K15,N16&gt;K16,N17&gt;K17,N19&gt;K19,N20&gt;K20,N21&gt;K21,N22&gt;K22,N23&gt;K23,N24&gt;K24,N25&gt;K25,N26&gt;K26,N27&gt;K27,N28&gt;K28),"XXX","")</f>
        <v/>
      </c>
      <c r="O29" s="448" t="str">
        <f>IF(OR(O8&gt;L8,O9&gt;L9,O10&gt;L10,O11&gt;L11,O12&gt;L12,O13&gt;L13,O15&gt;L15,O16&gt;L16,O17&gt;L17,O19&gt;L19,O20&gt;L20,O21&gt;L21,O22&gt;L22,O23&gt;L23,O24&gt;L24,O25&gt;L25,O26&gt;L26,O27&gt;L27,O28&gt;L28),"XXX","")</f>
        <v/>
      </c>
      <c r="P29" s="59"/>
      <c r="Q29" s="449" t="str">
        <f>IF(OR(Q8&gt;E8,Q9&gt;E9,Q10&gt;E10,Q11&gt;E11,Q12&gt;E12,Q13&gt;E13,Q15&gt;E15,Q16&gt;E16,Q17&gt;E17,Q19&gt;E19,Q20&gt;E20,Q21&gt;E21,Q22&gt;E22,Q23&gt;E23,Q24&gt;E24,Q25&gt;E25,Q26&gt;E26,Q27&gt;E27,Q28&gt;E28),"XXX","")</f>
        <v/>
      </c>
      <c r="R29" s="449" t="str">
        <f>IF(OR(R8&gt;F8,R9&gt;F9,R10&gt;F10,R11&gt;F11,R12&gt;F12,R13&gt;F13,R15&gt;F15,R16&gt;F16,R17&gt;F17,R19&gt;F19,R20&gt;F20,R21&gt;F21,R22&gt;F22,R23&gt;F23,R24&gt;F24,R25&gt;F25,R26&gt;F26,R27&gt;F27,R28&gt;F28),"XXX","")</f>
        <v/>
      </c>
      <c r="S29" s="59"/>
      <c r="T29" s="449" t="str">
        <f>IF(OR(T8&gt;K8,T9&gt;K9,T10&gt;K10,T11&gt;K11,T12&gt;K12,T13&gt;K13,T15&gt;K15,T16&gt;K16,T17&gt;K17,T19&gt;K19,T20&gt;K20,T21&gt;K21,T22&gt;K22,T23&gt;K23,T24&gt;K24,T25&gt;K25,T26&gt;K26,T27&gt;K27,T28&gt;K28),"XXX","")</f>
        <v/>
      </c>
      <c r="U29" s="449" t="str">
        <f>IF(OR(U8&gt;L8,U9&gt;L9,U10&gt;L10,U11&gt;L11,U12&gt;L12,U13&gt;L13,U15&gt;L15,U16&gt;L16,U17&gt;L17,U19&gt;L19,U20&gt;L20,U21&gt;L21,U22&gt;L22,U23&gt;L23,U24&gt;L24,U25&gt;L25,U26&gt;L26,U27&gt;L27,U28&gt;L28),"XXX","")</f>
        <v/>
      </c>
    </row>
    <row r="30" spans="2:21" ht="18" customHeight="1" x14ac:dyDescent="0.25">
      <c r="C30" s="447" t="s">
        <v>1096</v>
      </c>
      <c r="F30" s="450"/>
      <c r="G30" s="679" t="str">
        <f>IF(OR(E29="XX",F29="XX",K29="XX",L29="XX",),"XX = ¡VERIFICAR!.  El total de hombres o mujeres de la Parte 1 de este Cuadro, es mayor a lo reportado en el Cuadro 1.","")</f>
        <v/>
      </c>
      <c r="H30" s="679"/>
      <c r="I30" s="679"/>
      <c r="J30" s="679"/>
      <c r="K30" s="679"/>
      <c r="L30" s="679"/>
      <c r="M30" s="679"/>
      <c r="N30" s="679"/>
      <c r="O30" s="679"/>
      <c r="Q30" s="720" t="str">
        <f>IF(OR(Q29="XXX",R29="XXX",T29="XXX",U29="XXX"),"XXX = ¡VERIFICAR!.  En alguna Discapacidad o Condición se están indicando más estudiantes Alfabetizados que los reportados en la parte (1).","")</f>
        <v/>
      </c>
      <c r="R30" s="720"/>
      <c r="S30" s="720"/>
      <c r="T30" s="720"/>
      <c r="U30" s="720"/>
    </row>
    <row r="31" spans="2:21" ht="18" customHeight="1" x14ac:dyDescent="0.25">
      <c r="C31" s="447" t="s">
        <v>1097</v>
      </c>
      <c r="E31" s="450"/>
      <c r="F31" s="450"/>
      <c r="G31" s="679"/>
      <c r="H31" s="679"/>
      <c r="I31" s="679"/>
      <c r="J31" s="679"/>
      <c r="K31" s="679"/>
      <c r="L31" s="679"/>
      <c r="M31" s="679"/>
      <c r="N31" s="679"/>
      <c r="O31" s="679"/>
      <c r="Q31" s="720"/>
      <c r="R31" s="720"/>
      <c r="S31" s="720"/>
      <c r="T31" s="720"/>
      <c r="U31" s="720"/>
    </row>
    <row r="32" spans="2:21" ht="18" customHeight="1" x14ac:dyDescent="0.25">
      <c r="C32" s="451" t="s">
        <v>1098</v>
      </c>
      <c r="D32" s="346"/>
      <c r="G32" s="679" t="str">
        <f>IF(OR(H29="XXX",I29="XXX",N29="XXX",O29="XXX"),"XXX = ¡VERIFICAR!.  En alguna Discapacidad o Condición se están indicando más estudiantes con Servicios de Apoyo que el total indicado con la Discapacidad o Condición.","")</f>
        <v/>
      </c>
      <c r="H32" s="679"/>
      <c r="I32" s="679"/>
      <c r="J32" s="679"/>
      <c r="K32" s="679"/>
      <c r="L32" s="679"/>
      <c r="M32" s="679"/>
      <c r="N32" s="679"/>
      <c r="O32" s="679"/>
      <c r="P32" s="346"/>
      <c r="Q32" s="720"/>
      <c r="R32" s="720"/>
      <c r="S32" s="720"/>
      <c r="T32" s="720"/>
      <c r="U32" s="720"/>
    </row>
    <row r="33" spans="2:21" ht="18" customHeight="1" x14ac:dyDescent="0.3">
      <c r="C33" s="452"/>
      <c r="D33" s="453"/>
      <c r="F33" s="450"/>
      <c r="G33" s="679"/>
      <c r="H33" s="679"/>
      <c r="I33" s="679"/>
      <c r="J33" s="679"/>
      <c r="K33" s="679"/>
      <c r="L33" s="679"/>
      <c r="M33" s="679"/>
      <c r="N33" s="679"/>
      <c r="O33" s="679"/>
      <c r="Q33" s="720"/>
      <c r="R33" s="720"/>
      <c r="S33" s="720"/>
      <c r="T33" s="720"/>
      <c r="U33" s="720"/>
    </row>
    <row r="34" spans="2:21" ht="18" customHeight="1" x14ac:dyDescent="0.3">
      <c r="C34" s="222" t="s">
        <v>189</v>
      </c>
      <c r="D34" s="454"/>
      <c r="E34" s="455"/>
      <c r="F34" s="455"/>
      <c r="G34" s="721"/>
      <c r="H34" s="721"/>
      <c r="I34" s="721"/>
      <c r="J34" s="721"/>
      <c r="K34" s="721"/>
      <c r="L34" s="721"/>
      <c r="M34" s="721"/>
      <c r="N34" s="721"/>
      <c r="O34" s="721"/>
      <c r="Q34" s="720"/>
      <c r="R34" s="720"/>
      <c r="S34" s="720"/>
      <c r="T34" s="720"/>
      <c r="U34" s="720"/>
    </row>
    <row r="35" spans="2:21" ht="14.25" customHeight="1" x14ac:dyDescent="0.3">
      <c r="B35" s="169">
        <v>26</v>
      </c>
      <c r="C35" s="630"/>
      <c r="D35" s="63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2"/>
      <c r="Q35" s="456"/>
      <c r="R35" s="456"/>
    </row>
    <row r="36" spans="2:21" ht="14.25" customHeight="1" x14ac:dyDescent="0.3">
      <c r="C36" s="633"/>
      <c r="D36" s="634"/>
      <c r="E36" s="634"/>
      <c r="F36" s="634"/>
      <c r="G36" s="634"/>
      <c r="H36" s="634"/>
      <c r="I36" s="634"/>
      <c r="J36" s="634"/>
      <c r="K36" s="634"/>
      <c r="L36" s="634"/>
      <c r="M36" s="634"/>
      <c r="N36" s="634"/>
      <c r="O36" s="635"/>
      <c r="Q36" s="456"/>
      <c r="R36" s="456"/>
    </row>
    <row r="37" spans="2:21" ht="14.25" customHeight="1" x14ac:dyDescent="0.3">
      <c r="C37" s="633"/>
      <c r="D37" s="634"/>
      <c r="E37" s="634"/>
      <c r="F37" s="634"/>
      <c r="G37" s="634"/>
      <c r="H37" s="634"/>
      <c r="I37" s="634"/>
      <c r="J37" s="634"/>
      <c r="K37" s="634"/>
      <c r="L37" s="634"/>
      <c r="M37" s="634"/>
      <c r="N37" s="634"/>
      <c r="O37" s="635"/>
      <c r="Q37" s="456"/>
      <c r="R37" s="456"/>
    </row>
    <row r="38" spans="2:21" ht="14.25" customHeight="1" x14ac:dyDescent="0.3">
      <c r="C38" s="636"/>
      <c r="D38" s="637"/>
      <c r="E38" s="637"/>
      <c r="F38" s="637"/>
      <c r="G38" s="637"/>
      <c r="H38" s="637"/>
      <c r="I38" s="637"/>
      <c r="J38" s="637"/>
      <c r="K38" s="637"/>
      <c r="L38" s="637"/>
      <c r="M38" s="637"/>
      <c r="N38" s="637"/>
      <c r="O38" s="638"/>
      <c r="Q38" s="456"/>
      <c r="R38" s="456"/>
    </row>
    <row r="39" spans="2:21" ht="8.25" customHeight="1" x14ac:dyDescent="0.3"/>
  </sheetData>
  <sheetProtection algorithmName="SHA-512" hashValue="tZ0ziFaEhdauqTa8sffwUXGe6quPwpEzclujDBM5Hy9UV6LQ2XoC5d5ys9FnfnOUMnMxWLd1Hmq1mzdudurOhg==" saltValue="NEUbGaH2BDEUjdflmDoh2Q==" spinCount="100000" sheet="1" objects="1" scenarios="1"/>
  <mergeCells count="14">
    <mergeCell ref="G30:O31"/>
    <mergeCell ref="Q30:U34"/>
    <mergeCell ref="G32:O34"/>
    <mergeCell ref="C35:O38"/>
    <mergeCell ref="G4:I5"/>
    <mergeCell ref="J4:L5"/>
    <mergeCell ref="M4:O5"/>
    <mergeCell ref="P5:R5"/>
    <mergeCell ref="S5:U5"/>
    <mergeCell ref="D3:I3"/>
    <mergeCell ref="J3:O3"/>
    <mergeCell ref="C3:C5"/>
    <mergeCell ref="P3:U4"/>
    <mergeCell ref="D4:F5"/>
  </mergeCells>
  <conditionalFormatting sqref="D8:D28">
    <cfRule type="cellIs" dxfId="54" priority="134" operator="equal">
      <formula>0</formula>
    </cfRule>
  </conditionalFormatting>
  <conditionalFormatting sqref="D14:R14">
    <cfRule type="cellIs" dxfId="53" priority="62" operator="equal">
      <formula>0</formula>
    </cfRule>
  </conditionalFormatting>
  <conditionalFormatting sqref="D18:R18">
    <cfRule type="cellIs" dxfId="52" priority="63" operator="equal">
      <formula>0</formula>
    </cfRule>
  </conditionalFormatting>
  <conditionalFormatting sqref="D7:U7">
    <cfRule type="cellIs" dxfId="51" priority="286" operator="equal">
      <formula>0</formula>
    </cfRule>
  </conditionalFormatting>
  <conditionalFormatting sqref="G8:G28">
    <cfRule type="cellIs" dxfId="50" priority="124" operator="equal">
      <formula>0</formula>
    </cfRule>
  </conditionalFormatting>
  <conditionalFormatting sqref="G32:O34">
    <cfRule type="notContainsBlanks" dxfId="49" priority="355">
      <formula>LEN(TRIM(G32))&gt;0</formula>
    </cfRule>
  </conditionalFormatting>
  <conditionalFormatting sqref="G30:P31">
    <cfRule type="notContainsBlanks" dxfId="48" priority="308">
      <formula>LEN(TRIM(G30))&gt;0</formula>
    </cfRule>
  </conditionalFormatting>
  <conditionalFormatting sqref="J8:J28">
    <cfRule type="cellIs" dxfId="47" priority="114" operator="equal">
      <formula>0</formula>
    </cfRule>
  </conditionalFormatting>
  <conditionalFormatting sqref="M8:M28">
    <cfRule type="cellIs" dxfId="46" priority="104" operator="equal">
      <formula>0</formula>
    </cfRule>
  </conditionalFormatting>
  <conditionalFormatting sqref="P8:P28">
    <cfRule type="cellIs" dxfId="45" priority="94" operator="equal">
      <formula>0</formula>
    </cfRule>
  </conditionalFormatting>
  <conditionalFormatting sqref="P33:P34">
    <cfRule type="notContainsBlanks" dxfId="44" priority="309">
      <formula>LEN(TRIM(P33))&gt;0</formula>
    </cfRule>
  </conditionalFormatting>
  <conditionalFormatting sqref="Q8:R13">
    <cfRule type="cellIs" dxfId="43" priority="56" operator="greaterThan">
      <formula>E8</formula>
    </cfRule>
  </conditionalFormatting>
  <conditionalFormatting sqref="Q15:R17">
    <cfRule type="cellIs" dxfId="42" priority="53" operator="greaterThan">
      <formula>E15</formula>
    </cfRule>
  </conditionalFormatting>
  <conditionalFormatting sqref="Q19:R28">
    <cfRule type="cellIs" dxfId="41" priority="43" operator="greaterThan">
      <formula>E19</formula>
    </cfRule>
  </conditionalFormatting>
  <conditionalFormatting sqref="Q30:U34">
    <cfRule type="notContainsBlanks" dxfId="40" priority="285">
      <formula>LEN(TRIM(Q30))&gt;0</formula>
    </cfRule>
  </conditionalFormatting>
  <conditionalFormatting sqref="S8:S28">
    <cfRule type="cellIs" dxfId="39" priority="83" operator="equal">
      <formula>0</formula>
    </cfRule>
  </conditionalFormatting>
  <conditionalFormatting sqref="T8:U13">
    <cfRule type="cellIs" dxfId="38" priority="14" operator="greaterThan">
      <formula>K8</formula>
    </cfRule>
  </conditionalFormatting>
  <conditionalFormatting sqref="T14:U14">
    <cfRule type="cellIs" dxfId="37" priority="20" operator="equal">
      <formula>0</formula>
    </cfRule>
  </conditionalFormatting>
  <conditionalFormatting sqref="T15:U17">
    <cfRule type="cellIs" dxfId="36" priority="11" operator="greaterThan">
      <formula>K15</formula>
    </cfRule>
  </conditionalFormatting>
  <conditionalFormatting sqref="T18:U18">
    <cfRule type="cellIs" dxfId="35" priority="21" operator="equal">
      <formula>0</formula>
    </cfRule>
  </conditionalFormatting>
  <conditionalFormatting sqref="T19:U28">
    <cfRule type="cellIs" dxfId="34" priority="1" operator="greaterThan">
      <formula>K19</formula>
    </cfRule>
  </conditionalFormatting>
  <dataValidations count="1">
    <dataValidation type="whole" operator="greaterThanOrEqual" allowBlank="1" showInputMessage="1" showErrorMessage="1" sqref="D7:U28" xr:uid="{00000000-0002-0000-0900-000000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65" orientation="landscape" r:id="rId1"/>
  <headerFooter scaleWithDoc="0">
    <oddFooter>&amp;R&amp;"Goudy,Negrita Cursiva"Académica Nocturna&amp;"Goudy,Cursiva",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9">
    <tabColor rgb="FFFFFF00"/>
    <pageSetUpPr fitToPage="1"/>
  </sheetPr>
  <dimension ref="A1:AH56"/>
  <sheetViews>
    <sheetView topLeftCell="D1" zoomScale="90" zoomScaleNormal="90" workbookViewId="0">
      <pane ySplit="2" topLeftCell="A9" activePane="bottomLeft" state="frozen"/>
      <selection activeCell="Q1" sqref="Q1:T1"/>
      <selection pane="bottomLeft" activeCell="A26" sqref="A26:XFD26"/>
    </sheetView>
  </sheetViews>
  <sheetFormatPr baseColWidth="10" defaultColWidth="11.44140625" defaultRowHeight="14.4" x14ac:dyDescent="0.3"/>
  <cols>
    <col min="1" max="1" width="10.109375" style="2" bestFit="1" customWidth="1"/>
    <col min="2" max="2" width="10.5546875" style="2" bestFit="1" customWidth="1"/>
    <col min="3" max="3" width="8.6640625" style="2" bestFit="1" customWidth="1"/>
    <col min="4" max="4" width="8.109375" style="2" bestFit="1" customWidth="1"/>
    <col min="5" max="5" width="5.5546875" style="2" bestFit="1" customWidth="1"/>
    <col min="6" max="6" width="7.109375" style="2" bestFit="1" customWidth="1"/>
    <col min="7" max="7" width="6.109375" style="2" bestFit="1" customWidth="1"/>
    <col min="8" max="8" width="24.109375" style="2" bestFit="1" customWidth="1"/>
    <col min="9" max="9" width="10" style="2" bestFit="1" customWidth="1"/>
    <col min="10" max="10" width="8.44140625" style="2" bestFit="1" customWidth="1"/>
    <col min="11" max="11" width="10.44140625" style="2" bestFit="1" customWidth="1"/>
    <col min="12" max="12" width="8.44140625" style="2" bestFit="1" customWidth="1"/>
    <col min="13" max="13" width="44" style="2" bestFit="1" customWidth="1"/>
    <col min="14" max="14" width="6.5546875" style="2" bestFit="1" customWidth="1"/>
    <col min="15" max="15" width="6.88671875" style="2" bestFit="1" customWidth="1"/>
    <col min="16" max="16" width="7.44140625" style="2" bestFit="1" customWidth="1"/>
    <col min="17" max="22" width="7.5546875" style="2" bestFit="1" customWidth="1"/>
    <col min="23" max="28" width="7.88671875" style="2" bestFit="1" customWidth="1"/>
    <col min="29" max="34" width="6.109375" style="2" bestFit="1" customWidth="1"/>
    <col min="35" max="16384" width="11.44140625" style="2"/>
  </cols>
  <sheetData>
    <row r="1" spans="1:34" s="8" customFormat="1" x14ac:dyDescent="0.3">
      <c r="A1" s="8">
        <v>1</v>
      </c>
      <c r="B1" s="8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  <c r="W1" s="8">
        <v>23</v>
      </c>
      <c r="X1" s="8">
        <v>24</v>
      </c>
      <c r="Y1" s="8">
        <v>25</v>
      </c>
      <c r="Z1" s="8">
        <v>26</v>
      </c>
      <c r="AA1" s="8">
        <v>27</v>
      </c>
      <c r="AB1" s="8">
        <v>28</v>
      </c>
      <c r="AC1" s="9">
        <v>29</v>
      </c>
      <c r="AD1" s="9">
        <v>30</v>
      </c>
      <c r="AE1" s="9">
        <v>31</v>
      </c>
      <c r="AF1" s="9">
        <v>32</v>
      </c>
      <c r="AG1" s="9">
        <v>33</v>
      </c>
      <c r="AH1" s="9">
        <v>34</v>
      </c>
    </row>
    <row r="2" spans="1:34" s="14" customFormat="1" x14ac:dyDescent="0.3">
      <c r="A2" s="10" t="s">
        <v>20</v>
      </c>
      <c r="B2" s="22" t="s">
        <v>21</v>
      </c>
      <c r="C2" s="22" t="s">
        <v>705</v>
      </c>
      <c r="D2" s="10" t="s">
        <v>24</v>
      </c>
      <c r="E2" s="10" t="s">
        <v>25</v>
      </c>
      <c r="F2" s="10" t="s">
        <v>26</v>
      </c>
      <c r="G2" s="10" t="s">
        <v>27</v>
      </c>
      <c r="H2" s="10" t="s">
        <v>31</v>
      </c>
      <c r="I2" s="10" t="s">
        <v>32</v>
      </c>
      <c r="J2" s="10" t="s">
        <v>706</v>
      </c>
      <c r="K2" s="10" t="s">
        <v>707</v>
      </c>
      <c r="L2" s="10" t="s">
        <v>708</v>
      </c>
      <c r="M2" s="10" t="s">
        <v>22</v>
      </c>
      <c r="N2" s="11" t="s">
        <v>709</v>
      </c>
      <c r="O2" s="11" t="s">
        <v>710</v>
      </c>
      <c r="P2" s="11" t="s">
        <v>711</v>
      </c>
      <c r="Q2" s="10" t="s">
        <v>712</v>
      </c>
      <c r="R2" s="10" t="s">
        <v>713</v>
      </c>
      <c r="S2" s="10" t="s">
        <v>714</v>
      </c>
      <c r="T2" s="10" t="s">
        <v>715</v>
      </c>
      <c r="U2" s="12" t="s">
        <v>716</v>
      </c>
      <c r="V2" s="12" t="s">
        <v>717</v>
      </c>
      <c r="W2" s="10" t="s">
        <v>718</v>
      </c>
      <c r="X2" s="10" t="s">
        <v>719</v>
      </c>
      <c r="Y2" s="10" t="s">
        <v>720</v>
      </c>
      <c r="Z2" s="10" t="s">
        <v>721</v>
      </c>
      <c r="AA2" s="10" t="s">
        <v>722</v>
      </c>
      <c r="AB2" s="10" t="s">
        <v>723</v>
      </c>
      <c r="AC2" s="13" t="s">
        <v>724</v>
      </c>
      <c r="AD2" s="13" t="s">
        <v>725</v>
      </c>
      <c r="AE2" s="13" t="s">
        <v>726</v>
      </c>
      <c r="AF2" s="13" t="s">
        <v>727</v>
      </c>
      <c r="AG2" s="13" t="s">
        <v>728</v>
      </c>
      <c r="AH2" s="13" t="s">
        <v>729</v>
      </c>
    </row>
    <row r="3" spans="1:34" x14ac:dyDescent="0.3">
      <c r="A3" s="7" t="s">
        <v>779</v>
      </c>
      <c r="B3" s="21" t="s">
        <v>779</v>
      </c>
      <c r="C3" s="21" t="str">
        <f>IF(A3=B3,"","XX")</f>
        <v/>
      </c>
      <c r="D3" s="7"/>
      <c r="E3" s="7"/>
      <c r="F3" s="7"/>
      <c r="G3" s="7"/>
      <c r="H3" s="7"/>
      <c r="I3" s="7"/>
      <c r="J3" s="7"/>
      <c r="K3" s="15"/>
      <c r="L3" s="15"/>
      <c r="M3" s="7" t="s">
        <v>1047</v>
      </c>
      <c r="N3" s="7">
        <v>54</v>
      </c>
      <c r="O3" s="7">
        <v>23</v>
      </c>
      <c r="P3" s="7">
        <v>31</v>
      </c>
      <c r="Q3" s="7">
        <v>2</v>
      </c>
      <c r="R3" s="7">
        <v>2</v>
      </c>
      <c r="S3" s="7">
        <v>9</v>
      </c>
      <c r="T3" s="7">
        <v>3</v>
      </c>
      <c r="U3" s="7">
        <v>9</v>
      </c>
      <c r="V3" s="7">
        <v>4</v>
      </c>
      <c r="W3" s="7">
        <v>20</v>
      </c>
      <c r="X3" s="7">
        <v>9</v>
      </c>
      <c r="Y3" s="7">
        <v>14</v>
      </c>
      <c r="Z3" s="7">
        <v>5</v>
      </c>
      <c r="AA3" s="7">
        <v>0</v>
      </c>
      <c r="AB3" s="7">
        <v>0</v>
      </c>
      <c r="AC3" s="7">
        <f t="shared" ref="AC3:AC34" si="0">+Q3-R3</f>
        <v>0</v>
      </c>
      <c r="AD3" s="7">
        <f t="shared" ref="AD3:AD34" si="1">+S3-T3</f>
        <v>6</v>
      </c>
      <c r="AE3" s="7">
        <f t="shared" ref="AE3:AE34" si="2">+U3-V3</f>
        <v>5</v>
      </c>
      <c r="AF3" s="7">
        <f t="shared" ref="AF3:AF34" si="3">+W3-X3</f>
        <v>11</v>
      </c>
      <c r="AG3" s="7">
        <f t="shared" ref="AG3:AG34" si="4">+Y3-Z3</f>
        <v>9</v>
      </c>
      <c r="AH3" s="7">
        <f t="shared" ref="AH3:AH34" si="5">+AA3-AB3</f>
        <v>0</v>
      </c>
    </row>
    <row r="4" spans="1:34" x14ac:dyDescent="0.3">
      <c r="A4" s="7" t="s">
        <v>780</v>
      </c>
      <c r="B4" s="21" t="s">
        <v>780</v>
      </c>
      <c r="C4" s="21" t="str">
        <f t="shared" ref="C4:C56" si="6">IF(A4=B4,"","XX")</f>
        <v/>
      </c>
      <c r="D4" s="7"/>
      <c r="E4" s="7"/>
      <c r="F4" s="7"/>
      <c r="G4" s="7"/>
      <c r="H4" s="7"/>
      <c r="I4" s="7"/>
      <c r="J4" s="7"/>
      <c r="K4" s="15"/>
      <c r="L4" s="15"/>
      <c r="M4" s="7" t="s">
        <v>884</v>
      </c>
      <c r="N4" s="7">
        <v>95</v>
      </c>
      <c r="O4" s="7">
        <v>44</v>
      </c>
      <c r="P4" s="7">
        <v>51</v>
      </c>
      <c r="Q4" s="7">
        <v>11</v>
      </c>
      <c r="R4" s="7">
        <v>6</v>
      </c>
      <c r="S4" s="7">
        <v>11</v>
      </c>
      <c r="T4" s="7">
        <v>6</v>
      </c>
      <c r="U4" s="7">
        <v>15</v>
      </c>
      <c r="V4" s="7">
        <v>8</v>
      </c>
      <c r="W4" s="7">
        <v>34</v>
      </c>
      <c r="X4" s="7">
        <v>18</v>
      </c>
      <c r="Y4" s="7">
        <v>24</v>
      </c>
      <c r="Z4" s="7">
        <v>6</v>
      </c>
      <c r="AA4" s="7">
        <v>0</v>
      </c>
      <c r="AB4" s="7">
        <v>0</v>
      </c>
      <c r="AC4" s="7">
        <f t="shared" si="0"/>
        <v>5</v>
      </c>
      <c r="AD4" s="7">
        <f t="shared" si="1"/>
        <v>5</v>
      </c>
      <c r="AE4" s="7">
        <f t="shared" si="2"/>
        <v>7</v>
      </c>
      <c r="AF4" s="7">
        <f t="shared" si="3"/>
        <v>16</v>
      </c>
      <c r="AG4" s="7">
        <f t="shared" si="4"/>
        <v>18</v>
      </c>
      <c r="AH4" s="7">
        <f t="shared" si="5"/>
        <v>0</v>
      </c>
    </row>
    <row r="5" spans="1:34" x14ac:dyDescent="0.3">
      <c r="A5" s="7" t="s">
        <v>67</v>
      </c>
      <c r="B5" s="21" t="s">
        <v>67</v>
      </c>
      <c r="C5" s="21" t="str">
        <f t="shared" si="6"/>
        <v/>
      </c>
      <c r="D5" s="7"/>
      <c r="E5" s="7"/>
      <c r="F5" s="7"/>
      <c r="G5" s="7"/>
      <c r="H5" s="7"/>
      <c r="I5" s="7"/>
      <c r="J5" s="7"/>
      <c r="K5" s="15"/>
      <c r="L5" s="15"/>
      <c r="M5" s="7" t="s">
        <v>885</v>
      </c>
      <c r="N5" s="7">
        <v>242</v>
      </c>
      <c r="O5" s="7">
        <v>116</v>
      </c>
      <c r="P5" s="7">
        <v>126</v>
      </c>
      <c r="Q5" s="7">
        <v>43</v>
      </c>
      <c r="R5" s="7">
        <v>25</v>
      </c>
      <c r="S5" s="7">
        <v>56</v>
      </c>
      <c r="T5" s="7">
        <v>23</v>
      </c>
      <c r="U5" s="7">
        <v>30</v>
      </c>
      <c r="V5" s="7">
        <v>13</v>
      </c>
      <c r="W5" s="7">
        <v>95</v>
      </c>
      <c r="X5" s="7">
        <v>50</v>
      </c>
      <c r="Y5" s="7">
        <v>18</v>
      </c>
      <c r="Z5" s="7">
        <v>5</v>
      </c>
      <c r="AA5" s="7">
        <v>0</v>
      </c>
      <c r="AB5" s="7">
        <v>0</v>
      </c>
      <c r="AC5" s="7">
        <f t="shared" si="0"/>
        <v>18</v>
      </c>
      <c r="AD5" s="7">
        <f t="shared" si="1"/>
        <v>33</v>
      </c>
      <c r="AE5" s="7">
        <f t="shared" si="2"/>
        <v>17</v>
      </c>
      <c r="AF5" s="7">
        <f t="shared" si="3"/>
        <v>45</v>
      </c>
      <c r="AG5" s="7">
        <f t="shared" si="4"/>
        <v>13</v>
      </c>
      <c r="AH5" s="7">
        <f t="shared" si="5"/>
        <v>0</v>
      </c>
    </row>
    <row r="6" spans="1:34" x14ac:dyDescent="0.3">
      <c r="A6" s="7" t="s">
        <v>781</v>
      </c>
      <c r="B6" s="21" t="s">
        <v>781</v>
      </c>
      <c r="C6" s="21" t="str">
        <f t="shared" si="6"/>
        <v/>
      </c>
      <c r="D6" s="7"/>
      <c r="E6" s="7"/>
      <c r="F6" s="7"/>
      <c r="G6" s="7"/>
      <c r="H6" s="7"/>
      <c r="I6" s="7"/>
      <c r="J6" s="7"/>
      <c r="K6" s="15"/>
      <c r="L6" s="15"/>
      <c r="M6" s="7" t="s">
        <v>1539</v>
      </c>
      <c r="N6" s="7">
        <v>104</v>
      </c>
      <c r="O6" s="7">
        <v>56</v>
      </c>
      <c r="P6" s="7">
        <v>48</v>
      </c>
      <c r="Q6" s="7">
        <v>9</v>
      </c>
      <c r="R6" s="7">
        <v>4</v>
      </c>
      <c r="S6" s="7">
        <v>14</v>
      </c>
      <c r="T6" s="7">
        <v>7</v>
      </c>
      <c r="U6" s="7">
        <v>18</v>
      </c>
      <c r="V6" s="7">
        <v>11</v>
      </c>
      <c r="W6" s="7">
        <v>19</v>
      </c>
      <c r="X6" s="7">
        <v>13</v>
      </c>
      <c r="Y6" s="7">
        <v>44</v>
      </c>
      <c r="Z6" s="7">
        <v>21</v>
      </c>
      <c r="AA6" s="7">
        <v>0</v>
      </c>
      <c r="AB6" s="7">
        <v>0</v>
      </c>
      <c r="AC6" s="7">
        <f t="shared" si="0"/>
        <v>5</v>
      </c>
      <c r="AD6" s="7">
        <f t="shared" si="1"/>
        <v>7</v>
      </c>
      <c r="AE6" s="7">
        <f t="shared" si="2"/>
        <v>7</v>
      </c>
      <c r="AF6" s="7">
        <f t="shared" si="3"/>
        <v>6</v>
      </c>
      <c r="AG6" s="7">
        <f t="shared" si="4"/>
        <v>23</v>
      </c>
      <c r="AH6" s="7">
        <f t="shared" si="5"/>
        <v>0</v>
      </c>
    </row>
    <row r="7" spans="1:34" x14ac:dyDescent="0.3">
      <c r="A7" s="7" t="s">
        <v>782</v>
      </c>
      <c r="B7" s="21" t="s">
        <v>782</v>
      </c>
      <c r="C7" s="21" t="str">
        <f t="shared" si="6"/>
        <v/>
      </c>
      <c r="D7" s="7"/>
      <c r="E7" s="7"/>
      <c r="F7" s="7"/>
      <c r="G7" s="7"/>
      <c r="H7" s="7"/>
      <c r="I7" s="7"/>
      <c r="J7" s="7"/>
      <c r="K7" s="15"/>
      <c r="L7" s="15"/>
      <c r="M7" s="7" t="s">
        <v>1020</v>
      </c>
      <c r="N7" s="7">
        <v>488</v>
      </c>
      <c r="O7" s="7">
        <v>261</v>
      </c>
      <c r="P7" s="7">
        <v>227</v>
      </c>
      <c r="Q7" s="7">
        <v>112</v>
      </c>
      <c r="R7" s="7">
        <v>66</v>
      </c>
      <c r="S7" s="7">
        <v>102</v>
      </c>
      <c r="T7" s="7">
        <v>52</v>
      </c>
      <c r="U7" s="7">
        <v>81</v>
      </c>
      <c r="V7" s="7">
        <v>44</v>
      </c>
      <c r="W7" s="7">
        <v>170</v>
      </c>
      <c r="X7" s="7">
        <v>86</v>
      </c>
      <c r="Y7" s="7">
        <v>23</v>
      </c>
      <c r="Z7" s="7">
        <v>13</v>
      </c>
      <c r="AA7" s="7">
        <v>0</v>
      </c>
      <c r="AB7" s="7">
        <v>0</v>
      </c>
      <c r="AC7" s="7">
        <f t="shared" si="0"/>
        <v>46</v>
      </c>
      <c r="AD7" s="7">
        <f t="shared" si="1"/>
        <v>50</v>
      </c>
      <c r="AE7" s="7">
        <f t="shared" si="2"/>
        <v>37</v>
      </c>
      <c r="AF7" s="7">
        <f t="shared" si="3"/>
        <v>84</v>
      </c>
      <c r="AG7" s="7">
        <f t="shared" si="4"/>
        <v>10</v>
      </c>
      <c r="AH7" s="7">
        <f t="shared" si="5"/>
        <v>0</v>
      </c>
    </row>
    <row r="8" spans="1:34" x14ac:dyDescent="0.3">
      <c r="A8" s="7" t="s">
        <v>783</v>
      </c>
      <c r="B8" s="21" t="s">
        <v>783</v>
      </c>
      <c r="C8" s="21" t="str">
        <f t="shared" si="6"/>
        <v/>
      </c>
      <c r="D8" s="7"/>
      <c r="E8" s="7"/>
      <c r="F8" s="7"/>
      <c r="G8" s="7"/>
      <c r="H8" s="7"/>
      <c r="I8" s="7"/>
      <c r="J8" s="7"/>
      <c r="K8" s="15"/>
      <c r="L8" s="15"/>
      <c r="M8" s="7" t="s">
        <v>886</v>
      </c>
      <c r="N8" s="7">
        <v>54</v>
      </c>
      <c r="O8" s="7">
        <v>16</v>
      </c>
      <c r="P8" s="7">
        <v>38</v>
      </c>
      <c r="Q8" s="7">
        <v>3</v>
      </c>
      <c r="R8" s="7">
        <v>2</v>
      </c>
      <c r="S8" s="7">
        <v>11</v>
      </c>
      <c r="T8" s="7">
        <v>3</v>
      </c>
      <c r="U8" s="7">
        <v>9</v>
      </c>
      <c r="V8" s="7">
        <v>2</v>
      </c>
      <c r="W8" s="7">
        <v>13</v>
      </c>
      <c r="X8" s="7">
        <v>7</v>
      </c>
      <c r="Y8" s="7">
        <v>18</v>
      </c>
      <c r="Z8" s="7">
        <v>2</v>
      </c>
      <c r="AA8" s="7">
        <v>0</v>
      </c>
      <c r="AB8" s="7">
        <v>0</v>
      </c>
      <c r="AC8" s="7">
        <f t="shared" si="0"/>
        <v>1</v>
      </c>
      <c r="AD8" s="7">
        <f t="shared" si="1"/>
        <v>8</v>
      </c>
      <c r="AE8" s="7">
        <f t="shared" si="2"/>
        <v>7</v>
      </c>
      <c r="AF8" s="7">
        <f t="shared" si="3"/>
        <v>6</v>
      </c>
      <c r="AG8" s="7">
        <f t="shared" si="4"/>
        <v>16</v>
      </c>
      <c r="AH8" s="7">
        <f t="shared" si="5"/>
        <v>0</v>
      </c>
    </row>
    <row r="9" spans="1:34" x14ac:dyDescent="0.3">
      <c r="A9" s="7" t="s">
        <v>784</v>
      </c>
      <c r="B9" s="21" t="s">
        <v>784</v>
      </c>
      <c r="C9" s="21" t="str">
        <f t="shared" si="6"/>
        <v/>
      </c>
      <c r="D9" s="7"/>
      <c r="E9" s="7"/>
      <c r="F9" s="7"/>
      <c r="G9" s="7"/>
      <c r="H9" s="7"/>
      <c r="I9" s="7"/>
      <c r="J9" s="7"/>
      <c r="K9" s="15"/>
      <c r="L9" s="15"/>
      <c r="M9" s="7" t="s">
        <v>887</v>
      </c>
      <c r="N9" s="7">
        <v>43</v>
      </c>
      <c r="O9" s="7">
        <v>33</v>
      </c>
      <c r="P9" s="7">
        <v>10</v>
      </c>
      <c r="Q9" s="7">
        <v>2</v>
      </c>
      <c r="R9" s="7">
        <v>2</v>
      </c>
      <c r="S9" s="7">
        <v>6</v>
      </c>
      <c r="T9" s="7">
        <v>4</v>
      </c>
      <c r="U9" s="7">
        <v>9</v>
      </c>
      <c r="V9" s="7">
        <v>7</v>
      </c>
      <c r="W9" s="7">
        <v>20</v>
      </c>
      <c r="X9" s="7">
        <v>15</v>
      </c>
      <c r="Y9" s="7">
        <v>6</v>
      </c>
      <c r="Z9" s="7">
        <v>5</v>
      </c>
      <c r="AA9" s="7">
        <v>0</v>
      </c>
      <c r="AB9" s="7">
        <v>0</v>
      </c>
      <c r="AC9" s="7">
        <f t="shared" si="0"/>
        <v>0</v>
      </c>
      <c r="AD9" s="7">
        <f t="shared" si="1"/>
        <v>2</v>
      </c>
      <c r="AE9" s="7">
        <f t="shared" si="2"/>
        <v>2</v>
      </c>
      <c r="AF9" s="7">
        <f t="shared" si="3"/>
        <v>5</v>
      </c>
      <c r="AG9" s="7">
        <f t="shared" si="4"/>
        <v>1</v>
      </c>
      <c r="AH9" s="7">
        <f t="shared" si="5"/>
        <v>0</v>
      </c>
    </row>
    <row r="10" spans="1:34" x14ac:dyDescent="0.3">
      <c r="A10" s="7" t="s">
        <v>785</v>
      </c>
      <c r="B10" s="21" t="s">
        <v>785</v>
      </c>
      <c r="C10" s="21" t="str">
        <f t="shared" si="6"/>
        <v/>
      </c>
      <c r="D10" s="7"/>
      <c r="E10" s="7"/>
      <c r="F10" s="7"/>
      <c r="G10" s="7"/>
      <c r="H10" s="7"/>
      <c r="I10" s="7"/>
      <c r="J10" s="7"/>
      <c r="K10" s="15"/>
      <c r="L10" s="15"/>
      <c r="M10" s="7" t="s">
        <v>1021</v>
      </c>
      <c r="N10" s="7">
        <v>191</v>
      </c>
      <c r="O10" s="7">
        <v>106</v>
      </c>
      <c r="P10" s="7">
        <v>85</v>
      </c>
      <c r="Q10" s="7">
        <v>4</v>
      </c>
      <c r="R10" s="7">
        <v>1</v>
      </c>
      <c r="S10" s="7">
        <v>21</v>
      </c>
      <c r="T10" s="7">
        <v>10</v>
      </c>
      <c r="U10" s="7">
        <v>20</v>
      </c>
      <c r="V10" s="7">
        <v>13</v>
      </c>
      <c r="W10" s="7">
        <v>99</v>
      </c>
      <c r="X10" s="7">
        <v>53</v>
      </c>
      <c r="Y10" s="7">
        <v>47</v>
      </c>
      <c r="Z10" s="7">
        <v>29</v>
      </c>
      <c r="AA10" s="7">
        <v>0</v>
      </c>
      <c r="AB10" s="7">
        <v>0</v>
      </c>
      <c r="AC10" s="7">
        <f t="shared" si="0"/>
        <v>3</v>
      </c>
      <c r="AD10" s="7">
        <f t="shared" si="1"/>
        <v>11</v>
      </c>
      <c r="AE10" s="7">
        <f t="shared" si="2"/>
        <v>7</v>
      </c>
      <c r="AF10" s="7">
        <f t="shared" si="3"/>
        <v>46</v>
      </c>
      <c r="AG10" s="7">
        <f t="shared" si="4"/>
        <v>18</v>
      </c>
      <c r="AH10" s="7">
        <f t="shared" si="5"/>
        <v>0</v>
      </c>
    </row>
    <row r="11" spans="1:34" x14ac:dyDescent="0.3">
      <c r="A11" s="7" t="s">
        <v>786</v>
      </c>
      <c r="B11" s="21" t="s">
        <v>786</v>
      </c>
      <c r="C11" s="21" t="str">
        <f t="shared" si="6"/>
        <v/>
      </c>
      <c r="D11" s="7"/>
      <c r="E11" s="7"/>
      <c r="F11" s="7"/>
      <c r="G11" s="7"/>
      <c r="H11" s="7"/>
      <c r="I11" s="7"/>
      <c r="J11" s="7"/>
      <c r="K11" s="15"/>
      <c r="L11" s="15"/>
      <c r="M11" s="7" t="s">
        <v>888</v>
      </c>
      <c r="N11" s="7">
        <v>204</v>
      </c>
      <c r="O11" s="7">
        <v>116</v>
      </c>
      <c r="P11" s="7">
        <v>88</v>
      </c>
      <c r="Q11" s="7">
        <v>22</v>
      </c>
      <c r="R11" s="7">
        <v>12</v>
      </c>
      <c r="S11" s="7">
        <v>34</v>
      </c>
      <c r="T11" s="7">
        <v>19</v>
      </c>
      <c r="U11" s="7">
        <v>32</v>
      </c>
      <c r="V11" s="7">
        <v>26</v>
      </c>
      <c r="W11" s="7">
        <v>78</v>
      </c>
      <c r="X11" s="7">
        <v>34</v>
      </c>
      <c r="Y11" s="7">
        <v>38</v>
      </c>
      <c r="Z11" s="7">
        <v>25</v>
      </c>
      <c r="AA11" s="7">
        <v>0</v>
      </c>
      <c r="AB11" s="7">
        <v>0</v>
      </c>
      <c r="AC11" s="7">
        <f t="shared" si="0"/>
        <v>10</v>
      </c>
      <c r="AD11" s="7">
        <f t="shared" si="1"/>
        <v>15</v>
      </c>
      <c r="AE11" s="7">
        <f t="shared" si="2"/>
        <v>6</v>
      </c>
      <c r="AF11" s="7">
        <f t="shared" si="3"/>
        <v>44</v>
      </c>
      <c r="AG11" s="7">
        <f t="shared" si="4"/>
        <v>13</v>
      </c>
      <c r="AH11" s="7">
        <f t="shared" si="5"/>
        <v>0</v>
      </c>
    </row>
    <row r="12" spans="1:34" x14ac:dyDescent="0.3">
      <c r="A12" s="7" t="s">
        <v>787</v>
      </c>
      <c r="B12" s="21" t="s">
        <v>787</v>
      </c>
      <c r="C12" s="21" t="str">
        <f t="shared" si="6"/>
        <v/>
      </c>
      <c r="D12" s="7"/>
      <c r="E12" s="7"/>
      <c r="F12" s="7"/>
      <c r="G12" s="7"/>
      <c r="H12" s="7"/>
      <c r="I12" s="7"/>
      <c r="J12" s="7"/>
      <c r="K12" s="15"/>
      <c r="L12" s="15"/>
      <c r="M12" s="7" t="s">
        <v>889</v>
      </c>
      <c r="N12" s="7">
        <v>604</v>
      </c>
      <c r="O12" s="7">
        <v>339</v>
      </c>
      <c r="P12" s="7">
        <v>265</v>
      </c>
      <c r="Q12" s="7">
        <v>129</v>
      </c>
      <c r="R12" s="7">
        <v>69</v>
      </c>
      <c r="S12" s="7">
        <v>116</v>
      </c>
      <c r="T12" s="7">
        <v>82</v>
      </c>
      <c r="U12" s="7">
        <v>114</v>
      </c>
      <c r="V12" s="7">
        <v>60</v>
      </c>
      <c r="W12" s="7">
        <v>181</v>
      </c>
      <c r="X12" s="7">
        <v>93</v>
      </c>
      <c r="Y12" s="7">
        <v>64</v>
      </c>
      <c r="Z12" s="7">
        <v>35</v>
      </c>
      <c r="AA12" s="7">
        <v>0</v>
      </c>
      <c r="AB12" s="7">
        <v>0</v>
      </c>
      <c r="AC12" s="7">
        <f t="shared" si="0"/>
        <v>60</v>
      </c>
      <c r="AD12" s="7">
        <f t="shared" si="1"/>
        <v>34</v>
      </c>
      <c r="AE12" s="7">
        <f t="shared" si="2"/>
        <v>54</v>
      </c>
      <c r="AF12" s="7">
        <f t="shared" si="3"/>
        <v>88</v>
      </c>
      <c r="AG12" s="7">
        <f t="shared" si="4"/>
        <v>29</v>
      </c>
      <c r="AH12" s="7">
        <f t="shared" si="5"/>
        <v>0</v>
      </c>
    </row>
    <row r="13" spans="1:34" x14ac:dyDescent="0.3">
      <c r="A13" s="7" t="s">
        <v>788</v>
      </c>
      <c r="B13" s="21" t="s">
        <v>788</v>
      </c>
      <c r="C13" s="21" t="str">
        <f t="shared" si="6"/>
        <v/>
      </c>
      <c r="D13" s="7"/>
      <c r="E13" s="7"/>
      <c r="F13" s="7"/>
      <c r="G13" s="7"/>
      <c r="H13" s="7"/>
      <c r="I13" s="7"/>
      <c r="J13" s="7"/>
      <c r="K13" s="15"/>
      <c r="L13" s="15"/>
      <c r="M13" s="7" t="s">
        <v>890</v>
      </c>
      <c r="N13" s="7">
        <v>94</v>
      </c>
      <c r="O13" s="7">
        <v>47</v>
      </c>
      <c r="P13" s="7">
        <v>47</v>
      </c>
      <c r="Q13" s="7">
        <v>9</v>
      </c>
      <c r="R13" s="7">
        <v>5</v>
      </c>
      <c r="S13" s="7">
        <v>16</v>
      </c>
      <c r="T13" s="7">
        <v>7</v>
      </c>
      <c r="U13" s="7">
        <v>15</v>
      </c>
      <c r="V13" s="7">
        <v>6</v>
      </c>
      <c r="W13" s="7">
        <v>28</v>
      </c>
      <c r="X13" s="7">
        <v>16</v>
      </c>
      <c r="Y13" s="7">
        <v>26</v>
      </c>
      <c r="Z13" s="7">
        <v>13</v>
      </c>
      <c r="AA13" s="7">
        <v>0</v>
      </c>
      <c r="AB13" s="7">
        <v>0</v>
      </c>
      <c r="AC13" s="7">
        <f t="shared" si="0"/>
        <v>4</v>
      </c>
      <c r="AD13" s="7">
        <f t="shared" si="1"/>
        <v>9</v>
      </c>
      <c r="AE13" s="7">
        <f t="shared" si="2"/>
        <v>9</v>
      </c>
      <c r="AF13" s="7">
        <f t="shared" si="3"/>
        <v>12</v>
      </c>
      <c r="AG13" s="7">
        <f t="shared" si="4"/>
        <v>13</v>
      </c>
      <c r="AH13" s="7">
        <f t="shared" si="5"/>
        <v>0</v>
      </c>
    </row>
    <row r="14" spans="1:34" x14ac:dyDescent="0.3">
      <c r="A14" s="7" t="s">
        <v>789</v>
      </c>
      <c r="B14" s="21" t="s">
        <v>789</v>
      </c>
      <c r="C14" s="21" t="str">
        <f t="shared" si="6"/>
        <v/>
      </c>
      <c r="D14" s="7"/>
      <c r="E14" s="7"/>
      <c r="F14" s="7"/>
      <c r="G14" s="7"/>
      <c r="H14" s="7"/>
      <c r="I14" s="7"/>
      <c r="J14" s="7"/>
      <c r="K14" s="15"/>
      <c r="L14" s="15"/>
      <c r="M14" s="7" t="s">
        <v>891</v>
      </c>
      <c r="N14" s="7">
        <v>289</v>
      </c>
      <c r="O14" s="7">
        <v>159</v>
      </c>
      <c r="P14" s="7">
        <v>130</v>
      </c>
      <c r="Q14" s="7">
        <v>33</v>
      </c>
      <c r="R14" s="7">
        <v>18</v>
      </c>
      <c r="S14" s="7">
        <v>56</v>
      </c>
      <c r="T14" s="7">
        <v>35</v>
      </c>
      <c r="U14" s="7">
        <v>60</v>
      </c>
      <c r="V14" s="7">
        <v>24</v>
      </c>
      <c r="W14" s="7">
        <v>92</v>
      </c>
      <c r="X14" s="7">
        <v>45</v>
      </c>
      <c r="Y14" s="7">
        <v>48</v>
      </c>
      <c r="Z14" s="7">
        <v>37</v>
      </c>
      <c r="AA14" s="7">
        <v>0</v>
      </c>
      <c r="AB14" s="7">
        <v>0</v>
      </c>
      <c r="AC14" s="7">
        <f t="shared" si="0"/>
        <v>15</v>
      </c>
      <c r="AD14" s="7">
        <f t="shared" si="1"/>
        <v>21</v>
      </c>
      <c r="AE14" s="7">
        <f t="shared" si="2"/>
        <v>36</v>
      </c>
      <c r="AF14" s="7">
        <f t="shared" si="3"/>
        <v>47</v>
      </c>
      <c r="AG14" s="7">
        <f t="shared" si="4"/>
        <v>11</v>
      </c>
      <c r="AH14" s="7">
        <f t="shared" si="5"/>
        <v>0</v>
      </c>
    </row>
    <row r="15" spans="1:34" x14ac:dyDescent="0.3">
      <c r="A15" s="7" t="s">
        <v>790</v>
      </c>
      <c r="B15" s="21" t="s">
        <v>790</v>
      </c>
      <c r="C15" s="21" t="str">
        <f t="shared" si="6"/>
        <v/>
      </c>
      <c r="D15" s="7"/>
      <c r="E15" s="7"/>
      <c r="F15" s="7"/>
      <c r="G15" s="7"/>
      <c r="H15" s="7"/>
      <c r="I15" s="7"/>
      <c r="J15" s="7"/>
      <c r="K15" s="15"/>
      <c r="L15" s="15"/>
      <c r="M15" s="7" t="s">
        <v>892</v>
      </c>
      <c r="N15" s="7">
        <v>248</v>
      </c>
      <c r="O15" s="7">
        <v>142</v>
      </c>
      <c r="P15" s="7">
        <v>106</v>
      </c>
      <c r="Q15" s="7">
        <v>43</v>
      </c>
      <c r="R15" s="7">
        <v>21</v>
      </c>
      <c r="S15" s="7">
        <v>46</v>
      </c>
      <c r="T15" s="7">
        <v>24</v>
      </c>
      <c r="U15" s="7">
        <v>41</v>
      </c>
      <c r="V15" s="7">
        <v>26</v>
      </c>
      <c r="W15" s="7">
        <v>102</v>
      </c>
      <c r="X15" s="7">
        <v>59</v>
      </c>
      <c r="Y15" s="7">
        <v>16</v>
      </c>
      <c r="Z15" s="7">
        <v>12</v>
      </c>
      <c r="AA15" s="7">
        <v>0</v>
      </c>
      <c r="AB15" s="7">
        <v>0</v>
      </c>
      <c r="AC15" s="7">
        <f t="shared" si="0"/>
        <v>22</v>
      </c>
      <c r="AD15" s="7">
        <f t="shared" si="1"/>
        <v>22</v>
      </c>
      <c r="AE15" s="7">
        <f t="shared" si="2"/>
        <v>15</v>
      </c>
      <c r="AF15" s="7">
        <f t="shared" si="3"/>
        <v>43</v>
      </c>
      <c r="AG15" s="7">
        <f t="shared" si="4"/>
        <v>4</v>
      </c>
      <c r="AH15" s="7">
        <f t="shared" si="5"/>
        <v>0</v>
      </c>
    </row>
    <row r="16" spans="1:34" x14ac:dyDescent="0.3">
      <c r="A16" s="7" t="s">
        <v>791</v>
      </c>
      <c r="B16" s="21" t="s">
        <v>791</v>
      </c>
      <c r="C16" s="21" t="str">
        <f t="shared" si="6"/>
        <v/>
      </c>
      <c r="D16" s="7"/>
      <c r="E16" s="7"/>
      <c r="F16" s="7"/>
      <c r="G16" s="7"/>
      <c r="H16" s="7"/>
      <c r="I16" s="7"/>
      <c r="J16" s="7"/>
      <c r="K16" s="15"/>
      <c r="L16" s="15"/>
      <c r="M16" s="7" t="s">
        <v>893</v>
      </c>
      <c r="N16" s="7">
        <v>293</v>
      </c>
      <c r="O16" s="7">
        <v>143</v>
      </c>
      <c r="P16" s="7">
        <v>150</v>
      </c>
      <c r="Q16" s="7">
        <v>22</v>
      </c>
      <c r="R16" s="7">
        <v>5</v>
      </c>
      <c r="S16" s="7">
        <v>38</v>
      </c>
      <c r="T16" s="7">
        <v>29</v>
      </c>
      <c r="U16" s="7">
        <v>80</v>
      </c>
      <c r="V16" s="7">
        <v>32</v>
      </c>
      <c r="W16" s="7">
        <v>66</v>
      </c>
      <c r="X16" s="7">
        <v>40</v>
      </c>
      <c r="Y16" s="7">
        <v>87</v>
      </c>
      <c r="Z16" s="7">
        <v>37</v>
      </c>
      <c r="AA16" s="7">
        <v>0</v>
      </c>
      <c r="AB16" s="7">
        <v>0</v>
      </c>
      <c r="AC16" s="7">
        <f t="shared" si="0"/>
        <v>17</v>
      </c>
      <c r="AD16" s="7">
        <f t="shared" si="1"/>
        <v>9</v>
      </c>
      <c r="AE16" s="7">
        <f t="shared" si="2"/>
        <v>48</v>
      </c>
      <c r="AF16" s="7">
        <f t="shared" si="3"/>
        <v>26</v>
      </c>
      <c r="AG16" s="7">
        <f t="shared" si="4"/>
        <v>50</v>
      </c>
      <c r="AH16" s="7">
        <f t="shared" si="5"/>
        <v>0</v>
      </c>
    </row>
    <row r="17" spans="1:34" x14ac:dyDescent="0.3">
      <c r="A17" s="7" t="s">
        <v>792</v>
      </c>
      <c r="B17" s="21" t="s">
        <v>792</v>
      </c>
      <c r="C17" s="21" t="str">
        <f t="shared" si="6"/>
        <v/>
      </c>
      <c r="D17" s="7"/>
      <c r="E17" s="7"/>
      <c r="F17" s="7"/>
      <c r="G17" s="7"/>
      <c r="H17" s="7"/>
      <c r="I17" s="7"/>
      <c r="J17" s="7"/>
      <c r="K17" s="15"/>
      <c r="L17" s="15"/>
      <c r="M17" s="7" t="s">
        <v>894</v>
      </c>
      <c r="N17" s="7">
        <v>186</v>
      </c>
      <c r="O17" s="7">
        <v>98</v>
      </c>
      <c r="P17" s="7">
        <v>88</v>
      </c>
      <c r="Q17" s="7">
        <v>31</v>
      </c>
      <c r="R17" s="7">
        <v>18</v>
      </c>
      <c r="S17" s="7">
        <v>35</v>
      </c>
      <c r="T17" s="7">
        <v>13</v>
      </c>
      <c r="U17" s="7">
        <v>45</v>
      </c>
      <c r="V17" s="7">
        <v>28</v>
      </c>
      <c r="W17" s="7">
        <v>54</v>
      </c>
      <c r="X17" s="7">
        <v>28</v>
      </c>
      <c r="Y17" s="7">
        <v>21</v>
      </c>
      <c r="Z17" s="7">
        <v>11</v>
      </c>
      <c r="AA17" s="7">
        <v>0</v>
      </c>
      <c r="AB17" s="7">
        <v>0</v>
      </c>
      <c r="AC17" s="7">
        <f t="shared" si="0"/>
        <v>13</v>
      </c>
      <c r="AD17" s="7">
        <f t="shared" si="1"/>
        <v>22</v>
      </c>
      <c r="AE17" s="7">
        <f t="shared" si="2"/>
        <v>17</v>
      </c>
      <c r="AF17" s="7">
        <f t="shared" si="3"/>
        <v>26</v>
      </c>
      <c r="AG17" s="7">
        <f t="shared" si="4"/>
        <v>10</v>
      </c>
      <c r="AH17" s="7">
        <f t="shared" si="5"/>
        <v>0</v>
      </c>
    </row>
    <row r="18" spans="1:34" x14ac:dyDescent="0.3">
      <c r="A18" s="7" t="s">
        <v>793</v>
      </c>
      <c r="B18" s="21" t="s">
        <v>793</v>
      </c>
      <c r="C18" s="21" t="str">
        <f t="shared" si="6"/>
        <v/>
      </c>
      <c r="D18" s="7"/>
      <c r="E18" s="7"/>
      <c r="F18" s="7"/>
      <c r="G18" s="7"/>
      <c r="H18" s="7"/>
      <c r="I18" s="7"/>
      <c r="J18" s="7"/>
      <c r="K18" s="15"/>
      <c r="L18" s="15"/>
      <c r="M18" s="7" t="s">
        <v>895</v>
      </c>
      <c r="N18" s="7">
        <v>201</v>
      </c>
      <c r="O18" s="7">
        <v>95</v>
      </c>
      <c r="P18" s="7">
        <v>106</v>
      </c>
      <c r="Q18" s="7">
        <v>18</v>
      </c>
      <c r="R18" s="7">
        <v>11</v>
      </c>
      <c r="S18" s="7">
        <v>28</v>
      </c>
      <c r="T18" s="7">
        <v>14</v>
      </c>
      <c r="U18" s="7">
        <v>43</v>
      </c>
      <c r="V18" s="7">
        <v>24</v>
      </c>
      <c r="W18" s="7">
        <v>84</v>
      </c>
      <c r="X18" s="7">
        <v>39</v>
      </c>
      <c r="Y18" s="7">
        <v>28</v>
      </c>
      <c r="Z18" s="7">
        <v>7</v>
      </c>
      <c r="AA18" s="7">
        <v>0</v>
      </c>
      <c r="AB18" s="7">
        <v>0</v>
      </c>
      <c r="AC18" s="7">
        <f t="shared" si="0"/>
        <v>7</v>
      </c>
      <c r="AD18" s="7">
        <f t="shared" si="1"/>
        <v>14</v>
      </c>
      <c r="AE18" s="7">
        <f t="shared" si="2"/>
        <v>19</v>
      </c>
      <c r="AF18" s="7">
        <f t="shared" si="3"/>
        <v>45</v>
      </c>
      <c r="AG18" s="7">
        <f t="shared" si="4"/>
        <v>21</v>
      </c>
      <c r="AH18" s="7">
        <f t="shared" si="5"/>
        <v>0</v>
      </c>
    </row>
    <row r="19" spans="1:34" x14ac:dyDescent="0.3">
      <c r="A19" s="7" t="s">
        <v>794</v>
      </c>
      <c r="B19" s="21" t="s">
        <v>794</v>
      </c>
      <c r="C19" s="21" t="str">
        <f t="shared" si="6"/>
        <v/>
      </c>
      <c r="D19" s="7"/>
      <c r="E19" s="7"/>
      <c r="F19" s="7"/>
      <c r="G19" s="7"/>
      <c r="H19" s="7"/>
      <c r="I19" s="7"/>
      <c r="J19" s="7"/>
      <c r="K19" s="15"/>
      <c r="L19" s="15"/>
      <c r="M19" s="7" t="s">
        <v>1542</v>
      </c>
      <c r="N19" s="7">
        <v>240</v>
      </c>
      <c r="O19" s="7">
        <v>134</v>
      </c>
      <c r="P19" s="7">
        <v>106</v>
      </c>
      <c r="Q19" s="7">
        <v>46</v>
      </c>
      <c r="R19" s="7">
        <v>23</v>
      </c>
      <c r="S19" s="7">
        <v>31</v>
      </c>
      <c r="T19" s="7">
        <v>23</v>
      </c>
      <c r="U19" s="7">
        <v>49</v>
      </c>
      <c r="V19" s="7">
        <v>23</v>
      </c>
      <c r="W19" s="7">
        <v>62</v>
      </c>
      <c r="X19" s="7">
        <v>31</v>
      </c>
      <c r="Y19" s="7">
        <v>52</v>
      </c>
      <c r="Z19" s="7">
        <v>34</v>
      </c>
      <c r="AA19" s="7">
        <v>0</v>
      </c>
      <c r="AB19" s="7">
        <v>0</v>
      </c>
      <c r="AC19" s="7">
        <f t="shared" si="0"/>
        <v>23</v>
      </c>
      <c r="AD19" s="7">
        <f t="shared" si="1"/>
        <v>8</v>
      </c>
      <c r="AE19" s="7">
        <f t="shared" si="2"/>
        <v>26</v>
      </c>
      <c r="AF19" s="7">
        <f t="shared" si="3"/>
        <v>31</v>
      </c>
      <c r="AG19" s="7">
        <f t="shared" si="4"/>
        <v>18</v>
      </c>
      <c r="AH19" s="7">
        <f t="shared" si="5"/>
        <v>0</v>
      </c>
    </row>
    <row r="20" spans="1:34" x14ac:dyDescent="0.3">
      <c r="A20" s="7" t="s">
        <v>795</v>
      </c>
      <c r="B20" s="21" t="s">
        <v>795</v>
      </c>
      <c r="C20" s="21" t="str">
        <f t="shared" si="6"/>
        <v/>
      </c>
      <c r="D20" s="7"/>
      <c r="E20" s="7"/>
      <c r="F20" s="7"/>
      <c r="G20" s="7"/>
      <c r="H20" s="7"/>
      <c r="I20" s="7"/>
      <c r="J20" s="7"/>
      <c r="K20" s="15"/>
      <c r="L20" s="15"/>
      <c r="M20" s="7" t="s">
        <v>896</v>
      </c>
      <c r="N20" s="7">
        <v>164</v>
      </c>
      <c r="O20" s="7">
        <v>90</v>
      </c>
      <c r="P20" s="7">
        <v>74</v>
      </c>
      <c r="Q20" s="7">
        <v>10</v>
      </c>
      <c r="R20" s="7">
        <v>5</v>
      </c>
      <c r="S20" s="7">
        <v>19</v>
      </c>
      <c r="T20" s="7">
        <v>9</v>
      </c>
      <c r="U20" s="7">
        <v>33</v>
      </c>
      <c r="V20" s="7">
        <v>19</v>
      </c>
      <c r="W20" s="7">
        <v>57</v>
      </c>
      <c r="X20" s="7">
        <v>29</v>
      </c>
      <c r="Y20" s="7">
        <v>45</v>
      </c>
      <c r="Z20" s="7">
        <v>28</v>
      </c>
      <c r="AA20" s="7">
        <v>0</v>
      </c>
      <c r="AB20" s="7">
        <v>0</v>
      </c>
      <c r="AC20" s="7">
        <f t="shared" si="0"/>
        <v>5</v>
      </c>
      <c r="AD20" s="7">
        <f t="shared" si="1"/>
        <v>10</v>
      </c>
      <c r="AE20" s="7">
        <f t="shared" si="2"/>
        <v>14</v>
      </c>
      <c r="AF20" s="7">
        <f t="shared" si="3"/>
        <v>28</v>
      </c>
      <c r="AG20" s="7">
        <f t="shared" si="4"/>
        <v>17</v>
      </c>
      <c r="AH20" s="7">
        <f t="shared" si="5"/>
        <v>0</v>
      </c>
    </row>
    <row r="21" spans="1:34" x14ac:dyDescent="0.3">
      <c r="A21" s="7" t="s">
        <v>796</v>
      </c>
      <c r="B21" s="21" t="s">
        <v>796</v>
      </c>
      <c r="C21" s="21" t="str">
        <f t="shared" si="6"/>
        <v/>
      </c>
      <c r="D21" s="7"/>
      <c r="E21" s="7"/>
      <c r="F21" s="7"/>
      <c r="G21" s="7"/>
      <c r="H21" s="7"/>
      <c r="I21" s="7"/>
      <c r="J21" s="7"/>
      <c r="K21" s="15"/>
      <c r="L21" s="15"/>
      <c r="M21" s="7" t="s">
        <v>897</v>
      </c>
      <c r="N21" s="7">
        <v>135</v>
      </c>
      <c r="O21" s="7">
        <v>69</v>
      </c>
      <c r="P21" s="7">
        <v>66</v>
      </c>
      <c r="Q21" s="7">
        <v>14</v>
      </c>
      <c r="R21" s="7">
        <v>9</v>
      </c>
      <c r="S21" s="7">
        <v>11</v>
      </c>
      <c r="T21" s="7">
        <v>8</v>
      </c>
      <c r="U21" s="7">
        <v>20</v>
      </c>
      <c r="V21" s="7">
        <v>11</v>
      </c>
      <c r="W21" s="7">
        <v>64</v>
      </c>
      <c r="X21" s="7">
        <v>29</v>
      </c>
      <c r="Y21" s="7">
        <v>26</v>
      </c>
      <c r="Z21" s="7">
        <v>12</v>
      </c>
      <c r="AA21" s="7">
        <v>0</v>
      </c>
      <c r="AB21" s="7">
        <v>0</v>
      </c>
      <c r="AC21" s="7">
        <f t="shared" si="0"/>
        <v>5</v>
      </c>
      <c r="AD21" s="7">
        <f t="shared" si="1"/>
        <v>3</v>
      </c>
      <c r="AE21" s="7">
        <f t="shared" si="2"/>
        <v>9</v>
      </c>
      <c r="AF21" s="7">
        <f t="shared" si="3"/>
        <v>35</v>
      </c>
      <c r="AG21" s="7">
        <f t="shared" si="4"/>
        <v>14</v>
      </c>
      <c r="AH21" s="7">
        <f t="shared" si="5"/>
        <v>0</v>
      </c>
    </row>
    <row r="22" spans="1:34" x14ac:dyDescent="0.3">
      <c r="A22" s="7" t="s">
        <v>797</v>
      </c>
      <c r="B22" s="21" t="s">
        <v>797</v>
      </c>
      <c r="C22" s="21" t="str">
        <f t="shared" si="6"/>
        <v/>
      </c>
      <c r="D22" s="7"/>
      <c r="E22" s="7"/>
      <c r="F22" s="7"/>
      <c r="G22" s="7"/>
      <c r="H22" s="7"/>
      <c r="I22" s="7"/>
      <c r="J22" s="7"/>
      <c r="K22" s="15"/>
      <c r="L22" s="15"/>
      <c r="M22" s="7" t="s">
        <v>898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f t="shared" si="0"/>
        <v>0</v>
      </c>
      <c r="AD22" s="7">
        <f t="shared" si="1"/>
        <v>0</v>
      </c>
      <c r="AE22" s="7">
        <f t="shared" si="2"/>
        <v>0</v>
      </c>
      <c r="AF22" s="7">
        <f t="shared" si="3"/>
        <v>0</v>
      </c>
      <c r="AG22" s="7">
        <f t="shared" si="4"/>
        <v>0</v>
      </c>
      <c r="AH22" s="7">
        <f t="shared" si="5"/>
        <v>0</v>
      </c>
    </row>
    <row r="23" spans="1:34" x14ac:dyDescent="0.3">
      <c r="A23" s="7" t="s">
        <v>798</v>
      </c>
      <c r="B23" s="21" t="s">
        <v>798</v>
      </c>
      <c r="C23" s="21" t="str">
        <f t="shared" si="6"/>
        <v/>
      </c>
      <c r="D23" s="7"/>
      <c r="E23" s="7"/>
      <c r="F23" s="7"/>
      <c r="G23" s="7"/>
      <c r="H23" s="7"/>
      <c r="I23" s="7"/>
      <c r="J23" s="7"/>
      <c r="K23" s="15"/>
      <c r="L23" s="15"/>
      <c r="M23" s="7" t="s">
        <v>899</v>
      </c>
      <c r="N23" s="7">
        <v>34</v>
      </c>
      <c r="O23" s="7">
        <v>25</v>
      </c>
      <c r="P23" s="7">
        <v>9</v>
      </c>
      <c r="Q23" s="7">
        <v>5</v>
      </c>
      <c r="R23" s="7">
        <v>4</v>
      </c>
      <c r="S23" s="7">
        <v>8</v>
      </c>
      <c r="T23" s="7">
        <v>6</v>
      </c>
      <c r="U23" s="7">
        <v>4</v>
      </c>
      <c r="V23" s="7">
        <v>4</v>
      </c>
      <c r="W23" s="7">
        <v>14</v>
      </c>
      <c r="X23" s="7">
        <v>9</v>
      </c>
      <c r="Y23" s="7">
        <v>3</v>
      </c>
      <c r="Z23" s="7">
        <v>2</v>
      </c>
      <c r="AA23" s="7">
        <v>0</v>
      </c>
      <c r="AB23" s="7">
        <v>0</v>
      </c>
      <c r="AC23" s="7">
        <f t="shared" si="0"/>
        <v>1</v>
      </c>
      <c r="AD23" s="7">
        <f t="shared" si="1"/>
        <v>2</v>
      </c>
      <c r="AE23" s="7">
        <f t="shared" si="2"/>
        <v>0</v>
      </c>
      <c r="AF23" s="7">
        <f t="shared" si="3"/>
        <v>5</v>
      </c>
      <c r="AG23" s="7">
        <f t="shared" si="4"/>
        <v>1</v>
      </c>
      <c r="AH23" s="7">
        <f t="shared" si="5"/>
        <v>0</v>
      </c>
    </row>
    <row r="24" spans="1:34" x14ac:dyDescent="0.3">
      <c r="A24" s="7" t="s">
        <v>799</v>
      </c>
      <c r="B24" s="21" t="s">
        <v>799</v>
      </c>
      <c r="C24" s="21" t="str">
        <f t="shared" si="6"/>
        <v/>
      </c>
      <c r="D24" s="7"/>
      <c r="E24" s="7"/>
      <c r="F24" s="7"/>
      <c r="G24" s="7"/>
      <c r="H24" s="7"/>
      <c r="I24" s="7"/>
      <c r="J24" s="7"/>
      <c r="K24" s="15"/>
      <c r="L24" s="15"/>
      <c r="M24" s="7" t="s">
        <v>900</v>
      </c>
      <c r="N24" s="7">
        <v>46</v>
      </c>
      <c r="O24" s="7">
        <v>27</v>
      </c>
      <c r="P24" s="7">
        <v>19</v>
      </c>
      <c r="Q24" s="7">
        <v>1</v>
      </c>
      <c r="R24" s="7">
        <v>1</v>
      </c>
      <c r="S24" s="7">
        <v>9</v>
      </c>
      <c r="T24" s="7">
        <v>7</v>
      </c>
      <c r="U24" s="7">
        <v>7</v>
      </c>
      <c r="V24" s="7">
        <v>6</v>
      </c>
      <c r="W24" s="7">
        <v>19</v>
      </c>
      <c r="X24" s="7">
        <v>9</v>
      </c>
      <c r="Y24" s="7">
        <v>10</v>
      </c>
      <c r="Z24" s="7">
        <v>4</v>
      </c>
      <c r="AA24" s="7">
        <v>0</v>
      </c>
      <c r="AB24" s="7">
        <v>0</v>
      </c>
      <c r="AC24" s="7">
        <f t="shared" si="0"/>
        <v>0</v>
      </c>
      <c r="AD24" s="7">
        <f t="shared" si="1"/>
        <v>2</v>
      </c>
      <c r="AE24" s="7">
        <f t="shared" si="2"/>
        <v>1</v>
      </c>
      <c r="AF24" s="7">
        <f t="shared" si="3"/>
        <v>10</v>
      </c>
      <c r="AG24" s="7">
        <f t="shared" si="4"/>
        <v>6</v>
      </c>
      <c r="AH24" s="7">
        <f t="shared" si="5"/>
        <v>0</v>
      </c>
    </row>
    <row r="25" spans="1:34" x14ac:dyDescent="0.3">
      <c r="A25" s="7" t="s">
        <v>800</v>
      </c>
      <c r="B25" s="21" t="s">
        <v>800</v>
      </c>
      <c r="C25" s="21" t="str">
        <f t="shared" si="6"/>
        <v/>
      </c>
      <c r="D25" s="7"/>
      <c r="E25" s="7"/>
      <c r="F25" s="7"/>
      <c r="G25" s="7"/>
      <c r="H25" s="7"/>
      <c r="I25" s="7"/>
      <c r="J25" s="7"/>
      <c r="K25" s="15"/>
      <c r="L25" s="15"/>
      <c r="M25" s="7" t="s">
        <v>901</v>
      </c>
      <c r="N25" s="7">
        <v>160</v>
      </c>
      <c r="O25" s="7">
        <v>81</v>
      </c>
      <c r="P25" s="7">
        <v>79</v>
      </c>
      <c r="Q25" s="7">
        <v>8</v>
      </c>
      <c r="R25" s="7">
        <v>3</v>
      </c>
      <c r="S25" s="7">
        <v>16</v>
      </c>
      <c r="T25" s="7">
        <v>8</v>
      </c>
      <c r="U25" s="7">
        <v>18</v>
      </c>
      <c r="V25" s="7">
        <v>15</v>
      </c>
      <c r="W25" s="7">
        <v>71</v>
      </c>
      <c r="X25" s="7">
        <v>42</v>
      </c>
      <c r="Y25" s="7">
        <v>47</v>
      </c>
      <c r="Z25" s="7">
        <v>13</v>
      </c>
      <c r="AA25" s="7">
        <v>0</v>
      </c>
      <c r="AB25" s="7">
        <v>0</v>
      </c>
      <c r="AC25" s="7">
        <f t="shared" si="0"/>
        <v>5</v>
      </c>
      <c r="AD25" s="7">
        <f t="shared" si="1"/>
        <v>8</v>
      </c>
      <c r="AE25" s="7">
        <f t="shared" si="2"/>
        <v>3</v>
      </c>
      <c r="AF25" s="7">
        <f t="shared" si="3"/>
        <v>29</v>
      </c>
      <c r="AG25" s="7">
        <f t="shared" si="4"/>
        <v>34</v>
      </c>
      <c r="AH25" s="7">
        <f t="shared" si="5"/>
        <v>0</v>
      </c>
    </row>
    <row r="26" spans="1:34" x14ac:dyDescent="0.3">
      <c r="A26" s="7" t="s">
        <v>767</v>
      </c>
      <c r="B26" s="21" t="s">
        <v>767</v>
      </c>
      <c r="C26" s="21" t="str">
        <f t="shared" si="6"/>
        <v/>
      </c>
      <c r="D26" s="7"/>
      <c r="E26" s="7"/>
      <c r="F26" s="7"/>
      <c r="G26" s="7"/>
      <c r="H26" s="7"/>
      <c r="I26" s="7"/>
      <c r="J26" s="7"/>
      <c r="K26" s="15"/>
      <c r="L26" s="15"/>
      <c r="M26" s="7" t="s">
        <v>768</v>
      </c>
      <c r="N26" s="7">
        <v>64</v>
      </c>
      <c r="O26" s="7">
        <v>49</v>
      </c>
      <c r="P26" s="7">
        <v>15</v>
      </c>
      <c r="Q26" s="7">
        <v>12</v>
      </c>
      <c r="R26" s="7">
        <v>9</v>
      </c>
      <c r="S26" s="7">
        <v>21</v>
      </c>
      <c r="T26" s="7">
        <v>17</v>
      </c>
      <c r="U26" s="7">
        <v>13</v>
      </c>
      <c r="V26" s="7">
        <v>9</v>
      </c>
      <c r="W26" s="7">
        <v>18</v>
      </c>
      <c r="X26" s="7">
        <v>14</v>
      </c>
      <c r="Y26" s="7">
        <v>0</v>
      </c>
      <c r="Z26" s="7">
        <v>0</v>
      </c>
      <c r="AA26" s="7">
        <v>0</v>
      </c>
      <c r="AB26" s="7">
        <v>0</v>
      </c>
      <c r="AC26" s="7">
        <f t="shared" si="0"/>
        <v>3</v>
      </c>
      <c r="AD26" s="7">
        <f t="shared" si="1"/>
        <v>4</v>
      </c>
      <c r="AE26" s="7">
        <f t="shared" si="2"/>
        <v>4</v>
      </c>
      <c r="AF26" s="7">
        <f t="shared" si="3"/>
        <v>4</v>
      </c>
      <c r="AG26" s="7">
        <f t="shared" si="4"/>
        <v>0</v>
      </c>
      <c r="AH26" s="7">
        <f t="shared" si="5"/>
        <v>0</v>
      </c>
    </row>
    <row r="27" spans="1:34" x14ac:dyDescent="0.3">
      <c r="A27" s="7" t="s">
        <v>801</v>
      </c>
      <c r="B27" s="21" t="s">
        <v>801</v>
      </c>
      <c r="C27" s="21" t="str">
        <f t="shared" si="6"/>
        <v/>
      </c>
      <c r="D27" s="7"/>
      <c r="E27" s="7"/>
      <c r="F27" s="7"/>
      <c r="G27" s="7"/>
      <c r="H27" s="7"/>
      <c r="I27" s="7"/>
      <c r="J27" s="7"/>
      <c r="K27" s="15"/>
      <c r="L27" s="15"/>
      <c r="M27" s="7" t="s">
        <v>902</v>
      </c>
      <c r="N27" s="7">
        <v>105</v>
      </c>
      <c r="O27" s="7">
        <v>50</v>
      </c>
      <c r="P27" s="7">
        <v>55</v>
      </c>
      <c r="Q27" s="7">
        <v>15</v>
      </c>
      <c r="R27" s="7">
        <v>11</v>
      </c>
      <c r="S27" s="7">
        <v>11</v>
      </c>
      <c r="T27" s="7">
        <v>5</v>
      </c>
      <c r="U27" s="7">
        <v>16</v>
      </c>
      <c r="V27" s="7">
        <v>11</v>
      </c>
      <c r="W27" s="7">
        <v>43</v>
      </c>
      <c r="X27" s="7">
        <v>13</v>
      </c>
      <c r="Y27" s="7">
        <v>20</v>
      </c>
      <c r="Z27" s="7">
        <v>10</v>
      </c>
      <c r="AA27" s="7">
        <v>0</v>
      </c>
      <c r="AB27" s="7">
        <v>0</v>
      </c>
      <c r="AC27" s="7">
        <f t="shared" si="0"/>
        <v>4</v>
      </c>
      <c r="AD27" s="7">
        <f t="shared" si="1"/>
        <v>6</v>
      </c>
      <c r="AE27" s="7">
        <f t="shared" si="2"/>
        <v>5</v>
      </c>
      <c r="AF27" s="7">
        <f t="shared" si="3"/>
        <v>30</v>
      </c>
      <c r="AG27" s="7">
        <f t="shared" si="4"/>
        <v>10</v>
      </c>
      <c r="AH27" s="7">
        <f t="shared" si="5"/>
        <v>0</v>
      </c>
    </row>
    <row r="28" spans="1:34" x14ac:dyDescent="0.3">
      <c r="A28" s="7" t="s">
        <v>802</v>
      </c>
      <c r="B28" s="21" t="s">
        <v>802</v>
      </c>
      <c r="C28" s="21" t="str">
        <f t="shared" si="6"/>
        <v/>
      </c>
      <c r="D28" s="7"/>
      <c r="E28" s="7"/>
      <c r="F28" s="7"/>
      <c r="G28" s="7"/>
      <c r="H28" s="7"/>
      <c r="I28" s="7"/>
      <c r="J28" s="7"/>
      <c r="K28" s="15"/>
      <c r="L28" s="15"/>
      <c r="M28" s="7" t="s">
        <v>903</v>
      </c>
      <c r="N28" s="7">
        <v>58</v>
      </c>
      <c r="O28" s="7">
        <v>30</v>
      </c>
      <c r="P28" s="7">
        <v>28</v>
      </c>
      <c r="Q28" s="7">
        <v>5</v>
      </c>
      <c r="R28" s="7">
        <v>3</v>
      </c>
      <c r="S28" s="7">
        <v>11</v>
      </c>
      <c r="T28" s="7">
        <v>7</v>
      </c>
      <c r="U28" s="7">
        <v>6</v>
      </c>
      <c r="V28" s="7">
        <v>3</v>
      </c>
      <c r="W28" s="7">
        <v>31</v>
      </c>
      <c r="X28" s="7">
        <v>14</v>
      </c>
      <c r="Y28" s="7">
        <v>5</v>
      </c>
      <c r="Z28" s="7">
        <v>3</v>
      </c>
      <c r="AA28" s="7">
        <v>0</v>
      </c>
      <c r="AB28" s="7">
        <v>0</v>
      </c>
      <c r="AC28" s="7">
        <f t="shared" si="0"/>
        <v>2</v>
      </c>
      <c r="AD28" s="7">
        <f t="shared" si="1"/>
        <v>4</v>
      </c>
      <c r="AE28" s="7">
        <f t="shared" si="2"/>
        <v>3</v>
      </c>
      <c r="AF28" s="7">
        <f t="shared" si="3"/>
        <v>17</v>
      </c>
      <c r="AG28" s="7">
        <f t="shared" si="4"/>
        <v>2</v>
      </c>
      <c r="AH28" s="7">
        <f t="shared" si="5"/>
        <v>0</v>
      </c>
    </row>
    <row r="29" spans="1:34" x14ac:dyDescent="0.3">
      <c r="A29" s="7" t="s">
        <v>803</v>
      </c>
      <c r="B29" s="21" t="s">
        <v>803</v>
      </c>
      <c r="C29" s="21" t="str">
        <f t="shared" si="6"/>
        <v/>
      </c>
      <c r="D29" s="7"/>
      <c r="E29" s="7"/>
      <c r="F29" s="7"/>
      <c r="G29" s="7"/>
      <c r="H29" s="7"/>
      <c r="I29" s="7"/>
      <c r="J29" s="7"/>
      <c r="K29" s="15"/>
      <c r="L29" s="15"/>
      <c r="M29" s="7" t="s">
        <v>904</v>
      </c>
      <c r="N29" s="7">
        <v>36</v>
      </c>
      <c r="O29" s="7">
        <v>18</v>
      </c>
      <c r="P29" s="7">
        <v>18</v>
      </c>
      <c r="Q29" s="7">
        <v>4</v>
      </c>
      <c r="R29" s="7">
        <v>4</v>
      </c>
      <c r="S29" s="7">
        <v>4</v>
      </c>
      <c r="T29" s="7">
        <v>1</v>
      </c>
      <c r="U29" s="7">
        <v>1</v>
      </c>
      <c r="V29" s="7">
        <v>0</v>
      </c>
      <c r="W29" s="7">
        <v>21</v>
      </c>
      <c r="X29" s="7">
        <v>7</v>
      </c>
      <c r="Y29" s="7">
        <v>6</v>
      </c>
      <c r="Z29" s="7">
        <v>6</v>
      </c>
      <c r="AA29" s="7">
        <v>0</v>
      </c>
      <c r="AB29" s="7">
        <v>0</v>
      </c>
      <c r="AC29" s="7">
        <f t="shared" si="0"/>
        <v>0</v>
      </c>
      <c r="AD29" s="7">
        <f t="shared" si="1"/>
        <v>3</v>
      </c>
      <c r="AE29" s="7">
        <f t="shared" si="2"/>
        <v>1</v>
      </c>
      <c r="AF29" s="7">
        <f t="shared" si="3"/>
        <v>14</v>
      </c>
      <c r="AG29" s="7">
        <f t="shared" si="4"/>
        <v>0</v>
      </c>
      <c r="AH29" s="7">
        <f t="shared" si="5"/>
        <v>0</v>
      </c>
    </row>
    <row r="30" spans="1:34" x14ac:dyDescent="0.3">
      <c r="A30" s="7" t="s">
        <v>804</v>
      </c>
      <c r="B30" s="21" t="s">
        <v>804</v>
      </c>
      <c r="C30" s="21" t="str">
        <f t="shared" si="6"/>
        <v/>
      </c>
      <c r="D30" s="7"/>
      <c r="E30" s="7"/>
      <c r="F30" s="7"/>
      <c r="G30" s="7"/>
      <c r="H30" s="7"/>
      <c r="I30" s="7"/>
      <c r="J30" s="7"/>
      <c r="K30" s="15"/>
      <c r="L30" s="15"/>
      <c r="M30" s="7" t="s">
        <v>1545</v>
      </c>
      <c r="N30" s="7">
        <v>387</v>
      </c>
      <c r="O30" s="7">
        <v>193</v>
      </c>
      <c r="P30" s="7">
        <v>194</v>
      </c>
      <c r="Q30" s="7">
        <v>37</v>
      </c>
      <c r="R30" s="7">
        <v>24</v>
      </c>
      <c r="S30" s="7">
        <v>39</v>
      </c>
      <c r="T30" s="7">
        <v>24</v>
      </c>
      <c r="U30" s="7">
        <v>65</v>
      </c>
      <c r="V30" s="7">
        <v>40</v>
      </c>
      <c r="W30" s="7">
        <v>145</v>
      </c>
      <c r="X30" s="7">
        <v>51</v>
      </c>
      <c r="Y30" s="7">
        <v>101</v>
      </c>
      <c r="Z30" s="7">
        <v>54</v>
      </c>
      <c r="AA30" s="7">
        <v>0</v>
      </c>
      <c r="AB30" s="7">
        <v>0</v>
      </c>
      <c r="AC30" s="7">
        <f t="shared" si="0"/>
        <v>13</v>
      </c>
      <c r="AD30" s="7">
        <f t="shared" si="1"/>
        <v>15</v>
      </c>
      <c r="AE30" s="7">
        <f t="shared" si="2"/>
        <v>25</v>
      </c>
      <c r="AF30" s="7">
        <f t="shared" si="3"/>
        <v>94</v>
      </c>
      <c r="AG30" s="7">
        <f t="shared" si="4"/>
        <v>47</v>
      </c>
      <c r="AH30" s="7">
        <f t="shared" si="5"/>
        <v>0</v>
      </c>
    </row>
    <row r="31" spans="1:34" x14ac:dyDescent="0.3">
      <c r="A31" s="7" t="s">
        <v>805</v>
      </c>
      <c r="B31" s="21" t="s">
        <v>805</v>
      </c>
      <c r="C31" s="21" t="str">
        <f t="shared" si="6"/>
        <v/>
      </c>
      <c r="D31" s="7"/>
      <c r="E31" s="7"/>
      <c r="F31" s="7"/>
      <c r="G31" s="7"/>
      <c r="H31" s="7"/>
      <c r="I31" s="7"/>
      <c r="J31" s="7"/>
      <c r="K31" s="15"/>
      <c r="L31" s="15"/>
      <c r="M31" s="7" t="s">
        <v>1546</v>
      </c>
      <c r="N31" s="7">
        <v>66</v>
      </c>
      <c r="O31" s="7">
        <v>37</v>
      </c>
      <c r="P31" s="7">
        <v>29</v>
      </c>
      <c r="Q31" s="7">
        <v>12</v>
      </c>
      <c r="R31" s="7">
        <v>9</v>
      </c>
      <c r="S31" s="7">
        <v>6</v>
      </c>
      <c r="T31" s="7">
        <v>4</v>
      </c>
      <c r="U31" s="7">
        <v>15</v>
      </c>
      <c r="V31" s="7">
        <v>9</v>
      </c>
      <c r="W31" s="7">
        <v>21</v>
      </c>
      <c r="X31" s="7">
        <v>11</v>
      </c>
      <c r="Y31" s="7">
        <v>12</v>
      </c>
      <c r="Z31" s="7">
        <v>4</v>
      </c>
      <c r="AA31" s="7">
        <v>0</v>
      </c>
      <c r="AB31" s="7">
        <v>0</v>
      </c>
      <c r="AC31" s="7">
        <f t="shared" si="0"/>
        <v>3</v>
      </c>
      <c r="AD31" s="7">
        <f t="shared" si="1"/>
        <v>2</v>
      </c>
      <c r="AE31" s="7">
        <f t="shared" si="2"/>
        <v>6</v>
      </c>
      <c r="AF31" s="7">
        <f t="shared" si="3"/>
        <v>10</v>
      </c>
      <c r="AG31" s="7">
        <f t="shared" si="4"/>
        <v>8</v>
      </c>
      <c r="AH31" s="7">
        <f t="shared" si="5"/>
        <v>0</v>
      </c>
    </row>
    <row r="32" spans="1:34" x14ac:dyDescent="0.3">
      <c r="A32" s="7" t="s">
        <v>806</v>
      </c>
      <c r="B32" s="21" t="s">
        <v>806</v>
      </c>
      <c r="C32" s="21" t="str">
        <f t="shared" si="6"/>
        <v/>
      </c>
      <c r="D32" s="7"/>
      <c r="E32" s="7"/>
      <c r="F32" s="7"/>
      <c r="G32" s="7"/>
      <c r="H32" s="7"/>
      <c r="I32" s="7"/>
      <c r="J32" s="7"/>
      <c r="K32" s="15"/>
      <c r="L32" s="15"/>
      <c r="M32" s="7" t="s">
        <v>1547</v>
      </c>
      <c r="N32" s="7">
        <v>309</v>
      </c>
      <c r="O32" s="7">
        <v>177</v>
      </c>
      <c r="P32" s="7">
        <v>132</v>
      </c>
      <c r="Q32" s="7">
        <v>21</v>
      </c>
      <c r="R32" s="7">
        <v>14</v>
      </c>
      <c r="S32" s="7">
        <v>55</v>
      </c>
      <c r="T32" s="7">
        <v>39</v>
      </c>
      <c r="U32" s="7">
        <v>62</v>
      </c>
      <c r="V32" s="7">
        <v>35</v>
      </c>
      <c r="W32" s="7">
        <v>115</v>
      </c>
      <c r="X32" s="7">
        <v>61</v>
      </c>
      <c r="Y32" s="7">
        <v>56</v>
      </c>
      <c r="Z32" s="7">
        <v>28</v>
      </c>
      <c r="AA32" s="7">
        <v>0</v>
      </c>
      <c r="AB32" s="7">
        <v>0</v>
      </c>
      <c r="AC32" s="7">
        <f t="shared" si="0"/>
        <v>7</v>
      </c>
      <c r="AD32" s="7">
        <f t="shared" si="1"/>
        <v>16</v>
      </c>
      <c r="AE32" s="7">
        <f t="shared" si="2"/>
        <v>27</v>
      </c>
      <c r="AF32" s="7">
        <f t="shared" si="3"/>
        <v>54</v>
      </c>
      <c r="AG32" s="7">
        <f t="shared" si="4"/>
        <v>28</v>
      </c>
      <c r="AH32" s="7">
        <f t="shared" si="5"/>
        <v>0</v>
      </c>
    </row>
    <row r="33" spans="1:34" x14ac:dyDescent="0.3">
      <c r="A33" s="7" t="s">
        <v>807</v>
      </c>
      <c r="B33" s="21" t="s">
        <v>807</v>
      </c>
      <c r="C33" s="21" t="str">
        <f t="shared" si="6"/>
        <v/>
      </c>
      <c r="D33" s="7"/>
      <c r="E33" s="7"/>
      <c r="F33" s="7"/>
      <c r="G33" s="7"/>
      <c r="H33" s="7"/>
      <c r="I33" s="7"/>
      <c r="J33" s="7"/>
      <c r="K33" s="15"/>
      <c r="L33" s="15"/>
      <c r="M33" s="7" t="s">
        <v>905</v>
      </c>
      <c r="N33" s="7">
        <v>107</v>
      </c>
      <c r="O33" s="7">
        <v>61</v>
      </c>
      <c r="P33" s="7">
        <v>46</v>
      </c>
      <c r="Q33" s="7">
        <v>20</v>
      </c>
      <c r="R33" s="7">
        <v>14</v>
      </c>
      <c r="S33" s="7">
        <v>18</v>
      </c>
      <c r="T33" s="7">
        <v>12</v>
      </c>
      <c r="U33" s="7">
        <v>20</v>
      </c>
      <c r="V33" s="7">
        <v>11</v>
      </c>
      <c r="W33" s="7">
        <v>26</v>
      </c>
      <c r="X33" s="7">
        <v>16</v>
      </c>
      <c r="Y33" s="7">
        <v>23</v>
      </c>
      <c r="Z33" s="7">
        <v>8</v>
      </c>
      <c r="AA33" s="7">
        <v>0</v>
      </c>
      <c r="AB33" s="7">
        <v>0</v>
      </c>
      <c r="AC33" s="7">
        <f t="shared" si="0"/>
        <v>6</v>
      </c>
      <c r="AD33" s="7">
        <f t="shared" si="1"/>
        <v>6</v>
      </c>
      <c r="AE33" s="7">
        <f t="shared" si="2"/>
        <v>9</v>
      </c>
      <c r="AF33" s="7">
        <f t="shared" si="3"/>
        <v>10</v>
      </c>
      <c r="AG33" s="7">
        <f t="shared" si="4"/>
        <v>15</v>
      </c>
      <c r="AH33" s="7">
        <f t="shared" si="5"/>
        <v>0</v>
      </c>
    </row>
    <row r="34" spans="1:34" x14ac:dyDescent="0.3">
      <c r="A34" s="7" t="s">
        <v>808</v>
      </c>
      <c r="B34" s="21" t="s">
        <v>808</v>
      </c>
      <c r="C34" s="21" t="str">
        <f t="shared" si="6"/>
        <v/>
      </c>
      <c r="D34" s="7"/>
      <c r="E34" s="7"/>
      <c r="F34" s="7"/>
      <c r="G34" s="7"/>
      <c r="H34" s="7"/>
      <c r="I34" s="7"/>
      <c r="J34" s="7"/>
      <c r="K34" s="15"/>
      <c r="L34" s="15"/>
      <c r="M34" s="7" t="s">
        <v>1548</v>
      </c>
      <c r="N34" s="7">
        <v>102</v>
      </c>
      <c r="O34" s="7">
        <v>65</v>
      </c>
      <c r="P34" s="7">
        <v>37</v>
      </c>
      <c r="Q34" s="7">
        <v>9</v>
      </c>
      <c r="R34" s="7">
        <v>5</v>
      </c>
      <c r="S34" s="7">
        <v>9</v>
      </c>
      <c r="T34" s="7">
        <v>6</v>
      </c>
      <c r="U34" s="7">
        <v>25</v>
      </c>
      <c r="V34" s="7">
        <v>16</v>
      </c>
      <c r="W34" s="7">
        <v>35</v>
      </c>
      <c r="X34" s="7">
        <v>19</v>
      </c>
      <c r="Y34" s="7">
        <v>24</v>
      </c>
      <c r="Z34" s="7">
        <v>19</v>
      </c>
      <c r="AA34" s="7">
        <v>0</v>
      </c>
      <c r="AB34" s="7">
        <v>0</v>
      </c>
      <c r="AC34" s="7">
        <f t="shared" si="0"/>
        <v>4</v>
      </c>
      <c r="AD34" s="7">
        <f t="shared" si="1"/>
        <v>3</v>
      </c>
      <c r="AE34" s="7">
        <f t="shared" si="2"/>
        <v>9</v>
      </c>
      <c r="AF34" s="7">
        <f t="shared" si="3"/>
        <v>16</v>
      </c>
      <c r="AG34" s="7">
        <f t="shared" si="4"/>
        <v>5</v>
      </c>
      <c r="AH34" s="7">
        <f t="shared" si="5"/>
        <v>0</v>
      </c>
    </row>
    <row r="35" spans="1:34" x14ac:dyDescent="0.3">
      <c r="A35" s="7" t="s">
        <v>71</v>
      </c>
      <c r="B35" s="21" t="s">
        <v>71</v>
      </c>
      <c r="C35" s="21" t="str">
        <f t="shared" si="6"/>
        <v/>
      </c>
      <c r="D35" s="7"/>
      <c r="E35" s="7"/>
      <c r="F35" s="7"/>
      <c r="G35" s="7"/>
      <c r="H35" s="7"/>
      <c r="I35" s="7"/>
      <c r="J35" s="7"/>
      <c r="K35" s="15"/>
      <c r="L35" s="15"/>
      <c r="M35" s="7" t="s">
        <v>906</v>
      </c>
      <c r="N35" s="7">
        <v>91</v>
      </c>
      <c r="O35" s="7">
        <v>42</v>
      </c>
      <c r="P35" s="7">
        <v>49</v>
      </c>
      <c r="Q35" s="7">
        <v>8</v>
      </c>
      <c r="R35" s="7">
        <v>3</v>
      </c>
      <c r="S35" s="7">
        <v>9</v>
      </c>
      <c r="T35" s="7">
        <v>6</v>
      </c>
      <c r="U35" s="7">
        <v>19</v>
      </c>
      <c r="V35" s="7">
        <v>8</v>
      </c>
      <c r="W35" s="7">
        <v>32</v>
      </c>
      <c r="X35" s="7">
        <v>12</v>
      </c>
      <c r="Y35" s="7">
        <v>23</v>
      </c>
      <c r="Z35" s="7">
        <v>13</v>
      </c>
      <c r="AA35" s="7">
        <v>0</v>
      </c>
      <c r="AB35" s="7">
        <v>0</v>
      </c>
      <c r="AC35" s="7">
        <f t="shared" ref="AC35:AC56" si="7">+Q35-R35</f>
        <v>5</v>
      </c>
      <c r="AD35" s="7">
        <f t="shared" ref="AD35:AD56" si="8">+S35-T35</f>
        <v>3</v>
      </c>
      <c r="AE35" s="7">
        <f t="shared" ref="AE35:AE56" si="9">+U35-V35</f>
        <v>11</v>
      </c>
      <c r="AF35" s="7">
        <f t="shared" ref="AF35:AF56" si="10">+W35-X35</f>
        <v>20</v>
      </c>
      <c r="AG35" s="7">
        <f t="shared" ref="AG35:AG56" si="11">+Y35-Z35</f>
        <v>10</v>
      </c>
      <c r="AH35" s="7">
        <f t="shared" ref="AH35:AH56" si="12">+AA35-AB35</f>
        <v>0</v>
      </c>
    </row>
    <row r="36" spans="1:34" x14ac:dyDescent="0.3">
      <c r="A36" s="7" t="s">
        <v>809</v>
      </c>
      <c r="B36" s="21" t="s">
        <v>809</v>
      </c>
      <c r="C36" s="21" t="str">
        <f t="shared" si="6"/>
        <v/>
      </c>
      <c r="D36" s="7"/>
      <c r="E36" s="7"/>
      <c r="F36" s="7"/>
      <c r="G36" s="7"/>
      <c r="H36" s="7"/>
      <c r="I36" s="7"/>
      <c r="J36" s="7"/>
      <c r="K36" s="15"/>
      <c r="L36" s="15"/>
      <c r="M36" s="7" t="s">
        <v>907</v>
      </c>
      <c r="N36" s="7">
        <v>174</v>
      </c>
      <c r="O36" s="7">
        <v>94</v>
      </c>
      <c r="P36" s="7">
        <v>80</v>
      </c>
      <c r="Q36" s="7">
        <v>26</v>
      </c>
      <c r="R36" s="7">
        <v>15</v>
      </c>
      <c r="S36" s="7">
        <v>37</v>
      </c>
      <c r="T36" s="7">
        <v>20</v>
      </c>
      <c r="U36" s="7">
        <v>16</v>
      </c>
      <c r="V36" s="7">
        <v>10</v>
      </c>
      <c r="W36" s="7">
        <v>66</v>
      </c>
      <c r="X36" s="7">
        <v>34</v>
      </c>
      <c r="Y36" s="7">
        <v>29</v>
      </c>
      <c r="Z36" s="7">
        <v>15</v>
      </c>
      <c r="AA36" s="7">
        <v>0</v>
      </c>
      <c r="AB36" s="7">
        <v>0</v>
      </c>
      <c r="AC36" s="7">
        <f t="shared" si="7"/>
        <v>11</v>
      </c>
      <c r="AD36" s="7">
        <f t="shared" si="8"/>
        <v>17</v>
      </c>
      <c r="AE36" s="7">
        <f t="shared" si="9"/>
        <v>6</v>
      </c>
      <c r="AF36" s="7">
        <f t="shared" si="10"/>
        <v>32</v>
      </c>
      <c r="AG36" s="7">
        <f t="shared" si="11"/>
        <v>14</v>
      </c>
      <c r="AH36" s="7">
        <f t="shared" si="12"/>
        <v>0</v>
      </c>
    </row>
    <row r="37" spans="1:34" x14ac:dyDescent="0.3">
      <c r="A37" s="7" t="s">
        <v>810</v>
      </c>
      <c r="B37" s="21" t="s">
        <v>810</v>
      </c>
      <c r="C37" s="21" t="str">
        <f t="shared" si="6"/>
        <v/>
      </c>
      <c r="D37" s="7"/>
      <c r="E37" s="7"/>
      <c r="F37" s="7"/>
      <c r="G37" s="7"/>
      <c r="H37" s="7"/>
      <c r="I37" s="7"/>
      <c r="J37" s="7"/>
      <c r="K37" s="15"/>
      <c r="L37" s="15"/>
      <c r="M37" s="7" t="s">
        <v>908</v>
      </c>
      <c r="N37" s="7">
        <v>283</v>
      </c>
      <c r="O37" s="7">
        <v>113</v>
      </c>
      <c r="P37" s="7">
        <v>170</v>
      </c>
      <c r="Q37" s="7">
        <v>50</v>
      </c>
      <c r="R37" s="7">
        <v>14</v>
      </c>
      <c r="S37" s="7">
        <v>56</v>
      </c>
      <c r="T37" s="7">
        <v>29</v>
      </c>
      <c r="U37" s="7">
        <v>31</v>
      </c>
      <c r="V37" s="7">
        <v>14</v>
      </c>
      <c r="W37" s="7">
        <v>121</v>
      </c>
      <c r="X37" s="7">
        <v>45</v>
      </c>
      <c r="Y37" s="7">
        <v>25</v>
      </c>
      <c r="Z37" s="7">
        <v>11</v>
      </c>
      <c r="AA37" s="7">
        <v>0</v>
      </c>
      <c r="AB37" s="7">
        <v>0</v>
      </c>
      <c r="AC37" s="7">
        <f t="shared" si="7"/>
        <v>36</v>
      </c>
      <c r="AD37" s="7">
        <f t="shared" si="8"/>
        <v>27</v>
      </c>
      <c r="AE37" s="7">
        <f t="shared" si="9"/>
        <v>17</v>
      </c>
      <c r="AF37" s="7">
        <f t="shared" si="10"/>
        <v>76</v>
      </c>
      <c r="AG37" s="7">
        <f t="shared" si="11"/>
        <v>14</v>
      </c>
      <c r="AH37" s="7">
        <f t="shared" si="12"/>
        <v>0</v>
      </c>
    </row>
    <row r="38" spans="1:34" x14ac:dyDescent="0.3">
      <c r="A38" s="7" t="s">
        <v>811</v>
      </c>
      <c r="B38" s="21" t="s">
        <v>811</v>
      </c>
      <c r="C38" s="21" t="str">
        <f t="shared" si="6"/>
        <v/>
      </c>
      <c r="D38" s="7"/>
      <c r="E38" s="7"/>
      <c r="F38" s="7"/>
      <c r="G38" s="7"/>
      <c r="H38" s="7"/>
      <c r="I38" s="7"/>
      <c r="J38" s="7"/>
      <c r="K38" s="15"/>
      <c r="L38" s="15"/>
      <c r="M38" s="7" t="s">
        <v>909</v>
      </c>
      <c r="N38" s="7">
        <v>26</v>
      </c>
      <c r="O38" s="7">
        <v>15</v>
      </c>
      <c r="P38" s="7">
        <v>11</v>
      </c>
      <c r="Q38" s="7">
        <v>2</v>
      </c>
      <c r="R38" s="7">
        <v>2</v>
      </c>
      <c r="S38" s="7">
        <v>4</v>
      </c>
      <c r="T38" s="7">
        <v>3</v>
      </c>
      <c r="U38" s="7">
        <v>6</v>
      </c>
      <c r="V38" s="7">
        <v>3</v>
      </c>
      <c r="W38" s="7">
        <v>6</v>
      </c>
      <c r="X38" s="7">
        <v>4</v>
      </c>
      <c r="Y38" s="7">
        <v>8</v>
      </c>
      <c r="Z38" s="7">
        <v>3</v>
      </c>
      <c r="AA38" s="7">
        <v>0</v>
      </c>
      <c r="AB38" s="7">
        <v>0</v>
      </c>
      <c r="AC38" s="7">
        <f t="shared" si="7"/>
        <v>0</v>
      </c>
      <c r="AD38" s="7">
        <f t="shared" si="8"/>
        <v>1</v>
      </c>
      <c r="AE38" s="7">
        <f t="shared" si="9"/>
        <v>3</v>
      </c>
      <c r="AF38" s="7">
        <f t="shared" si="10"/>
        <v>2</v>
      </c>
      <c r="AG38" s="7">
        <f t="shared" si="11"/>
        <v>5</v>
      </c>
      <c r="AH38" s="7">
        <f t="shared" si="12"/>
        <v>0</v>
      </c>
    </row>
    <row r="39" spans="1:34" x14ac:dyDescent="0.3">
      <c r="A39" s="7" t="s">
        <v>812</v>
      </c>
      <c r="B39" s="21" t="s">
        <v>812</v>
      </c>
      <c r="C39" s="21" t="str">
        <f t="shared" si="6"/>
        <v/>
      </c>
      <c r="D39" s="7"/>
      <c r="E39" s="7"/>
      <c r="F39" s="7"/>
      <c r="G39" s="7"/>
      <c r="H39" s="7"/>
      <c r="I39" s="7"/>
      <c r="J39" s="7"/>
      <c r="K39" s="15"/>
      <c r="L39" s="15"/>
      <c r="M39" s="7" t="s">
        <v>910</v>
      </c>
      <c r="N39" s="7">
        <v>80</v>
      </c>
      <c r="O39" s="7">
        <v>37</v>
      </c>
      <c r="P39" s="7">
        <v>43</v>
      </c>
      <c r="Q39" s="7">
        <v>9</v>
      </c>
      <c r="R39" s="7">
        <v>4</v>
      </c>
      <c r="S39" s="7">
        <v>3</v>
      </c>
      <c r="T39" s="7">
        <v>1</v>
      </c>
      <c r="U39" s="7">
        <v>7</v>
      </c>
      <c r="V39" s="7">
        <v>3</v>
      </c>
      <c r="W39" s="7">
        <v>31</v>
      </c>
      <c r="X39" s="7">
        <v>16</v>
      </c>
      <c r="Y39" s="7">
        <v>30</v>
      </c>
      <c r="Z39" s="7">
        <v>13</v>
      </c>
      <c r="AA39" s="7">
        <v>0</v>
      </c>
      <c r="AB39" s="7">
        <v>0</v>
      </c>
      <c r="AC39" s="7">
        <f t="shared" si="7"/>
        <v>5</v>
      </c>
      <c r="AD39" s="7">
        <f t="shared" si="8"/>
        <v>2</v>
      </c>
      <c r="AE39" s="7">
        <f t="shared" si="9"/>
        <v>4</v>
      </c>
      <c r="AF39" s="7">
        <f t="shared" si="10"/>
        <v>15</v>
      </c>
      <c r="AG39" s="7">
        <f t="shared" si="11"/>
        <v>17</v>
      </c>
      <c r="AH39" s="7">
        <f t="shared" si="12"/>
        <v>0</v>
      </c>
    </row>
    <row r="40" spans="1:34" x14ac:dyDescent="0.3">
      <c r="A40" s="7" t="s">
        <v>813</v>
      </c>
      <c r="B40" s="21" t="s">
        <v>813</v>
      </c>
      <c r="C40" s="21" t="str">
        <f t="shared" si="6"/>
        <v/>
      </c>
      <c r="D40" s="7"/>
      <c r="E40" s="7"/>
      <c r="F40" s="7"/>
      <c r="G40" s="7"/>
      <c r="H40" s="7"/>
      <c r="I40" s="7"/>
      <c r="J40" s="7"/>
      <c r="K40" s="15"/>
      <c r="L40" s="15"/>
      <c r="M40" s="7" t="s">
        <v>911</v>
      </c>
      <c r="N40" s="7">
        <v>312</v>
      </c>
      <c r="O40" s="7">
        <v>183</v>
      </c>
      <c r="P40" s="7">
        <v>129</v>
      </c>
      <c r="Q40" s="7">
        <v>47</v>
      </c>
      <c r="R40" s="7">
        <v>19</v>
      </c>
      <c r="S40" s="7">
        <v>42</v>
      </c>
      <c r="T40" s="7">
        <v>21</v>
      </c>
      <c r="U40" s="7">
        <v>63</v>
      </c>
      <c r="V40" s="7">
        <v>45</v>
      </c>
      <c r="W40" s="7">
        <v>122</v>
      </c>
      <c r="X40" s="7">
        <v>73</v>
      </c>
      <c r="Y40" s="7">
        <v>38</v>
      </c>
      <c r="Z40" s="7">
        <v>25</v>
      </c>
      <c r="AA40" s="7">
        <v>0</v>
      </c>
      <c r="AB40" s="7">
        <v>0</v>
      </c>
      <c r="AC40" s="7">
        <f t="shared" si="7"/>
        <v>28</v>
      </c>
      <c r="AD40" s="7">
        <f t="shared" si="8"/>
        <v>21</v>
      </c>
      <c r="AE40" s="7">
        <f t="shared" si="9"/>
        <v>18</v>
      </c>
      <c r="AF40" s="7">
        <f t="shared" si="10"/>
        <v>49</v>
      </c>
      <c r="AG40" s="7">
        <f t="shared" si="11"/>
        <v>13</v>
      </c>
      <c r="AH40" s="7">
        <f t="shared" si="12"/>
        <v>0</v>
      </c>
    </row>
    <row r="41" spans="1:34" x14ac:dyDescent="0.3">
      <c r="A41" s="7" t="s">
        <v>814</v>
      </c>
      <c r="B41" s="21" t="s">
        <v>814</v>
      </c>
      <c r="C41" s="21" t="str">
        <f t="shared" si="6"/>
        <v/>
      </c>
      <c r="D41" s="7"/>
      <c r="E41" s="7"/>
      <c r="F41" s="7"/>
      <c r="G41" s="7"/>
      <c r="H41" s="7"/>
      <c r="I41" s="7"/>
      <c r="J41" s="7"/>
      <c r="K41" s="15"/>
      <c r="L41" s="15"/>
      <c r="M41" s="7" t="s">
        <v>912</v>
      </c>
      <c r="N41" s="7">
        <v>289</v>
      </c>
      <c r="O41" s="7">
        <v>159</v>
      </c>
      <c r="P41" s="7">
        <v>130</v>
      </c>
      <c r="Q41" s="7">
        <v>37</v>
      </c>
      <c r="R41" s="7">
        <v>22</v>
      </c>
      <c r="S41" s="7">
        <v>43</v>
      </c>
      <c r="T41" s="7">
        <v>24</v>
      </c>
      <c r="U41" s="7">
        <v>48</v>
      </c>
      <c r="V41" s="7">
        <v>30</v>
      </c>
      <c r="W41" s="7">
        <v>117</v>
      </c>
      <c r="X41" s="7">
        <v>57</v>
      </c>
      <c r="Y41" s="7">
        <v>44</v>
      </c>
      <c r="Z41" s="7">
        <v>26</v>
      </c>
      <c r="AA41" s="7">
        <v>0</v>
      </c>
      <c r="AB41" s="7">
        <v>0</v>
      </c>
      <c r="AC41" s="7">
        <f t="shared" si="7"/>
        <v>15</v>
      </c>
      <c r="AD41" s="7">
        <f t="shared" si="8"/>
        <v>19</v>
      </c>
      <c r="AE41" s="7">
        <f t="shared" si="9"/>
        <v>18</v>
      </c>
      <c r="AF41" s="7">
        <f t="shared" si="10"/>
        <v>60</v>
      </c>
      <c r="AG41" s="7">
        <f t="shared" si="11"/>
        <v>18</v>
      </c>
      <c r="AH41" s="7">
        <f t="shared" si="12"/>
        <v>0</v>
      </c>
    </row>
    <row r="42" spans="1:34" x14ac:dyDescent="0.3">
      <c r="A42" s="7" t="s">
        <v>815</v>
      </c>
      <c r="B42" s="21" t="s">
        <v>815</v>
      </c>
      <c r="C42" s="21" t="str">
        <f t="shared" si="6"/>
        <v/>
      </c>
      <c r="D42" s="7"/>
      <c r="E42" s="7"/>
      <c r="F42" s="7"/>
      <c r="G42" s="7"/>
      <c r="H42" s="7"/>
      <c r="I42" s="7"/>
      <c r="J42" s="7"/>
      <c r="K42" s="15"/>
      <c r="L42" s="15"/>
      <c r="M42" s="7" t="s">
        <v>913</v>
      </c>
      <c r="N42" s="7">
        <v>246</v>
      </c>
      <c r="O42" s="7">
        <v>120</v>
      </c>
      <c r="P42" s="7">
        <v>126</v>
      </c>
      <c r="Q42" s="7">
        <v>19</v>
      </c>
      <c r="R42" s="7">
        <v>10</v>
      </c>
      <c r="S42" s="7">
        <v>42</v>
      </c>
      <c r="T42" s="7">
        <v>17</v>
      </c>
      <c r="U42" s="7">
        <v>46</v>
      </c>
      <c r="V42" s="7">
        <v>24</v>
      </c>
      <c r="W42" s="7">
        <v>72</v>
      </c>
      <c r="X42" s="7">
        <v>32</v>
      </c>
      <c r="Y42" s="7">
        <v>67</v>
      </c>
      <c r="Z42" s="7">
        <v>37</v>
      </c>
      <c r="AA42" s="7">
        <v>0</v>
      </c>
      <c r="AB42" s="7">
        <v>0</v>
      </c>
      <c r="AC42" s="7">
        <f t="shared" si="7"/>
        <v>9</v>
      </c>
      <c r="AD42" s="7">
        <f t="shared" si="8"/>
        <v>25</v>
      </c>
      <c r="AE42" s="7">
        <f t="shared" si="9"/>
        <v>22</v>
      </c>
      <c r="AF42" s="7">
        <f t="shared" si="10"/>
        <v>40</v>
      </c>
      <c r="AG42" s="7">
        <f t="shared" si="11"/>
        <v>30</v>
      </c>
      <c r="AH42" s="7">
        <f t="shared" si="12"/>
        <v>0</v>
      </c>
    </row>
    <row r="43" spans="1:34" x14ac:dyDescent="0.3">
      <c r="A43" s="7" t="s">
        <v>816</v>
      </c>
      <c r="B43" s="21" t="s">
        <v>816</v>
      </c>
      <c r="C43" s="21" t="str">
        <f t="shared" si="6"/>
        <v/>
      </c>
      <c r="D43" s="7"/>
      <c r="E43" s="7"/>
      <c r="F43" s="7"/>
      <c r="G43" s="7"/>
      <c r="H43" s="7"/>
      <c r="I43" s="7"/>
      <c r="J43" s="7"/>
      <c r="K43" s="15"/>
      <c r="L43" s="15"/>
      <c r="M43" s="7" t="s">
        <v>1024</v>
      </c>
      <c r="N43" s="7">
        <v>322</v>
      </c>
      <c r="O43" s="7">
        <v>188</v>
      </c>
      <c r="P43" s="7">
        <v>134</v>
      </c>
      <c r="Q43" s="7">
        <v>39</v>
      </c>
      <c r="R43" s="7">
        <v>27</v>
      </c>
      <c r="S43" s="7">
        <v>52</v>
      </c>
      <c r="T43" s="7">
        <v>34</v>
      </c>
      <c r="U43" s="7">
        <v>65</v>
      </c>
      <c r="V43" s="7">
        <v>28</v>
      </c>
      <c r="W43" s="7">
        <v>91</v>
      </c>
      <c r="X43" s="7">
        <v>54</v>
      </c>
      <c r="Y43" s="7">
        <v>75</v>
      </c>
      <c r="Z43" s="7">
        <v>45</v>
      </c>
      <c r="AA43" s="7">
        <v>0</v>
      </c>
      <c r="AB43" s="7">
        <v>0</v>
      </c>
      <c r="AC43" s="7">
        <f t="shared" si="7"/>
        <v>12</v>
      </c>
      <c r="AD43" s="7">
        <f t="shared" si="8"/>
        <v>18</v>
      </c>
      <c r="AE43" s="7">
        <f t="shared" si="9"/>
        <v>37</v>
      </c>
      <c r="AF43" s="7">
        <f t="shared" si="10"/>
        <v>37</v>
      </c>
      <c r="AG43" s="7">
        <f t="shared" si="11"/>
        <v>30</v>
      </c>
      <c r="AH43" s="7">
        <f t="shared" si="12"/>
        <v>0</v>
      </c>
    </row>
    <row r="44" spans="1:34" x14ac:dyDescent="0.3">
      <c r="A44" s="7" t="s">
        <v>817</v>
      </c>
      <c r="B44" s="21" t="s">
        <v>817</v>
      </c>
      <c r="C44" s="21" t="str">
        <f t="shared" si="6"/>
        <v/>
      </c>
      <c r="D44" s="7"/>
      <c r="E44" s="7"/>
      <c r="F44" s="7"/>
      <c r="G44" s="7"/>
      <c r="H44" s="7"/>
      <c r="I44" s="7"/>
      <c r="J44" s="7"/>
      <c r="K44" s="15"/>
      <c r="L44" s="15"/>
      <c r="M44" s="7" t="s">
        <v>914</v>
      </c>
      <c r="N44" s="7">
        <v>133</v>
      </c>
      <c r="O44" s="7">
        <v>58</v>
      </c>
      <c r="P44" s="7">
        <v>75</v>
      </c>
      <c r="Q44" s="7">
        <v>22</v>
      </c>
      <c r="R44" s="7">
        <v>10</v>
      </c>
      <c r="S44" s="7">
        <v>11</v>
      </c>
      <c r="T44" s="7">
        <v>4</v>
      </c>
      <c r="U44" s="7">
        <v>32</v>
      </c>
      <c r="V44" s="7">
        <v>16</v>
      </c>
      <c r="W44" s="7">
        <v>30</v>
      </c>
      <c r="X44" s="7">
        <v>16</v>
      </c>
      <c r="Y44" s="7">
        <v>38</v>
      </c>
      <c r="Z44" s="7">
        <v>12</v>
      </c>
      <c r="AA44" s="7">
        <v>0</v>
      </c>
      <c r="AB44" s="7">
        <v>0</v>
      </c>
      <c r="AC44" s="7">
        <f t="shared" si="7"/>
        <v>12</v>
      </c>
      <c r="AD44" s="7">
        <f t="shared" si="8"/>
        <v>7</v>
      </c>
      <c r="AE44" s="7">
        <f t="shared" si="9"/>
        <v>16</v>
      </c>
      <c r="AF44" s="7">
        <f t="shared" si="10"/>
        <v>14</v>
      </c>
      <c r="AG44" s="7">
        <f t="shared" si="11"/>
        <v>26</v>
      </c>
      <c r="AH44" s="7">
        <f t="shared" si="12"/>
        <v>0</v>
      </c>
    </row>
    <row r="45" spans="1:34" x14ac:dyDescent="0.3">
      <c r="A45" s="7" t="s">
        <v>818</v>
      </c>
      <c r="B45" s="21" t="s">
        <v>818</v>
      </c>
      <c r="C45" s="21" t="str">
        <f t="shared" si="6"/>
        <v/>
      </c>
      <c r="D45" s="7"/>
      <c r="E45" s="7"/>
      <c r="F45" s="7"/>
      <c r="G45" s="7"/>
      <c r="H45" s="7"/>
      <c r="I45" s="7"/>
      <c r="J45" s="7"/>
      <c r="K45" s="15"/>
      <c r="L45" s="15"/>
      <c r="M45" s="7" t="s">
        <v>915</v>
      </c>
      <c r="N45" s="7">
        <v>312</v>
      </c>
      <c r="O45" s="7">
        <v>143</v>
      </c>
      <c r="P45" s="7">
        <v>169</v>
      </c>
      <c r="Q45" s="7">
        <v>37</v>
      </c>
      <c r="R45" s="7">
        <v>11</v>
      </c>
      <c r="S45" s="7">
        <v>35</v>
      </c>
      <c r="T45" s="7">
        <v>13</v>
      </c>
      <c r="U45" s="7">
        <v>67</v>
      </c>
      <c r="V45" s="7">
        <v>30</v>
      </c>
      <c r="W45" s="7">
        <v>52</v>
      </c>
      <c r="X45" s="7">
        <v>25</v>
      </c>
      <c r="Y45" s="7">
        <v>121</v>
      </c>
      <c r="Z45" s="7">
        <v>64</v>
      </c>
      <c r="AA45" s="7">
        <v>0</v>
      </c>
      <c r="AB45" s="7">
        <v>0</v>
      </c>
      <c r="AC45" s="7">
        <f t="shared" si="7"/>
        <v>26</v>
      </c>
      <c r="AD45" s="7">
        <f t="shared" si="8"/>
        <v>22</v>
      </c>
      <c r="AE45" s="7">
        <f t="shared" si="9"/>
        <v>37</v>
      </c>
      <c r="AF45" s="7">
        <f t="shared" si="10"/>
        <v>27</v>
      </c>
      <c r="AG45" s="7">
        <f t="shared" si="11"/>
        <v>57</v>
      </c>
      <c r="AH45" s="7">
        <f t="shared" si="12"/>
        <v>0</v>
      </c>
    </row>
    <row r="46" spans="1:34" x14ac:dyDescent="0.3">
      <c r="A46" s="7" t="s">
        <v>819</v>
      </c>
      <c r="B46" s="21" t="s">
        <v>819</v>
      </c>
      <c r="C46" s="21" t="str">
        <f t="shared" si="6"/>
        <v/>
      </c>
      <c r="D46" s="7"/>
      <c r="E46" s="7"/>
      <c r="F46" s="7"/>
      <c r="G46" s="7"/>
      <c r="H46" s="7"/>
      <c r="I46" s="7"/>
      <c r="J46" s="7"/>
      <c r="K46" s="15"/>
      <c r="L46" s="15"/>
      <c r="M46" s="7" t="s">
        <v>916</v>
      </c>
      <c r="N46" s="7">
        <v>78</v>
      </c>
      <c r="O46" s="7">
        <v>60</v>
      </c>
      <c r="P46" s="7">
        <v>18</v>
      </c>
      <c r="Q46" s="7">
        <v>15</v>
      </c>
      <c r="R46" s="7">
        <v>11</v>
      </c>
      <c r="S46" s="7">
        <v>13</v>
      </c>
      <c r="T46" s="7">
        <v>12</v>
      </c>
      <c r="U46" s="7">
        <v>14</v>
      </c>
      <c r="V46" s="7">
        <v>11</v>
      </c>
      <c r="W46" s="7">
        <v>23</v>
      </c>
      <c r="X46" s="7">
        <v>16</v>
      </c>
      <c r="Y46" s="7">
        <v>13</v>
      </c>
      <c r="Z46" s="7">
        <v>10</v>
      </c>
      <c r="AA46" s="7">
        <v>0</v>
      </c>
      <c r="AB46" s="7">
        <v>0</v>
      </c>
      <c r="AC46" s="7">
        <f t="shared" si="7"/>
        <v>4</v>
      </c>
      <c r="AD46" s="7">
        <f t="shared" si="8"/>
        <v>1</v>
      </c>
      <c r="AE46" s="7">
        <f t="shared" si="9"/>
        <v>3</v>
      </c>
      <c r="AF46" s="7">
        <f t="shared" si="10"/>
        <v>7</v>
      </c>
      <c r="AG46" s="7">
        <f t="shared" si="11"/>
        <v>3</v>
      </c>
      <c r="AH46" s="7">
        <f t="shared" si="12"/>
        <v>0</v>
      </c>
    </row>
    <row r="47" spans="1:34" x14ac:dyDescent="0.3">
      <c r="A47" s="7" t="s">
        <v>820</v>
      </c>
      <c r="B47" s="21" t="s">
        <v>820</v>
      </c>
      <c r="C47" s="21" t="str">
        <f t="shared" si="6"/>
        <v/>
      </c>
      <c r="D47" s="7"/>
      <c r="E47" s="7"/>
      <c r="F47" s="7"/>
      <c r="G47" s="7"/>
      <c r="H47" s="7"/>
      <c r="I47" s="7"/>
      <c r="J47" s="7"/>
      <c r="K47" s="15"/>
      <c r="L47" s="15"/>
      <c r="M47" s="7" t="s">
        <v>917</v>
      </c>
      <c r="N47" s="7">
        <v>72</v>
      </c>
      <c r="O47" s="7">
        <v>30</v>
      </c>
      <c r="P47" s="7">
        <v>42</v>
      </c>
      <c r="Q47" s="7">
        <v>0</v>
      </c>
      <c r="R47" s="7">
        <v>0</v>
      </c>
      <c r="S47" s="7">
        <v>5</v>
      </c>
      <c r="T47" s="7">
        <v>2</v>
      </c>
      <c r="U47" s="7">
        <v>17</v>
      </c>
      <c r="V47" s="7">
        <v>8</v>
      </c>
      <c r="W47" s="7">
        <v>20</v>
      </c>
      <c r="X47" s="7">
        <v>8</v>
      </c>
      <c r="Y47" s="7">
        <v>30</v>
      </c>
      <c r="Z47" s="7">
        <v>12</v>
      </c>
      <c r="AA47" s="7">
        <v>0</v>
      </c>
      <c r="AB47" s="7">
        <v>0</v>
      </c>
      <c r="AC47" s="7">
        <f t="shared" si="7"/>
        <v>0</v>
      </c>
      <c r="AD47" s="7">
        <f t="shared" si="8"/>
        <v>3</v>
      </c>
      <c r="AE47" s="7">
        <f t="shared" si="9"/>
        <v>9</v>
      </c>
      <c r="AF47" s="7">
        <f t="shared" si="10"/>
        <v>12</v>
      </c>
      <c r="AG47" s="7">
        <f t="shared" si="11"/>
        <v>18</v>
      </c>
      <c r="AH47" s="7">
        <f t="shared" si="12"/>
        <v>0</v>
      </c>
    </row>
    <row r="48" spans="1:34" x14ac:dyDescent="0.3">
      <c r="A48" s="7" t="s">
        <v>821</v>
      </c>
      <c r="B48" s="21" t="s">
        <v>821</v>
      </c>
      <c r="C48" s="21" t="str">
        <f t="shared" si="6"/>
        <v/>
      </c>
      <c r="D48" s="7"/>
      <c r="E48" s="7"/>
      <c r="F48" s="7"/>
      <c r="G48" s="7"/>
      <c r="H48" s="7"/>
      <c r="I48" s="7"/>
      <c r="J48" s="7"/>
      <c r="K48" s="15"/>
      <c r="L48" s="15"/>
      <c r="M48" s="7" t="s">
        <v>888</v>
      </c>
      <c r="N48" s="7">
        <v>130</v>
      </c>
      <c r="O48" s="7">
        <v>95</v>
      </c>
      <c r="P48" s="7">
        <v>35</v>
      </c>
      <c r="Q48" s="7">
        <v>12</v>
      </c>
      <c r="R48" s="7">
        <v>8</v>
      </c>
      <c r="S48" s="7">
        <v>18</v>
      </c>
      <c r="T48" s="7">
        <v>13</v>
      </c>
      <c r="U48" s="7">
        <v>29</v>
      </c>
      <c r="V48" s="7">
        <v>23</v>
      </c>
      <c r="W48" s="7">
        <v>54</v>
      </c>
      <c r="X48" s="7">
        <v>37</v>
      </c>
      <c r="Y48" s="7">
        <v>17</v>
      </c>
      <c r="Z48" s="7">
        <v>14</v>
      </c>
      <c r="AA48" s="7">
        <v>0</v>
      </c>
      <c r="AB48" s="7">
        <v>0</v>
      </c>
      <c r="AC48" s="7">
        <f t="shared" si="7"/>
        <v>4</v>
      </c>
      <c r="AD48" s="7">
        <f t="shared" si="8"/>
        <v>5</v>
      </c>
      <c r="AE48" s="7">
        <f t="shared" si="9"/>
        <v>6</v>
      </c>
      <c r="AF48" s="7">
        <f t="shared" si="10"/>
        <v>17</v>
      </c>
      <c r="AG48" s="7">
        <f t="shared" si="11"/>
        <v>3</v>
      </c>
      <c r="AH48" s="7">
        <f t="shared" si="12"/>
        <v>0</v>
      </c>
    </row>
    <row r="49" spans="1:34" x14ac:dyDescent="0.3">
      <c r="A49" s="7" t="s">
        <v>822</v>
      </c>
      <c r="B49" s="21" t="s">
        <v>822</v>
      </c>
      <c r="C49" s="21" t="str">
        <f t="shared" si="6"/>
        <v/>
      </c>
      <c r="D49" s="7"/>
      <c r="E49" s="7"/>
      <c r="F49" s="7"/>
      <c r="G49" s="7"/>
      <c r="H49" s="7"/>
      <c r="I49" s="7"/>
      <c r="J49" s="7"/>
      <c r="K49" s="15"/>
      <c r="L49" s="15"/>
      <c r="M49" s="7" t="s">
        <v>1026</v>
      </c>
      <c r="N49" s="7">
        <v>81</v>
      </c>
      <c r="O49" s="7">
        <v>56</v>
      </c>
      <c r="P49" s="7">
        <v>25</v>
      </c>
      <c r="Q49" s="7">
        <v>7</v>
      </c>
      <c r="R49" s="7">
        <v>6</v>
      </c>
      <c r="S49" s="7">
        <v>15</v>
      </c>
      <c r="T49" s="7">
        <v>10</v>
      </c>
      <c r="U49" s="7">
        <v>10</v>
      </c>
      <c r="V49" s="7">
        <v>5</v>
      </c>
      <c r="W49" s="7">
        <v>33</v>
      </c>
      <c r="X49" s="7">
        <v>24</v>
      </c>
      <c r="Y49" s="7">
        <v>16</v>
      </c>
      <c r="Z49" s="7">
        <v>11</v>
      </c>
      <c r="AA49" s="7">
        <v>0</v>
      </c>
      <c r="AB49" s="7">
        <v>0</v>
      </c>
      <c r="AC49" s="7">
        <f t="shared" si="7"/>
        <v>1</v>
      </c>
      <c r="AD49" s="7">
        <f t="shared" si="8"/>
        <v>5</v>
      </c>
      <c r="AE49" s="7">
        <f t="shared" si="9"/>
        <v>5</v>
      </c>
      <c r="AF49" s="7">
        <f t="shared" si="10"/>
        <v>9</v>
      </c>
      <c r="AG49" s="7">
        <f t="shared" si="11"/>
        <v>5</v>
      </c>
      <c r="AH49" s="7">
        <f t="shared" si="12"/>
        <v>0</v>
      </c>
    </row>
    <row r="50" spans="1:34" x14ac:dyDescent="0.3">
      <c r="A50" s="7" t="s">
        <v>823</v>
      </c>
      <c r="B50" s="21" t="s">
        <v>823</v>
      </c>
      <c r="C50" s="21" t="str">
        <f t="shared" si="6"/>
        <v/>
      </c>
      <c r="D50" s="7"/>
      <c r="E50" s="7"/>
      <c r="F50" s="7"/>
      <c r="G50" s="7"/>
      <c r="H50" s="7"/>
      <c r="I50" s="7"/>
      <c r="J50" s="7"/>
      <c r="K50" s="15"/>
      <c r="L50" s="15"/>
      <c r="M50" s="7" t="s">
        <v>918</v>
      </c>
      <c r="N50" s="7">
        <v>30</v>
      </c>
      <c r="O50" s="7">
        <v>12</v>
      </c>
      <c r="P50" s="7">
        <v>18</v>
      </c>
      <c r="Q50" s="7">
        <v>1</v>
      </c>
      <c r="R50" s="7">
        <v>1</v>
      </c>
      <c r="S50" s="7">
        <v>10</v>
      </c>
      <c r="T50" s="7">
        <v>2</v>
      </c>
      <c r="U50" s="7">
        <v>0</v>
      </c>
      <c r="V50" s="7">
        <v>0</v>
      </c>
      <c r="W50" s="7">
        <v>19</v>
      </c>
      <c r="X50" s="7">
        <v>9</v>
      </c>
      <c r="Y50" s="7">
        <v>0</v>
      </c>
      <c r="Z50" s="7">
        <v>0</v>
      </c>
      <c r="AA50" s="7">
        <v>0</v>
      </c>
      <c r="AB50" s="7">
        <v>0</v>
      </c>
      <c r="AC50" s="7">
        <f t="shared" si="7"/>
        <v>0</v>
      </c>
      <c r="AD50" s="7">
        <f t="shared" si="8"/>
        <v>8</v>
      </c>
      <c r="AE50" s="7">
        <f t="shared" si="9"/>
        <v>0</v>
      </c>
      <c r="AF50" s="7">
        <f t="shared" si="10"/>
        <v>10</v>
      </c>
      <c r="AG50" s="7">
        <f t="shared" si="11"/>
        <v>0</v>
      </c>
      <c r="AH50" s="7">
        <f t="shared" si="12"/>
        <v>0</v>
      </c>
    </row>
    <row r="51" spans="1:34" x14ac:dyDescent="0.3">
      <c r="A51" s="7" t="s">
        <v>824</v>
      </c>
      <c r="B51" s="21" t="s">
        <v>824</v>
      </c>
      <c r="C51" s="21" t="str">
        <f t="shared" si="6"/>
        <v/>
      </c>
      <c r="D51" s="7"/>
      <c r="E51" s="7"/>
      <c r="F51" s="7"/>
      <c r="G51" s="7"/>
      <c r="H51" s="7"/>
      <c r="I51" s="7"/>
      <c r="J51" s="7"/>
      <c r="K51" s="15"/>
      <c r="L51" s="15"/>
      <c r="M51" s="7" t="s">
        <v>919</v>
      </c>
      <c r="N51" s="7">
        <v>265</v>
      </c>
      <c r="O51" s="7">
        <v>93</v>
      </c>
      <c r="P51" s="7">
        <v>172</v>
      </c>
      <c r="Q51" s="7">
        <v>37</v>
      </c>
      <c r="R51" s="7">
        <v>20</v>
      </c>
      <c r="S51" s="7">
        <v>41</v>
      </c>
      <c r="T51" s="7">
        <v>11</v>
      </c>
      <c r="U51" s="7">
        <v>51</v>
      </c>
      <c r="V51" s="7">
        <v>13</v>
      </c>
      <c r="W51" s="7">
        <v>47</v>
      </c>
      <c r="X51" s="7">
        <v>15</v>
      </c>
      <c r="Y51" s="7">
        <v>89</v>
      </c>
      <c r="Z51" s="7">
        <v>34</v>
      </c>
      <c r="AA51" s="7">
        <v>0</v>
      </c>
      <c r="AB51" s="7">
        <v>0</v>
      </c>
      <c r="AC51" s="7">
        <f t="shared" si="7"/>
        <v>17</v>
      </c>
      <c r="AD51" s="7">
        <f t="shared" si="8"/>
        <v>30</v>
      </c>
      <c r="AE51" s="7">
        <f t="shared" si="9"/>
        <v>38</v>
      </c>
      <c r="AF51" s="7">
        <f t="shared" si="10"/>
        <v>32</v>
      </c>
      <c r="AG51" s="7">
        <f t="shared" si="11"/>
        <v>55</v>
      </c>
      <c r="AH51" s="7">
        <f t="shared" si="12"/>
        <v>0</v>
      </c>
    </row>
    <row r="52" spans="1:34" x14ac:dyDescent="0.3">
      <c r="A52" s="7" t="s">
        <v>825</v>
      </c>
      <c r="B52" s="21" t="s">
        <v>825</v>
      </c>
      <c r="C52" s="21" t="str">
        <f t="shared" si="6"/>
        <v/>
      </c>
      <c r="D52" s="7"/>
      <c r="E52" s="7"/>
      <c r="F52" s="7"/>
      <c r="G52" s="7"/>
      <c r="H52" s="7"/>
      <c r="I52" s="7"/>
      <c r="J52" s="7"/>
      <c r="K52" s="15"/>
      <c r="L52" s="15"/>
      <c r="M52" s="7" t="s">
        <v>920</v>
      </c>
      <c r="N52" s="7">
        <v>289</v>
      </c>
      <c r="O52" s="7">
        <v>149</v>
      </c>
      <c r="P52" s="7">
        <v>140</v>
      </c>
      <c r="Q52" s="7">
        <v>27</v>
      </c>
      <c r="R52" s="7">
        <v>18</v>
      </c>
      <c r="S52" s="7">
        <v>31</v>
      </c>
      <c r="T52" s="7">
        <v>18</v>
      </c>
      <c r="U52" s="7">
        <v>64</v>
      </c>
      <c r="V52" s="7">
        <v>26</v>
      </c>
      <c r="W52" s="7">
        <v>74</v>
      </c>
      <c r="X52" s="7">
        <v>37</v>
      </c>
      <c r="Y52" s="7">
        <v>93</v>
      </c>
      <c r="Z52" s="7">
        <v>50</v>
      </c>
      <c r="AA52" s="7">
        <v>0</v>
      </c>
      <c r="AB52" s="7">
        <v>0</v>
      </c>
      <c r="AC52" s="7">
        <f t="shared" si="7"/>
        <v>9</v>
      </c>
      <c r="AD52" s="7">
        <f t="shared" si="8"/>
        <v>13</v>
      </c>
      <c r="AE52" s="7">
        <f t="shared" si="9"/>
        <v>38</v>
      </c>
      <c r="AF52" s="7">
        <f t="shared" si="10"/>
        <v>37</v>
      </c>
      <c r="AG52" s="7">
        <f t="shared" si="11"/>
        <v>43</v>
      </c>
      <c r="AH52" s="7">
        <f t="shared" si="12"/>
        <v>0</v>
      </c>
    </row>
    <row r="53" spans="1:34" x14ac:dyDescent="0.3">
      <c r="A53" s="7" t="s">
        <v>826</v>
      </c>
      <c r="B53" s="21" t="s">
        <v>826</v>
      </c>
      <c r="C53" s="21" t="str">
        <f t="shared" si="6"/>
        <v/>
      </c>
      <c r="D53" s="7"/>
      <c r="E53" s="7"/>
      <c r="F53" s="7"/>
      <c r="G53" s="7"/>
      <c r="H53" s="7"/>
      <c r="I53" s="7"/>
      <c r="J53" s="7"/>
      <c r="K53" s="15"/>
      <c r="L53" s="15"/>
      <c r="M53" s="7" t="s">
        <v>921</v>
      </c>
      <c r="N53" s="7">
        <v>77</v>
      </c>
      <c r="O53" s="7">
        <v>49</v>
      </c>
      <c r="P53" s="7">
        <v>28</v>
      </c>
      <c r="Q53" s="7">
        <v>9</v>
      </c>
      <c r="R53" s="7">
        <v>7</v>
      </c>
      <c r="S53" s="7">
        <v>10</v>
      </c>
      <c r="T53" s="7">
        <v>8</v>
      </c>
      <c r="U53" s="7">
        <v>10</v>
      </c>
      <c r="V53" s="7">
        <v>5</v>
      </c>
      <c r="W53" s="7">
        <v>23</v>
      </c>
      <c r="X53" s="7">
        <v>12</v>
      </c>
      <c r="Y53" s="7">
        <v>25</v>
      </c>
      <c r="Z53" s="7">
        <v>17</v>
      </c>
      <c r="AA53" s="7">
        <v>0</v>
      </c>
      <c r="AB53" s="7">
        <v>0</v>
      </c>
      <c r="AC53" s="7">
        <f t="shared" si="7"/>
        <v>2</v>
      </c>
      <c r="AD53" s="7">
        <f t="shared" si="8"/>
        <v>2</v>
      </c>
      <c r="AE53" s="7">
        <f t="shared" si="9"/>
        <v>5</v>
      </c>
      <c r="AF53" s="7">
        <f t="shared" si="10"/>
        <v>11</v>
      </c>
      <c r="AG53" s="7">
        <f t="shared" si="11"/>
        <v>8</v>
      </c>
      <c r="AH53" s="7">
        <f t="shared" si="12"/>
        <v>0</v>
      </c>
    </row>
    <row r="54" spans="1:34" x14ac:dyDescent="0.3">
      <c r="A54" s="7" t="s">
        <v>827</v>
      </c>
      <c r="B54" s="21" t="s">
        <v>827</v>
      </c>
      <c r="C54" s="21" t="str">
        <f t="shared" si="6"/>
        <v/>
      </c>
      <c r="D54" s="7"/>
      <c r="E54" s="7"/>
      <c r="F54" s="7"/>
      <c r="G54" s="7"/>
      <c r="H54" s="7"/>
      <c r="I54" s="7"/>
      <c r="J54" s="7"/>
      <c r="K54" s="15"/>
      <c r="L54" s="15"/>
      <c r="M54" s="7" t="s">
        <v>922</v>
      </c>
      <c r="N54" s="7">
        <v>127</v>
      </c>
      <c r="O54" s="7">
        <v>60</v>
      </c>
      <c r="P54" s="7">
        <v>67</v>
      </c>
      <c r="Q54" s="7">
        <v>2</v>
      </c>
      <c r="R54" s="7">
        <v>1</v>
      </c>
      <c r="S54" s="7">
        <v>14</v>
      </c>
      <c r="T54" s="7">
        <v>10</v>
      </c>
      <c r="U54" s="7">
        <v>10</v>
      </c>
      <c r="V54" s="7">
        <v>7</v>
      </c>
      <c r="W54" s="7">
        <v>53</v>
      </c>
      <c r="X54" s="7">
        <v>19</v>
      </c>
      <c r="Y54" s="7">
        <v>48</v>
      </c>
      <c r="Z54" s="7">
        <v>23</v>
      </c>
      <c r="AA54" s="7">
        <v>0</v>
      </c>
      <c r="AB54" s="7">
        <v>0</v>
      </c>
      <c r="AC54" s="7">
        <f t="shared" si="7"/>
        <v>1</v>
      </c>
      <c r="AD54" s="7">
        <f t="shared" si="8"/>
        <v>4</v>
      </c>
      <c r="AE54" s="7">
        <f t="shared" si="9"/>
        <v>3</v>
      </c>
      <c r="AF54" s="7">
        <f t="shared" si="10"/>
        <v>34</v>
      </c>
      <c r="AG54" s="7">
        <f t="shared" si="11"/>
        <v>25</v>
      </c>
      <c r="AH54" s="7">
        <f t="shared" si="12"/>
        <v>0</v>
      </c>
    </row>
    <row r="55" spans="1:34" x14ac:dyDescent="0.3">
      <c r="A55" s="7" t="s">
        <v>828</v>
      </c>
      <c r="B55" s="21" t="s">
        <v>828</v>
      </c>
      <c r="C55" s="21" t="str">
        <f t="shared" si="6"/>
        <v/>
      </c>
      <c r="D55" s="7"/>
      <c r="E55" s="7"/>
      <c r="F55" s="7"/>
      <c r="G55" s="7"/>
      <c r="H55" s="7"/>
      <c r="I55" s="7"/>
      <c r="J55" s="7"/>
      <c r="K55" s="15"/>
      <c r="L55" s="15"/>
      <c r="M55" s="7" t="s">
        <v>923</v>
      </c>
      <c r="N55" s="7">
        <v>97</v>
      </c>
      <c r="O55" s="7">
        <v>48</v>
      </c>
      <c r="P55" s="7">
        <v>49</v>
      </c>
      <c r="Q55" s="7">
        <v>14</v>
      </c>
      <c r="R55" s="7">
        <v>7</v>
      </c>
      <c r="S55" s="7">
        <v>9</v>
      </c>
      <c r="T55" s="7">
        <v>7</v>
      </c>
      <c r="U55" s="7">
        <v>9</v>
      </c>
      <c r="V55" s="7">
        <v>7</v>
      </c>
      <c r="W55" s="7">
        <v>22</v>
      </c>
      <c r="X55" s="7">
        <v>11</v>
      </c>
      <c r="Y55" s="7">
        <v>43</v>
      </c>
      <c r="Z55" s="7">
        <v>16</v>
      </c>
      <c r="AA55" s="7">
        <v>0</v>
      </c>
      <c r="AB55" s="7">
        <v>0</v>
      </c>
      <c r="AC55" s="7">
        <f t="shared" si="7"/>
        <v>7</v>
      </c>
      <c r="AD55" s="7">
        <f t="shared" si="8"/>
        <v>2</v>
      </c>
      <c r="AE55" s="7">
        <f t="shared" si="9"/>
        <v>2</v>
      </c>
      <c r="AF55" s="7">
        <f t="shared" si="10"/>
        <v>11</v>
      </c>
      <c r="AG55" s="7">
        <f t="shared" si="11"/>
        <v>27</v>
      </c>
      <c r="AH55" s="7">
        <f t="shared" si="12"/>
        <v>0</v>
      </c>
    </row>
    <row r="56" spans="1:34" x14ac:dyDescent="0.3">
      <c r="A56" s="7" t="s">
        <v>829</v>
      </c>
      <c r="B56" s="21" t="s">
        <v>829</v>
      </c>
      <c r="C56" s="21" t="str">
        <f t="shared" si="6"/>
        <v/>
      </c>
      <c r="D56" s="7"/>
      <c r="E56" s="7"/>
      <c r="F56" s="7"/>
      <c r="G56" s="7"/>
      <c r="H56" s="7"/>
      <c r="I56" s="7"/>
      <c r="J56" s="7"/>
      <c r="K56" s="15"/>
      <c r="L56" s="15"/>
      <c r="M56" s="7" t="s">
        <v>924</v>
      </c>
      <c r="N56" s="7">
        <v>52</v>
      </c>
      <c r="O56" s="7">
        <v>26</v>
      </c>
      <c r="P56" s="7">
        <v>26</v>
      </c>
      <c r="Q56" s="7">
        <v>2</v>
      </c>
      <c r="R56" s="7">
        <v>2</v>
      </c>
      <c r="S56" s="7">
        <v>4</v>
      </c>
      <c r="T56" s="7">
        <v>1</v>
      </c>
      <c r="U56" s="7">
        <v>7</v>
      </c>
      <c r="V56" s="7">
        <v>5</v>
      </c>
      <c r="W56" s="7">
        <v>24</v>
      </c>
      <c r="X56" s="7">
        <v>13</v>
      </c>
      <c r="Y56" s="7">
        <v>15</v>
      </c>
      <c r="Z56" s="7">
        <v>5</v>
      </c>
      <c r="AA56" s="7">
        <v>0</v>
      </c>
      <c r="AB56" s="7">
        <v>0</v>
      </c>
      <c r="AC56" s="7">
        <f t="shared" si="7"/>
        <v>0</v>
      </c>
      <c r="AD56" s="7">
        <f t="shared" si="8"/>
        <v>3</v>
      </c>
      <c r="AE56" s="7">
        <f t="shared" si="9"/>
        <v>2</v>
      </c>
      <c r="AF56" s="7">
        <f t="shared" si="10"/>
        <v>11</v>
      </c>
      <c r="AG56" s="7">
        <f t="shared" si="11"/>
        <v>10</v>
      </c>
      <c r="AH56" s="7">
        <f t="shared" si="12"/>
        <v>0</v>
      </c>
    </row>
  </sheetData>
  <sheetProtection algorithmName="SHA-512" hashValue="CsRNDvCN/UImRs5AB4aiJXL5P2bJVh2sD/uRG3usHEIMWNtiUSSRftD14OWTebtvv11aKNVmc6xa81cCRme65w==" saltValue="kPVhh0Wr+V9Iaa1sXeBXBw==" spinCount="100000" sheet="1" objects="1" scenarios="1"/>
  <autoFilter ref="A2:AB56" xr:uid="{00000000-0009-0000-0000-00000B000000}"/>
  <sortState xmlns:xlrd2="http://schemas.microsoft.com/office/spreadsheetml/2017/richdata2" ref="A3:AH56">
    <sortCondition ref="A3:A56"/>
  </sortState>
  <printOptions horizontalCentered="1" verticalCentered="1"/>
  <pageMargins left="0.39370078740157483" right="0.39370078740157483" top="0.23622047244094491" bottom="0.19685039370078741" header="0.43307086614173229" footer="0.19685039370078741"/>
  <pageSetup scale="41" orientation="landscape" r:id="rId1"/>
  <headerFooter scaleWithDoc="0">
    <oddFooter>&amp;R&amp;"Goudy,Negrita Cursiva"Académica Nocturna&amp;"Goudy,Cursiva",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8">
    <pageSetUpPr fitToPage="1"/>
  </sheetPr>
  <dimension ref="A1:H20"/>
  <sheetViews>
    <sheetView showGridLines="0" showRuler="0" zoomScale="90" zoomScaleNormal="90" workbookViewId="0"/>
  </sheetViews>
  <sheetFormatPr baseColWidth="10" defaultColWidth="11.44140625" defaultRowHeight="13.8" x14ac:dyDescent="0.25"/>
  <cols>
    <col min="1" max="1" width="8.109375" style="24" customWidth="1"/>
    <col min="2" max="2" width="8.109375" style="348" hidden="1" customWidth="1"/>
    <col min="3" max="3" width="31.88671875" style="24" customWidth="1"/>
    <col min="4" max="5" width="15.109375" style="24" customWidth="1"/>
    <col min="6" max="6" width="8" style="24" customWidth="1"/>
    <col min="7" max="7" width="15.109375" style="24" customWidth="1"/>
    <col min="8" max="8" width="8" style="24" customWidth="1"/>
    <col min="9" max="16384" width="11.44140625" style="24"/>
  </cols>
  <sheetData>
    <row r="1" spans="1:8" ht="21" customHeight="1" x14ac:dyDescent="0.3">
      <c r="C1" s="224" t="s">
        <v>775</v>
      </c>
      <c r="E1" s="62"/>
      <c r="F1" s="62"/>
      <c r="G1" s="62"/>
      <c r="H1" s="62"/>
    </row>
    <row r="2" spans="1:8" ht="21" customHeight="1" x14ac:dyDescent="0.3">
      <c r="C2" s="224" t="s">
        <v>1075</v>
      </c>
      <c r="D2" s="224"/>
      <c r="E2" s="224"/>
      <c r="F2" s="224"/>
      <c r="G2" s="224"/>
      <c r="H2" s="224"/>
    </row>
    <row r="3" spans="1:8" ht="21" customHeight="1" x14ac:dyDescent="0.3">
      <c r="C3" s="224" t="s">
        <v>1691</v>
      </c>
      <c r="D3" s="224"/>
      <c r="E3" s="224"/>
      <c r="F3" s="224"/>
      <c r="G3" s="224"/>
      <c r="H3" s="224"/>
    </row>
    <row r="4" spans="1:8" ht="21" customHeight="1" thickBot="1" x14ac:dyDescent="0.35">
      <c r="A4" s="349"/>
      <c r="C4" s="224" t="s">
        <v>1782</v>
      </c>
      <c r="D4" s="349"/>
      <c r="E4" s="349"/>
      <c r="F4" s="349"/>
      <c r="G4" s="349"/>
      <c r="H4" s="349"/>
    </row>
    <row r="5" spans="1:8" ht="27" customHeight="1" thickTop="1" thickBot="1" x14ac:dyDescent="0.3">
      <c r="B5" s="348">
        <v>1</v>
      </c>
      <c r="C5" s="174" t="s">
        <v>188</v>
      </c>
      <c r="D5" s="176" t="s">
        <v>0</v>
      </c>
      <c r="E5" s="740" t="s">
        <v>96</v>
      </c>
      <c r="F5" s="741"/>
      <c r="G5" s="742" t="s">
        <v>97</v>
      </c>
      <c r="H5" s="742"/>
    </row>
    <row r="6" spans="1:8" ht="30.75" customHeight="1" thickTop="1" thickBot="1" x14ac:dyDescent="0.35">
      <c r="B6" s="225">
        <v>2</v>
      </c>
      <c r="C6" s="350" t="s">
        <v>736</v>
      </c>
      <c r="D6" s="351">
        <f>SUM(D7:D11)</f>
        <v>0</v>
      </c>
      <c r="E6" s="352">
        <f>SUM(E7:E11)</f>
        <v>0</v>
      </c>
      <c r="F6" s="353" t="s">
        <v>1692</v>
      </c>
      <c r="G6" s="352">
        <f>SUM(G7:G11)</f>
        <v>0</v>
      </c>
      <c r="H6" s="354" t="s">
        <v>1692</v>
      </c>
    </row>
    <row r="7" spans="1:8" ht="28.5" customHeight="1" x14ac:dyDescent="0.25">
      <c r="B7" s="348">
        <v>3</v>
      </c>
      <c r="C7" s="355" t="s">
        <v>753</v>
      </c>
      <c r="D7" s="356">
        <f>+E7+G7</f>
        <v>0</v>
      </c>
      <c r="E7" s="357"/>
      <c r="F7" s="358" t="str">
        <f>IFERROR(VLOOKUP(Portada!$D$7,aplazados,18,FALSE),"")</f>
        <v/>
      </c>
      <c r="G7" s="357"/>
      <c r="H7" s="359" t="str">
        <f>IFERROR(VLOOKUP(Portada!$D$7,aplazados,29,FALSE),"")</f>
        <v/>
      </c>
    </row>
    <row r="8" spans="1:8" ht="28.5" customHeight="1" x14ac:dyDescent="0.25">
      <c r="B8" s="348">
        <v>4</v>
      </c>
      <c r="C8" s="360" t="s">
        <v>754</v>
      </c>
      <c r="D8" s="319">
        <f t="shared" ref="D8:D11" si="0">+E8+G8</f>
        <v>0</v>
      </c>
      <c r="E8" s="361"/>
      <c r="F8" s="362" t="str">
        <f>IFERROR(VLOOKUP(Portada!$D$7,aplazados,20,FALSE),"")</f>
        <v/>
      </c>
      <c r="G8" s="361"/>
      <c r="H8" s="363" t="str">
        <f>IFERROR(VLOOKUP(Portada!$D$7,aplazados,30,FALSE),"")</f>
        <v/>
      </c>
    </row>
    <row r="9" spans="1:8" ht="28.5" customHeight="1" x14ac:dyDescent="0.25">
      <c r="B9" s="348">
        <v>5</v>
      </c>
      <c r="C9" s="360" t="s">
        <v>755</v>
      </c>
      <c r="D9" s="319">
        <f t="shared" si="0"/>
        <v>0</v>
      </c>
      <c r="E9" s="361"/>
      <c r="F9" s="362" t="str">
        <f>IFERROR(VLOOKUP(Portada!$D$7,aplazados,22,FALSE),"")</f>
        <v/>
      </c>
      <c r="G9" s="361"/>
      <c r="H9" s="363" t="str">
        <f>IFERROR(VLOOKUP(Portada!$D$7,aplazados,31,FALSE),"")</f>
        <v/>
      </c>
    </row>
    <row r="10" spans="1:8" ht="28.5" customHeight="1" x14ac:dyDescent="0.25">
      <c r="B10" s="348">
        <v>6</v>
      </c>
      <c r="C10" s="360" t="s">
        <v>743</v>
      </c>
      <c r="D10" s="289">
        <f t="shared" si="0"/>
        <v>0</v>
      </c>
      <c r="E10" s="361"/>
      <c r="F10" s="362" t="str">
        <f>IFERROR(VLOOKUP(Portada!$D$7,aplazados,24,FALSE),"")</f>
        <v/>
      </c>
      <c r="G10" s="361"/>
      <c r="H10" s="363" t="str">
        <f>IFERROR(VLOOKUP(Portada!$D$7,aplazados,32,FALSE),"")</f>
        <v/>
      </c>
    </row>
    <row r="11" spans="1:8" ht="28.5" customHeight="1" thickBot="1" x14ac:dyDescent="0.3">
      <c r="B11" s="348">
        <v>7</v>
      </c>
      <c r="C11" s="364" t="s">
        <v>756</v>
      </c>
      <c r="D11" s="365">
        <f t="shared" si="0"/>
        <v>0</v>
      </c>
      <c r="E11" s="366"/>
      <c r="F11" s="367" t="str">
        <f>IFERROR(VLOOKUP(Portada!$D$7,aplazados,26,FALSE),"")</f>
        <v/>
      </c>
      <c r="G11" s="366"/>
      <c r="H11" s="368" t="str">
        <f>IFERROR(VLOOKUP(Portada!$D$7,aplazados,33,FALSE),"")</f>
        <v/>
      </c>
    </row>
    <row r="12" spans="1:8" s="373" customFormat="1" ht="9.75" customHeight="1" thickTop="1" x14ac:dyDescent="0.3">
      <c r="A12" s="369"/>
      <c r="B12" s="370"/>
      <c r="C12" s="371"/>
      <c r="D12" s="369"/>
      <c r="E12" s="372" t="str">
        <f>IF(OR(E7&gt;F7,E8&gt;F8,E9&gt;F9,E10&gt;F10,E11&gt;F11),"XX","")</f>
        <v/>
      </c>
      <c r="F12" s="369"/>
      <c r="G12" s="372" t="str">
        <f>IF(OR(G7&gt;H7,G8&gt;H8,G9&gt;H9,G10&gt;H10,G11&gt;H11,),"XX","")</f>
        <v/>
      </c>
      <c r="H12" s="369"/>
    </row>
    <row r="13" spans="1:8" ht="30" customHeight="1" x14ac:dyDescent="0.25">
      <c r="C13" s="680" t="str">
        <f>IF(OR(E12="XX",G12="XX"),"¡VERIFICAR!.  El dato digitado es mayor a la cifra de aplazados reportada en el Censo Escolar 2023-Informe Final.","")</f>
        <v/>
      </c>
      <c r="D13" s="680"/>
      <c r="E13" s="680"/>
      <c r="F13" s="680"/>
      <c r="G13" s="680"/>
      <c r="H13" s="680"/>
    </row>
    <row r="14" spans="1:8" ht="30" customHeight="1" x14ac:dyDescent="0.25">
      <c r="C14" s="680"/>
      <c r="D14" s="680"/>
      <c r="E14" s="680"/>
      <c r="F14" s="680"/>
      <c r="G14" s="680"/>
      <c r="H14" s="680"/>
    </row>
    <row r="15" spans="1:8" ht="15.6" x14ac:dyDescent="0.3">
      <c r="C15" s="374" t="s">
        <v>189</v>
      </c>
    </row>
    <row r="16" spans="1:8" x14ac:dyDescent="0.25">
      <c r="B16" s="348">
        <v>8</v>
      </c>
      <c r="C16" s="731"/>
      <c r="D16" s="732"/>
      <c r="E16" s="732"/>
      <c r="F16" s="732"/>
      <c r="G16" s="732"/>
      <c r="H16" s="733"/>
    </row>
    <row r="17" spans="3:8" x14ac:dyDescent="0.25">
      <c r="C17" s="734"/>
      <c r="D17" s="735"/>
      <c r="E17" s="735"/>
      <c r="F17" s="735"/>
      <c r="G17" s="735"/>
      <c r="H17" s="736"/>
    </row>
    <row r="18" spans="3:8" x14ac:dyDescent="0.25">
      <c r="C18" s="734"/>
      <c r="D18" s="735"/>
      <c r="E18" s="735"/>
      <c r="F18" s="735"/>
      <c r="G18" s="735"/>
      <c r="H18" s="736"/>
    </row>
    <row r="19" spans="3:8" x14ac:dyDescent="0.25">
      <c r="C19" s="734"/>
      <c r="D19" s="735"/>
      <c r="E19" s="735"/>
      <c r="F19" s="735"/>
      <c r="G19" s="735"/>
      <c r="H19" s="736"/>
    </row>
    <row r="20" spans="3:8" x14ac:dyDescent="0.25">
      <c r="C20" s="737"/>
      <c r="D20" s="738"/>
      <c r="E20" s="738"/>
      <c r="F20" s="738"/>
      <c r="G20" s="738"/>
      <c r="H20" s="739"/>
    </row>
  </sheetData>
  <sheetProtection algorithmName="SHA-512" hashValue="AZGej2wdaKBetRDAZf4BV4TBucWYdydWj6cNKNvZl+0d8ILOHfPXZQsCvXF8a8DDACatNV+H7wsEXxlVcl5J9Q==" saltValue="eaO33M3S4wPqurasNuO/1A==" spinCount="100000" sheet="1" objects="1" scenarios="1"/>
  <mergeCells count="4">
    <mergeCell ref="C16:H20"/>
    <mergeCell ref="E5:F5"/>
    <mergeCell ref="G5:H5"/>
    <mergeCell ref="C13:H14"/>
  </mergeCells>
  <conditionalFormatting sqref="C13:H14">
    <cfRule type="notContainsBlanks" dxfId="33" priority="1">
      <formula>LEN(TRIM(C13))&gt;0</formula>
    </cfRule>
  </conditionalFormatting>
  <conditionalFormatting sqref="E6 D6:D11">
    <cfRule type="cellIs" dxfId="32" priority="27" operator="equal">
      <formula>0</formula>
    </cfRule>
  </conditionalFormatting>
  <conditionalFormatting sqref="E7:E11">
    <cfRule type="expression" dxfId="31" priority="9">
      <formula>E7&gt;F7</formula>
    </cfRule>
  </conditionalFormatting>
  <conditionalFormatting sqref="F7:F11">
    <cfRule type="cellIs" dxfId="30" priority="26" operator="equal">
      <formula>0</formula>
    </cfRule>
  </conditionalFormatting>
  <conditionalFormatting sqref="G6">
    <cfRule type="cellIs" dxfId="29" priority="25" operator="equal">
      <formula>0</formula>
    </cfRule>
  </conditionalFormatting>
  <conditionalFormatting sqref="G7:G11">
    <cfRule type="expression" dxfId="28" priority="3">
      <formula>G7&gt;H7</formula>
    </cfRule>
  </conditionalFormatting>
  <conditionalFormatting sqref="H7:H11">
    <cfRule type="cellIs" dxfId="27" priority="15" operator="equal">
      <formula>0</formula>
    </cfRule>
  </conditionalFormatting>
  <dataValidations count="1">
    <dataValidation type="whole" operator="greaterThanOrEqual" allowBlank="1" showInputMessage="1" showErrorMessage="1" sqref="D6:E11 G6:G11" xr:uid="{00000000-0002-0000-0A00-000000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orientation="landscape" r:id="rId1"/>
  <headerFooter scaleWithDoc="0">
    <oddFooter>&amp;R&amp;"Goudy,Negrita Cursiva"Académica Nocturna&amp;"Goudy,Cursiva",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0">
    <pageSetUpPr fitToPage="1"/>
  </sheetPr>
  <dimension ref="B1:U25"/>
  <sheetViews>
    <sheetView showGridLines="0" zoomScale="90" zoomScaleNormal="90" workbookViewId="0"/>
  </sheetViews>
  <sheetFormatPr baseColWidth="10" defaultColWidth="11.44140625" defaultRowHeight="13.8" x14ac:dyDescent="0.25"/>
  <cols>
    <col min="1" max="1" width="7.44140625" style="158" customWidth="1"/>
    <col min="2" max="2" width="5.6640625" style="301" hidden="1" customWidth="1"/>
    <col min="3" max="3" width="39.33203125" style="158" customWidth="1"/>
    <col min="4" max="6" width="6.5546875" style="158" customWidth="1"/>
    <col min="7" max="21" width="6.33203125" style="158" customWidth="1"/>
    <col min="22" max="16384" width="11.44140625" style="158"/>
  </cols>
  <sheetData>
    <row r="1" spans="2:21" ht="18" customHeight="1" x14ac:dyDescent="0.3">
      <c r="C1" s="302" t="s">
        <v>776</v>
      </c>
      <c r="D1" s="303"/>
      <c r="E1" s="303"/>
      <c r="F1" s="303"/>
      <c r="G1" s="303"/>
      <c r="H1" s="303"/>
      <c r="I1" s="303"/>
      <c r="J1" s="303"/>
      <c r="K1" s="303"/>
      <c r="L1" s="303"/>
      <c r="M1" s="303"/>
      <c r="O1" s="62"/>
      <c r="P1" s="62"/>
      <c r="Q1" s="62"/>
      <c r="R1" s="62"/>
      <c r="S1" s="62"/>
      <c r="T1" s="62"/>
      <c r="U1" s="62"/>
    </row>
    <row r="2" spans="2:21" ht="18" thickBot="1" x14ac:dyDescent="0.35">
      <c r="C2" s="302" t="s">
        <v>1076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</row>
    <row r="3" spans="2:21" ht="19.5" customHeight="1" thickTop="1" x14ac:dyDescent="0.25">
      <c r="B3" s="301">
        <v>1</v>
      </c>
      <c r="C3" s="753" t="s">
        <v>190</v>
      </c>
      <c r="D3" s="755" t="s">
        <v>0</v>
      </c>
      <c r="E3" s="756"/>
      <c r="F3" s="757"/>
      <c r="G3" s="758" t="s">
        <v>753</v>
      </c>
      <c r="H3" s="703"/>
      <c r="I3" s="703"/>
      <c r="J3" s="758" t="s">
        <v>754</v>
      </c>
      <c r="K3" s="703"/>
      <c r="L3" s="703"/>
      <c r="M3" s="758" t="s">
        <v>755</v>
      </c>
      <c r="N3" s="703"/>
      <c r="O3" s="703"/>
      <c r="P3" s="758" t="s">
        <v>743</v>
      </c>
      <c r="Q3" s="703"/>
      <c r="R3" s="703"/>
      <c r="S3" s="758" t="s">
        <v>756</v>
      </c>
      <c r="T3" s="703"/>
      <c r="U3" s="703"/>
    </row>
    <row r="4" spans="2:21" ht="30" customHeight="1" thickBot="1" x14ac:dyDescent="0.3">
      <c r="B4" s="301">
        <v>2</v>
      </c>
      <c r="C4" s="754"/>
      <c r="D4" s="305" t="s">
        <v>0</v>
      </c>
      <c r="E4" s="306" t="s">
        <v>191</v>
      </c>
      <c r="F4" s="307" t="s">
        <v>192</v>
      </c>
      <c r="G4" s="308" t="s">
        <v>0</v>
      </c>
      <c r="H4" s="306" t="s">
        <v>191</v>
      </c>
      <c r="I4" s="309" t="s">
        <v>192</v>
      </c>
      <c r="J4" s="308" t="s">
        <v>0</v>
      </c>
      <c r="K4" s="306" t="s">
        <v>191</v>
      </c>
      <c r="L4" s="309" t="s">
        <v>192</v>
      </c>
      <c r="M4" s="308" t="s">
        <v>0</v>
      </c>
      <c r="N4" s="306" t="s">
        <v>191</v>
      </c>
      <c r="O4" s="309" t="s">
        <v>192</v>
      </c>
      <c r="P4" s="308" t="s">
        <v>0</v>
      </c>
      <c r="Q4" s="306" t="s">
        <v>191</v>
      </c>
      <c r="R4" s="309" t="s">
        <v>192</v>
      </c>
      <c r="S4" s="308" t="s">
        <v>0</v>
      </c>
      <c r="T4" s="306" t="s">
        <v>191</v>
      </c>
      <c r="U4" s="310" t="s">
        <v>192</v>
      </c>
    </row>
    <row r="5" spans="2:21" ht="23.25" customHeight="1" thickTop="1" x14ac:dyDescent="0.25">
      <c r="B5" s="301">
        <v>3</v>
      </c>
      <c r="C5" s="311" t="s">
        <v>193</v>
      </c>
      <c r="D5" s="312">
        <f t="shared" ref="D5:D18" si="0">E5+F5</f>
        <v>0</v>
      </c>
      <c r="E5" s="313">
        <f>H5+K5+N5+Q5+T5</f>
        <v>0</v>
      </c>
      <c r="F5" s="314">
        <f>+I5+L5+O5+R5+U5</f>
        <v>0</v>
      </c>
      <c r="G5" s="315">
        <f t="shared" ref="G5:G18" si="1">+H5+I5</f>
        <v>0</v>
      </c>
      <c r="H5" s="316"/>
      <c r="I5" s="316"/>
      <c r="J5" s="315">
        <f t="shared" ref="J5:J18" si="2">+K5+L5</f>
        <v>0</v>
      </c>
      <c r="K5" s="316"/>
      <c r="L5" s="316"/>
      <c r="M5" s="315">
        <f t="shared" ref="M5:M18" si="3">+N5+O5</f>
        <v>0</v>
      </c>
      <c r="N5" s="316"/>
      <c r="O5" s="316"/>
      <c r="P5" s="315">
        <f t="shared" ref="P5:P18" si="4">+Q5+R5</f>
        <v>0</v>
      </c>
      <c r="Q5" s="316"/>
      <c r="R5" s="316"/>
      <c r="S5" s="315">
        <f t="shared" ref="S5:S18" si="5">+T5+U5</f>
        <v>0</v>
      </c>
      <c r="T5" s="316"/>
      <c r="U5" s="317"/>
    </row>
    <row r="6" spans="2:21" ht="23.25" customHeight="1" x14ac:dyDescent="0.25">
      <c r="B6" s="301">
        <v>4</v>
      </c>
      <c r="C6" s="318" t="s">
        <v>194</v>
      </c>
      <c r="D6" s="319">
        <f t="shared" si="0"/>
        <v>0</v>
      </c>
      <c r="E6" s="320">
        <f t="shared" ref="E6:E18" si="6">H6+K6+N6+Q6+T6</f>
        <v>0</v>
      </c>
      <c r="F6" s="321">
        <f t="shared" ref="F6:F18" si="7">+I6+L6+O6+R6+U6</f>
        <v>0</v>
      </c>
      <c r="G6" s="322">
        <f t="shared" si="1"/>
        <v>0</v>
      </c>
      <c r="H6" s="323"/>
      <c r="I6" s="324"/>
      <c r="J6" s="322">
        <f t="shared" si="2"/>
        <v>0</v>
      </c>
      <c r="K6" s="323"/>
      <c r="L6" s="324"/>
      <c r="M6" s="322">
        <f t="shared" si="3"/>
        <v>0</v>
      </c>
      <c r="N6" s="323"/>
      <c r="O6" s="324"/>
      <c r="P6" s="322">
        <f t="shared" si="4"/>
        <v>0</v>
      </c>
      <c r="Q6" s="323"/>
      <c r="R6" s="324"/>
      <c r="S6" s="322">
        <f t="shared" si="5"/>
        <v>0</v>
      </c>
      <c r="T6" s="323"/>
      <c r="U6" s="325"/>
    </row>
    <row r="7" spans="2:21" ht="23.25" customHeight="1" x14ac:dyDescent="0.25">
      <c r="B7" s="301">
        <v>5</v>
      </c>
      <c r="C7" s="318" t="s">
        <v>196</v>
      </c>
      <c r="D7" s="319">
        <f t="shared" si="0"/>
        <v>0</v>
      </c>
      <c r="E7" s="320">
        <f t="shared" si="6"/>
        <v>0</v>
      </c>
      <c r="F7" s="321">
        <f t="shared" si="7"/>
        <v>0</v>
      </c>
      <c r="G7" s="322">
        <f t="shared" si="1"/>
        <v>0</v>
      </c>
      <c r="H7" s="323"/>
      <c r="I7" s="324"/>
      <c r="J7" s="322">
        <f t="shared" si="2"/>
        <v>0</v>
      </c>
      <c r="K7" s="323"/>
      <c r="L7" s="324"/>
      <c r="M7" s="322">
        <f t="shared" si="3"/>
        <v>0</v>
      </c>
      <c r="N7" s="323"/>
      <c r="O7" s="324"/>
      <c r="P7" s="322">
        <f t="shared" si="4"/>
        <v>0</v>
      </c>
      <c r="Q7" s="323"/>
      <c r="R7" s="324"/>
      <c r="S7" s="322">
        <f t="shared" si="5"/>
        <v>0</v>
      </c>
      <c r="T7" s="323"/>
      <c r="U7" s="325"/>
    </row>
    <row r="8" spans="2:21" ht="23.25" customHeight="1" x14ac:dyDescent="0.25">
      <c r="B8" s="301">
        <v>6</v>
      </c>
      <c r="C8" s="318" t="s">
        <v>195</v>
      </c>
      <c r="D8" s="319">
        <f t="shared" si="0"/>
        <v>0</v>
      </c>
      <c r="E8" s="320">
        <f t="shared" si="6"/>
        <v>0</v>
      </c>
      <c r="F8" s="321">
        <f t="shared" si="7"/>
        <v>0</v>
      </c>
      <c r="G8" s="322">
        <f t="shared" si="1"/>
        <v>0</v>
      </c>
      <c r="H8" s="323"/>
      <c r="I8" s="324"/>
      <c r="J8" s="322">
        <f t="shared" si="2"/>
        <v>0</v>
      </c>
      <c r="K8" s="323"/>
      <c r="L8" s="324"/>
      <c r="M8" s="322">
        <f t="shared" si="3"/>
        <v>0</v>
      </c>
      <c r="N8" s="323"/>
      <c r="O8" s="324"/>
      <c r="P8" s="759"/>
      <c r="Q8" s="760"/>
      <c r="R8" s="761"/>
      <c r="S8" s="759"/>
      <c r="T8" s="760"/>
      <c r="U8" s="760"/>
    </row>
    <row r="9" spans="2:21" ht="23.25" customHeight="1" x14ac:dyDescent="0.25">
      <c r="B9" s="301">
        <v>7</v>
      </c>
      <c r="C9" s="318" t="s">
        <v>737</v>
      </c>
      <c r="D9" s="319">
        <f t="shared" si="0"/>
        <v>0</v>
      </c>
      <c r="E9" s="326">
        <f t="shared" si="6"/>
        <v>0</v>
      </c>
      <c r="F9" s="321">
        <f t="shared" si="7"/>
        <v>0</v>
      </c>
      <c r="G9" s="762"/>
      <c r="H9" s="763"/>
      <c r="I9" s="764"/>
      <c r="J9" s="762"/>
      <c r="K9" s="763"/>
      <c r="L9" s="764"/>
      <c r="M9" s="762"/>
      <c r="N9" s="763"/>
      <c r="O9" s="764"/>
      <c r="P9" s="322">
        <f t="shared" si="4"/>
        <v>0</v>
      </c>
      <c r="Q9" s="323"/>
      <c r="R9" s="324"/>
      <c r="S9" s="322">
        <f t="shared" si="5"/>
        <v>0</v>
      </c>
      <c r="T9" s="323"/>
      <c r="U9" s="325"/>
    </row>
    <row r="10" spans="2:21" ht="23.25" customHeight="1" x14ac:dyDescent="0.25">
      <c r="B10" s="301">
        <v>8</v>
      </c>
      <c r="C10" s="318" t="s">
        <v>738</v>
      </c>
      <c r="D10" s="319">
        <f t="shared" ref="D10:D13" si="8">E10+F10</f>
        <v>0</v>
      </c>
      <c r="E10" s="320">
        <f t="shared" si="6"/>
        <v>0</v>
      </c>
      <c r="F10" s="321">
        <f t="shared" si="7"/>
        <v>0</v>
      </c>
      <c r="G10" s="765"/>
      <c r="H10" s="766"/>
      <c r="I10" s="767"/>
      <c r="J10" s="765"/>
      <c r="K10" s="766"/>
      <c r="L10" s="767"/>
      <c r="M10" s="765"/>
      <c r="N10" s="766"/>
      <c r="O10" s="767"/>
      <c r="P10" s="322">
        <f t="shared" ref="P10:P13" si="9">+Q10+R10</f>
        <v>0</v>
      </c>
      <c r="Q10" s="323"/>
      <c r="R10" s="324"/>
      <c r="S10" s="322">
        <f t="shared" ref="S10:S13" si="10">+T10+U10</f>
        <v>0</v>
      </c>
      <c r="T10" s="323"/>
      <c r="U10" s="325"/>
    </row>
    <row r="11" spans="2:21" ht="23.25" customHeight="1" x14ac:dyDescent="0.25">
      <c r="B11" s="301">
        <v>9</v>
      </c>
      <c r="C11" s="318" t="s">
        <v>739</v>
      </c>
      <c r="D11" s="319">
        <f t="shared" si="8"/>
        <v>0</v>
      </c>
      <c r="E11" s="320">
        <f t="shared" si="6"/>
        <v>0</v>
      </c>
      <c r="F11" s="321">
        <f t="shared" si="7"/>
        <v>0</v>
      </c>
      <c r="G11" s="768"/>
      <c r="H11" s="769"/>
      <c r="I11" s="770"/>
      <c r="J11" s="768"/>
      <c r="K11" s="769"/>
      <c r="L11" s="770"/>
      <c r="M11" s="768"/>
      <c r="N11" s="769"/>
      <c r="O11" s="770"/>
      <c r="P11" s="322">
        <f t="shared" si="9"/>
        <v>0</v>
      </c>
      <c r="Q11" s="323"/>
      <c r="R11" s="324"/>
      <c r="S11" s="322">
        <f t="shared" si="10"/>
        <v>0</v>
      </c>
      <c r="T11" s="323"/>
      <c r="U11" s="325"/>
    </row>
    <row r="12" spans="2:21" ht="23.25" customHeight="1" x14ac:dyDescent="0.25">
      <c r="B12" s="301">
        <v>10</v>
      </c>
      <c r="C12" s="318" t="s">
        <v>103</v>
      </c>
      <c r="D12" s="319">
        <f t="shared" si="8"/>
        <v>0</v>
      </c>
      <c r="E12" s="320">
        <f t="shared" si="6"/>
        <v>0</v>
      </c>
      <c r="F12" s="321">
        <f t="shared" si="7"/>
        <v>0</v>
      </c>
      <c r="G12" s="322">
        <f t="shared" ref="G12:G13" si="11">+H12+I12</f>
        <v>0</v>
      </c>
      <c r="H12" s="323"/>
      <c r="I12" s="324"/>
      <c r="J12" s="322">
        <f t="shared" ref="J12:J13" si="12">+K12+L12</f>
        <v>0</v>
      </c>
      <c r="K12" s="323"/>
      <c r="L12" s="324"/>
      <c r="M12" s="322">
        <f t="shared" ref="M12:M13" si="13">+N12+O12</f>
        <v>0</v>
      </c>
      <c r="N12" s="323"/>
      <c r="O12" s="324"/>
      <c r="P12" s="322">
        <f t="shared" si="9"/>
        <v>0</v>
      </c>
      <c r="Q12" s="323"/>
      <c r="R12" s="324"/>
      <c r="S12" s="322">
        <f t="shared" si="10"/>
        <v>0</v>
      </c>
      <c r="T12" s="323"/>
      <c r="U12" s="325"/>
    </row>
    <row r="13" spans="2:21" ht="23.25" customHeight="1" x14ac:dyDescent="0.25">
      <c r="B13" s="301">
        <v>11</v>
      </c>
      <c r="C13" s="318" t="s">
        <v>17</v>
      </c>
      <c r="D13" s="319">
        <f t="shared" si="8"/>
        <v>0</v>
      </c>
      <c r="E13" s="320">
        <f t="shared" si="6"/>
        <v>0</v>
      </c>
      <c r="F13" s="321">
        <f t="shared" si="7"/>
        <v>0</v>
      </c>
      <c r="G13" s="322">
        <f t="shared" si="11"/>
        <v>0</v>
      </c>
      <c r="H13" s="323"/>
      <c r="I13" s="324"/>
      <c r="J13" s="322">
        <f t="shared" si="12"/>
        <v>0</v>
      </c>
      <c r="K13" s="323"/>
      <c r="L13" s="324"/>
      <c r="M13" s="322">
        <f t="shared" si="13"/>
        <v>0</v>
      </c>
      <c r="N13" s="323"/>
      <c r="O13" s="324"/>
      <c r="P13" s="322">
        <f t="shared" si="9"/>
        <v>0</v>
      </c>
      <c r="Q13" s="323"/>
      <c r="R13" s="324"/>
      <c r="S13" s="322">
        <f t="shared" si="10"/>
        <v>0</v>
      </c>
      <c r="T13" s="323"/>
      <c r="U13" s="325"/>
    </row>
    <row r="14" spans="2:21" ht="23.25" customHeight="1" x14ac:dyDescent="0.25">
      <c r="B14" s="301">
        <v>12</v>
      </c>
      <c r="C14" s="329" t="s">
        <v>1041</v>
      </c>
      <c r="D14" s="319">
        <f t="shared" ref="D14" si="14">E14+F14</f>
        <v>0</v>
      </c>
      <c r="E14" s="320">
        <f t="shared" ref="E14" si="15">H14+K14+N14+Q14+T14</f>
        <v>0</v>
      </c>
      <c r="F14" s="321">
        <f t="shared" ref="F14" si="16">+I14+L14+O14+R14+U14</f>
        <v>0</v>
      </c>
      <c r="G14" s="322">
        <f t="shared" ref="G14" si="17">+H14+I14</f>
        <v>0</v>
      </c>
      <c r="H14" s="323"/>
      <c r="I14" s="324"/>
      <c r="J14" s="322">
        <f t="shared" ref="J14" si="18">+K14+L14</f>
        <v>0</v>
      </c>
      <c r="K14" s="323"/>
      <c r="L14" s="324"/>
      <c r="M14" s="322">
        <f t="shared" ref="M14" si="19">+N14+O14</f>
        <v>0</v>
      </c>
      <c r="N14" s="323"/>
      <c r="O14" s="324"/>
      <c r="P14" s="322">
        <f t="shared" ref="P14" si="20">+Q14+R14</f>
        <v>0</v>
      </c>
      <c r="Q14" s="323"/>
      <c r="R14" s="324"/>
      <c r="S14" s="322">
        <f t="shared" ref="S14" si="21">+T14+U14</f>
        <v>0</v>
      </c>
      <c r="T14" s="323"/>
      <c r="U14" s="325"/>
    </row>
    <row r="15" spans="2:21" ht="23.25" customHeight="1" x14ac:dyDescent="0.25">
      <c r="B15" s="301">
        <v>13</v>
      </c>
      <c r="C15" s="318" t="s">
        <v>740</v>
      </c>
      <c r="D15" s="319">
        <f t="shared" si="0"/>
        <v>0</v>
      </c>
      <c r="E15" s="320">
        <f t="shared" si="6"/>
        <v>0</v>
      </c>
      <c r="F15" s="321">
        <f t="shared" si="7"/>
        <v>0</v>
      </c>
      <c r="G15" s="322">
        <f t="shared" si="1"/>
        <v>0</v>
      </c>
      <c r="H15" s="323"/>
      <c r="I15" s="324"/>
      <c r="J15" s="322">
        <f t="shared" si="2"/>
        <v>0</v>
      </c>
      <c r="K15" s="323"/>
      <c r="L15" s="324"/>
      <c r="M15" s="322">
        <f t="shared" si="3"/>
        <v>0</v>
      </c>
      <c r="N15" s="323"/>
      <c r="O15" s="324"/>
      <c r="P15" s="322">
        <f t="shared" si="4"/>
        <v>0</v>
      </c>
      <c r="Q15" s="323"/>
      <c r="R15" s="324"/>
      <c r="S15" s="322">
        <f t="shared" si="5"/>
        <v>0</v>
      </c>
      <c r="T15" s="323"/>
      <c r="U15" s="325"/>
    </row>
    <row r="16" spans="2:21" ht="23.25" customHeight="1" x14ac:dyDescent="0.25">
      <c r="B16" s="301">
        <v>14</v>
      </c>
      <c r="C16" s="318" t="s">
        <v>94</v>
      </c>
      <c r="D16" s="319">
        <f t="shared" si="0"/>
        <v>0</v>
      </c>
      <c r="E16" s="320">
        <f t="shared" si="6"/>
        <v>0</v>
      </c>
      <c r="F16" s="321">
        <f t="shared" si="7"/>
        <v>0</v>
      </c>
      <c r="G16" s="322">
        <f t="shared" si="1"/>
        <v>0</v>
      </c>
      <c r="H16" s="323"/>
      <c r="I16" s="324"/>
      <c r="J16" s="322">
        <f t="shared" si="2"/>
        <v>0</v>
      </c>
      <c r="K16" s="323"/>
      <c r="L16" s="324"/>
      <c r="M16" s="322">
        <f t="shared" si="3"/>
        <v>0</v>
      </c>
      <c r="N16" s="323"/>
      <c r="O16" s="324"/>
      <c r="P16" s="322">
        <f t="shared" si="4"/>
        <v>0</v>
      </c>
      <c r="Q16" s="323"/>
      <c r="R16" s="324"/>
      <c r="S16" s="322">
        <f t="shared" si="5"/>
        <v>0</v>
      </c>
      <c r="T16" s="323"/>
      <c r="U16" s="325"/>
    </row>
    <row r="17" spans="2:21" ht="23.25" customHeight="1" x14ac:dyDescent="0.25">
      <c r="B17" s="301">
        <v>15</v>
      </c>
      <c r="C17" s="330" t="s">
        <v>95</v>
      </c>
      <c r="D17" s="331">
        <f t="shared" si="0"/>
        <v>0</v>
      </c>
      <c r="E17" s="332">
        <f t="shared" si="6"/>
        <v>0</v>
      </c>
      <c r="F17" s="328">
        <f t="shared" si="7"/>
        <v>0</v>
      </c>
      <c r="G17" s="327">
        <f t="shared" si="1"/>
        <v>0</v>
      </c>
      <c r="H17" s="333"/>
      <c r="I17" s="334"/>
      <c r="J17" s="327">
        <f t="shared" si="2"/>
        <v>0</v>
      </c>
      <c r="K17" s="333"/>
      <c r="L17" s="334"/>
      <c r="M17" s="327">
        <f t="shared" si="3"/>
        <v>0</v>
      </c>
      <c r="N17" s="333"/>
      <c r="O17" s="334"/>
      <c r="P17" s="327">
        <f t="shared" si="4"/>
        <v>0</v>
      </c>
      <c r="Q17" s="333"/>
      <c r="R17" s="334"/>
      <c r="S17" s="327">
        <f t="shared" si="5"/>
        <v>0</v>
      </c>
      <c r="T17" s="333"/>
      <c r="U17" s="335"/>
    </row>
    <row r="18" spans="2:21" ht="23.25" customHeight="1" thickBot="1" x14ac:dyDescent="0.3">
      <c r="B18" s="301">
        <v>16</v>
      </c>
      <c r="C18" s="336" t="s">
        <v>730</v>
      </c>
      <c r="D18" s="337">
        <f t="shared" si="0"/>
        <v>0</v>
      </c>
      <c r="E18" s="338">
        <f t="shared" si="6"/>
        <v>0</v>
      </c>
      <c r="F18" s="339">
        <f t="shared" si="7"/>
        <v>0</v>
      </c>
      <c r="G18" s="340">
        <f t="shared" si="1"/>
        <v>0</v>
      </c>
      <c r="H18" s="341"/>
      <c r="I18" s="342"/>
      <c r="J18" s="340">
        <f t="shared" si="2"/>
        <v>0</v>
      </c>
      <c r="K18" s="341"/>
      <c r="L18" s="342"/>
      <c r="M18" s="340">
        <f t="shared" si="3"/>
        <v>0</v>
      </c>
      <c r="N18" s="341"/>
      <c r="O18" s="342"/>
      <c r="P18" s="340">
        <f t="shared" si="4"/>
        <v>0</v>
      </c>
      <c r="Q18" s="341"/>
      <c r="R18" s="342"/>
      <c r="S18" s="340">
        <f t="shared" si="5"/>
        <v>0</v>
      </c>
      <c r="T18" s="341"/>
      <c r="U18" s="343"/>
    </row>
    <row r="19" spans="2:21" ht="18" thickTop="1" x14ac:dyDescent="0.25">
      <c r="C19" s="344"/>
      <c r="D19" s="24"/>
      <c r="E19" s="24"/>
      <c r="F19" s="24"/>
      <c r="G19" s="345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</row>
    <row r="20" spans="2:21" ht="15.6" x14ac:dyDescent="0.3">
      <c r="C20" s="347" t="s">
        <v>189</v>
      </c>
      <c r="H20" s="743"/>
      <c r="I20" s="743"/>
      <c r="J20" s="743"/>
      <c r="K20" s="743"/>
      <c r="L20" s="743"/>
      <c r="M20" s="743"/>
      <c r="N20" s="743"/>
      <c r="O20" s="743"/>
      <c r="P20" s="743"/>
      <c r="Q20" s="743"/>
      <c r="R20" s="743"/>
      <c r="S20" s="743"/>
      <c r="T20" s="743"/>
      <c r="U20" s="743"/>
    </row>
    <row r="21" spans="2:21" ht="18" customHeight="1" x14ac:dyDescent="0.25">
      <c r="B21" s="301">
        <v>17</v>
      </c>
      <c r="C21" s="744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6"/>
    </row>
    <row r="22" spans="2:21" ht="18" customHeight="1" x14ac:dyDescent="0.25">
      <c r="C22" s="747"/>
      <c r="D22" s="748"/>
      <c r="E22" s="748"/>
      <c r="F22" s="748"/>
      <c r="G22" s="748"/>
      <c r="H22" s="748"/>
      <c r="I22" s="748"/>
      <c r="J22" s="748"/>
      <c r="K22" s="748"/>
      <c r="L22" s="748"/>
      <c r="M22" s="748"/>
      <c r="N22" s="748"/>
      <c r="O22" s="748"/>
      <c r="P22" s="748"/>
      <c r="Q22" s="748"/>
      <c r="R22" s="748"/>
      <c r="S22" s="748"/>
      <c r="T22" s="748"/>
      <c r="U22" s="749"/>
    </row>
    <row r="23" spans="2:21" ht="18" customHeight="1" x14ac:dyDescent="0.25">
      <c r="C23" s="747"/>
      <c r="D23" s="748"/>
      <c r="E23" s="748"/>
      <c r="F23" s="748"/>
      <c r="G23" s="748"/>
      <c r="H23" s="748"/>
      <c r="I23" s="748"/>
      <c r="J23" s="748"/>
      <c r="K23" s="748"/>
      <c r="L23" s="748"/>
      <c r="M23" s="748"/>
      <c r="N23" s="748"/>
      <c r="O23" s="748"/>
      <c r="P23" s="748"/>
      <c r="Q23" s="748"/>
      <c r="R23" s="748"/>
      <c r="S23" s="748"/>
      <c r="T23" s="748"/>
      <c r="U23" s="749"/>
    </row>
    <row r="24" spans="2:21" ht="18" customHeight="1" x14ac:dyDescent="0.25">
      <c r="C24" s="747"/>
      <c r="D24" s="748"/>
      <c r="E24" s="748"/>
      <c r="F24" s="748"/>
      <c r="G24" s="748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748"/>
      <c r="S24" s="748"/>
      <c r="T24" s="748"/>
      <c r="U24" s="749"/>
    </row>
    <row r="25" spans="2:21" ht="18" customHeight="1" x14ac:dyDescent="0.25">
      <c r="C25" s="750"/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752"/>
    </row>
  </sheetData>
  <sheetProtection algorithmName="SHA-512" hashValue="+bATdbcNm8ucqANJDXmlwUtuboPE2h/I2mM8niw8LYdcspZeENX45DwndJ3Qktb7u2czCXOmF6MIaIQs26Yesg==" saltValue="1TEzknJQGHhXPuGWeisPMg==" spinCount="100000" sheet="1" objects="1" scenarios="1"/>
  <mergeCells count="14">
    <mergeCell ref="H20:U20"/>
    <mergeCell ref="C21:U25"/>
    <mergeCell ref="C3:C4"/>
    <mergeCell ref="D3:F3"/>
    <mergeCell ref="G3:I3"/>
    <mergeCell ref="J3:L3"/>
    <mergeCell ref="M3:O3"/>
    <mergeCell ref="P3:R3"/>
    <mergeCell ref="S3:U3"/>
    <mergeCell ref="P8:R8"/>
    <mergeCell ref="S8:U8"/>
    <mergeCell ref="G9:I11"/>
    <mergeCell ref="J9:L11"/>
    <mergeCell ref="M9:O11"/>
  </mergeCells>
  <conditionalFormatting sqref="D5:G9 J5:J9 M5:M9 P5:P18 S5:S18 D10:F11 D12:G18 J12:J18 M12:M18">
    <cfRule type="cellIs" dxfId="26" priority="272" operator="equal">
      <formula>0</formula>
    </cfRule>
  </conditionalFormatting>
  <conditionalFormatting sqref="H19">
    <cfRule type="containsText" dxfId="25" priority="270" operator="containsText" text="¡VERIFICAR!">
      <formula>NOT(ISERROR(SEARCH("¡VERIFICAR!",H19)))</formula>
    </cfRule>
  </conditionalFormatting>
  <dataValidations disablePrompts="1" count="1">
    <dataValidation type="whole" operator="greaterThanOrEqual" allowBlank="1" showInputMessage="1" showErrorMessage="1" sqref="D5:U18" xr:uid="{00000000-0002-0000-0C00-000000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84" orientation="landscape" r:id="rId1"/>
  <headerFooter scaleWithDoc="0">
    <oddFooter>&amp;R&amp;"Goudy,Negrita Cursiva"Académica Nocturna&amp;"Goudy,Cursiva",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2">
    <pageSetUpPr fitToPage="1"/>
  </sheetPr>
  <dimension ref="B1:J1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77734375" style="162" customWidth="1"/>
    <col min="2" max="2" width="4.77734375" style="169" hidden="1" customWidth="1"/>
    <col min="3" max="3" width="70.5546875" style="162" customWidth="1"/>
    <col min="4" max="4" width="9" style="162" customWidth="1"/>
    <col min="5" max="7" width="12.5546875" style="162" customWidth="1"/>
    <col min="8" max="10" width="12.44140625" style="162" customWidth="1"/>
    <col min="11" max="16384" width="11.44140625" style="162"/>
  </cols>
  <sheetData>
    <row r="1" spans="2:10" ht="17.399999999999999" x14ac:dyDescent="0.3">
      <c r="C1" s="63" t="s">
        <v>742</v>
      </c>
      <c r="D1" s="62"/>
      <c r="E1" s="62"/>
      <c r="F1" s="62"/>
      <c r="G1" s="62"/>
    </row>
    <row r="2" spans="2:10" ht="18" thickBot="1" x14ac:dyDescent="0.35">
      <c r="C2" s="89" t="s">
        <v>778</v>
      </c>
      <c r="D2" s="89"/>
      <c r="E2" s="89"/>
      <c r="F2" s="89"/>
      <c r="G2" s="89"/>
    </row>
    <row r="3" spans="2:10" ht="26.25" customHeight="1" thickTop="1" thickBot="1" x14ac:dyDescent="0.35">
      <c r="B3" s="169">
        <v>1</v>
      </c>
      <c r="C3" s="277" t="s">
        <v>98</v>
      </c>
      <c r="D3" s="278"/>
      <c r="E3" s="114" t="s">
        <v>0</v>
      </c>
      <c r="F3" s="177" t="s">
        <v>96</v>
      </c>
      <c r="G3" s="178" t="s">
        <v>97</v>
      </c>
    </row>
    <row r="4" spans="2:10" ht="34.5" customHeight="1" thickTop="1" thickBot="1" x14ac:dyDescent="0.35">
      <c r="B4" s="169">
        <v>2</v>
      </c>
      <c r="C4" s="279" t="s">
        <v>216</v>
      </c>
      <c r="D4" s="279"/>
      <c r="E4" s="280">
        <f t="shared" ref="E4:E9" si="0">+F4+G4</f>
        <v>0</v>
      </c>
      <c r="F4" s="281">
        <f>SUM(F5:F9)</f>
        <v>0</v>
      </c>
      <c r="G4" s="282">
        <f>SUM(G5:G9)</f>
        <v>0</v>
      </c>
    </row>
    <row r="5" spans="2:10" ht="34.5" customHeight="1" x14ac:dyDescent="0.3">
      <c r="B5" s="169">
        <v>3</v>
      </c>
      <c r="C5" s="283" t="s">
        <v>1778</v>
      </c>
      <c r="D5" s="284" t="str">
        <f>IF(AND(E5=0,'CUADRO 11'!E5&gt;0),"**","")</f>
        <v/>
      </c>
      <c r="E5" s="125">
        <f t="shared" si="0"/>
        <v>0</v>
      </c>
      <c r="F5" s="285"/>
      <c r="G5" s="286"/>
    </row>
    <row r="6" spans="2:10" ht="34.5" customHeight="1" x14ac:dyDescent="0.3">
      <c r="B6" s="169">
        <v>4</v>
      </c>
      <c r="C6" s="287" t="s">
        <v>1779</v>
      </c>
      <c r="D6" s="288" t="str">
        <f>IF(AND(E6=0,'CUADRO 11'!E11&gt;0),"**","")</f>
        <v/>
      </c>
      <c r="E6" s="289">
        <f t="shared" si="0"/>
        <v>0</v>
      </c>
      <c r="F6" s="290"/>
      <c r="G6" s="291"/>
    </row>
    <row r="7" spans="2:10" ht="34.5" customHeight="1" x14ac:dyDescent="0.3">
      <c r="B7" s="169">
        <v>5</v>
      </c>
      <c r="C7" s="287" t="s">
        <v>744</v>
      </c>
      <c r="D7" s="288" t="str">
        <f>IF(AND(E7=0,'CUADRO 11'!E16&gt;0),"**","")</f>
        <v/>
      </c>
      <c r="E7" s="289">
        <f t="shared" si="0"/>
        <v>0</v>
      </c>
      <c r="F7" s="290"/>
      <c r="G7" s="291"/>
    </row>
    <row r="8" spans="2:10" ht="34.5" customHeight="1" x14ac:dyDescent="0.3">
      <c r="B8" s="169">
        <v>6</v>
      </c>
      <c r="C8" s="287" t="s">
        <v>1780</v>
      </c>
      <c r="D8" s="288" t="str">
        <f>IF(AND(E8=0,'CUADRO 11'!E32&gt;0),"**","")</f>
        <v/>
      </c>
      <c r="E8" s="289">
        <f t="shared" si="0"/>
        <v>0</v>
      </c>
      <c r="F8" s="290"/>
      <c r="G8" s="291"/>
      <c r="H8" s="772" t="str">
        <f>IF(AND(OR(E8=0),AND(('CUADRO 7'!G7+'CUADRO 7'!M7)&gt;0)),"¿Quién atiende los estudiantes que reciben Servicio de Apoyo Educativo?",(IF(AND(OR(E8&gt;0),AND(('CUADRO 7'!G7+'CUADRO 7'!M7)=0)),"¡No reportó datos en el Cuadro 7!","")))</f>
        <v/>
      </c>
      <c r="I8" s="772"/>
      <c r="J8" s="772"/>
    </row>
    <row r="9" spans="2:10" ht="34.5" customHeight="1" thickBot="1" x14ac:dyDescent="0.35">
      <c r="B9" s="169">
        <v>7</v>
      </c>
      <c r="C9" s="292" t="s">
        <v>1781</v>
      </c>
      <c r="D9" s="293" t="str">
        <f>IF(AND(E9=0,'CUADRO 11'!E43&gt;0),"**","")</f>
        <v/>
      </c>
      <c r="E9" s="294">
        <f t="shared" si="0"/>
        <v>0</v>
      </c>
      <c r="F9" s="295"/>
      <c r="G9" s="296"/>
      <c r="H9" s="297"/>
      <c r="I9" s="297"/>
      <c r="J9" s="297"/>
    </row>
    <row r="10" spans="2:10" ht="28.2" customHeight="1" thickTop="1" x14ac:dyDescent="0.3">
      <c r="C10" s="298" t="str">
        <f>IF(OR(D5="**",D6="**",D7="**",D8="**",D9="**"),"** En el Cuadro 11 se indicaron datos, debe completar este Cuadro.","")</f>
        <v/>
      </c>
      <c r="D10" s="299"/>
      <c r="E10" s="300"/>
      <c r="F10" s="218"/>
      <c r="G10" s="218"/>
    </row>
    <row r="11" spans="2:10" ht="21" customHeight="1" x14ac:dyDescent="0.3">
      <c r="C11" s="222" t="s">
        <v>189</v>
      </c>
      <c r="D11" s="222"/>
      <c r="F11" s="771"/>
      <c r="G11" s="771"/>
    </row>
    <row r="12" spans="2:10" ht="18.600000000000001" customHeight="1" x14ac:dyDescent="0.3">
      <c r="B12" s="169">
        <v>8</v>
      </c>
      <c r="C12" s="630"/>
      <c r="D12" s="631"/>
      <c r="E12" s="631"/>
      <c r="F12" s="631"/>
      <c r="G12" s="632"/>
    </row>
    <row r="13" spans="2:10" ht="18.600000000000001" customHeight="1" x14ac:dyDescent="0.3">
      <c r="C13" s="633"/>
      <c r="D13" s="634"/>
      <c r="E13" s="634"/>
      <c r="F13" s="634"/>
      <c r="G13" s="635"/>
    </row>
    <row r="14" spans="2:10" ht="18.600000000000001" customHeight="1" x14ac:dyDescent="0.3">
      <c r="C14" s="633"/>
      <c r="D14" s="634"/>
      <c r="E14" s="634"/>
      <c r="F14" s="634"/>
      <c r="G14" s="635"/>
    </row>
    <row r="15" spans="2:10" ht="18.600000000000001" customHeight="1" x14ac:dyDescent="0.3">
      <c r="C15" s="633"/>
      <c r="D15" s="634"/>
      <c r="E15" s="634"/>
      <c r="F15" s="634"/>
      <c r="G15" s="635"/>
    </row>
    <row r="16" spans="2:10" ht="18.600000000000001" customHeight="1" x14ac:dyDescent="0.3">
      <c r="C16" s="636"/>
      <c r="D16" s="637"/>
      <c r="E16" s="637"/>
      <c r="F16" s="637"/>
      <c r="G16" s="638"/>
    </row>
  </sheetData>
  <sheetProtection algorithmName="SHA-512" hashValue="8TPkBxIr0ELH7yZ+onBoF+VWg40KrkGbHzBCIs0VMvIcVPYOXcxHJsc09ohpB+Z+JIipsWsGs3zJLdlBQxK5gw==" saltValue="10nt8cXEV7gxwaDf4gVhXQ==" spinCount="100000" sheet="1" objects="1" scenarios="1"/>
  <mergeCells count="3">
    <mergeCell ref="C12:G16"/>
    <mergeCell ref="F11:G11"/>
    <mergeCell ref="H8:J8"/>
  </mergeCells>
  <conditionalFormatting sqref="E4:E9">
    <cfRule type="cellIs" dxfId="24" priority="4" operator="equal">
      <formula>0</formula>
    </cfRule>
  </conditionalFormatting>
  <conditionalFormatting sqref="E4:G4">
    <cfRule type="cellIs" dxfId="23" priority="3" operator="equal">
      <formula>0</formula>
    </cfRule>
  </conditionalFormatting>
  <dataValidations count="1">
    <dataValidation type="whole" operator="greaterThanOrEqual" allowBlank="1" showInputMessage="1" showErrorMessage="1" sqref="E4:G9" xr:uid="{00000000-0002-0000-0D00-000000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84" orientation="landscape" r:id="rId1"/>
  <headerFooter scaleWithDoc="0">
    <oddFooter>&amp;R&amp;"Goudy,Negrita Cursiva"Académica Nocturna&amp;"Goudy,Cursiva",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3">
    <pageSetUpPr fitToPage="1"/>
  </sheetPr>
  <dimension ref="B1:H64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77734375" style="61" customWidth="1"/>
    <col min="2" max="2" width="6.77734375" style="169" hidden="1" customWidth="1"/>
    <col min="3" max="3" width="60.109375" style="61" customWidth="1"/>
    <col min="4" max="4" width="9" style="169" customWidth="1"/>
    <col min="5" max="7" width="12.44140625" style="61" customWidth="1"/>
    <col min="8" max="16384" width="11.44140625" style="61"/>
  </cols>
  <sheetData>
    <row r="1" spans="2:7" ht="17.399999999999999" x14ac:dyDescent="0.3">
      <c r="C1" s="224" t="s">
        <v>700</v>
      </c>
      <c r="D1" s="225"/>
      <c r="E1" s="226"/>
      <c r="F1" s="226"/>
      <c r="G1" s="226"/>
    </row>
    <row r="2" spans="2:7" ht="18" thickBot="1" x14ac:dyDescent="0.35">
      <c r="C2" s="227" t="s">
        <v>1077</v>
      </c>
      <c r="D2" s="228"/>
      <c r="E2" s="229"/>
      <c r="F2" s="229"/>
      <c r="G2" s="229"/>
    </row>
    <row r="3" spans="2:7" ht="30" customHeight="1" thickTop="1" thickBot="1" x14ac:dyDescent="0.35">
      <c r="B3" s="169">
        <v>1</v>
      </c>
      <c r="C3" s="230" t="s">
        <v>98</v>
      </c>
      <c r="D3" s="175"/>
      <c r="E3" s="231" t="s">
        <v>0</v>
      </c>
      <c r="F3" s="232" t="s">
        <v>96</v>
      </c>
      <c r="G3" s="233" t="s">
        <v>97</v>
      </c>
    </row>
    <row r="4" spans="2:7" ht="19.5" customHeight="1" thickTop="1" thickBot="1" x14ac:dyDescent="0.35">
      <c r="B4" s="169">
        <v>2</v>
      </c>
      <c r="C4" s="234" t="s">
        <v>105</v>
      </c>
      <c r="D4" s="235" t="str">
        <f>IF(AND(E4&gt;0,'CUADRO 10'!E4=0),"|**|","")</f>
        <v/>
      </c>
      <c r="E4" s="181">
        <f t="shared" ref="E4:E31" si="0">+F4+G4</f>
        <v>0</v>
      </c>
      <c r="F4" s="182">
        <f>+F5+F11+F16+F32+F43</f>
        <v>0</v>
      </c>
      <c r="G4" s="236">
        <f>+G5+G11+G16+G32+G43</f>
        <v>0</v>
      </c>
    </row>
    <row r="5" spans="2:7" ht="19.5" customHeight="1" x14ac:dyDescent="0.3">
      <c r="B5" s="169">
        <v>3</v>
      </c>
      <c r="C5" s="237" t="s">
        <v>1008</v>
      </c>
      <c r="D5" s="238" t="str">
        <f>IF(OR('CUADRO 10'!E5&gt;E5,'CUADRO 10'!F5&gt;F5,'CUADRO 10'!G5&gt;G5),"*","")</f>
        <v/>
      </c>
      <c r="E5" s="239">
        <f t="shared" si="0"/>
        <v>0</v>
      </c>
      <c r="F5" s="240">
        <f>SUM(F6:F10)</f>
        <v>0</v>
      </c>
      <c r="G5" s="241">
        <f>SUM(G6:G10)</f>
        <v>0</v>
      </c>
    </row>
    <row r="6" spans="2:7" ht="19.5" customHeight="1" x14ac:dyDescent="0.3">
      <c r="B6" s="169">
        <v>4</v>
      </c>
      <c r="C6" s="192" t="s">
        <v>99</v>
      </c>
      <c r="D6" s="242"/>
      <c r="E6" s="194">
        <f t="shared" si="0"/>
        <v>0</v>
      </c>
      <c r="F6" s="195"/>
      <c r="G6" s="243"/>
    </row>
    <row r="7" spans="2:7" ht="19.5" customHeight="1" x14ac:dyDescent="0.3">
      <c r="B7" s="169">
        <v>5</v>
      </c>
      <c r="C7" s="192" t="s">
        <v>747</v>
      </c>
      <c r="D7" s="242"/>
      <c r="E7" s="194">
        <f t="shared" si="0"/>
        <v>0</v>
      </c>
      <c r="F7" s="195"/>
      <c r="G7" s="243"/>
    </row>
    <row r="8" spans="2:7" ht="19.5" customHeight="1" x14ac:dyDescent="0.3">
      <c r="B8" s="169">
        <v>6</v>
      </c>
      <c r="C8" s="192" t="s">
        <v>100</v>
      </c>
      <c r="D8" s="242"/>
      <c r="E8" s="194">
        <f t="shared" si="0"/>
        <v>0</v>
      </c>
      <c r="F8" s="195"/>
      <c r="G8" s="243"/>
    </row>
    <row r="9" spans="2:7" ht="19.5" customHeight="1" x14ac:dyDescent="0.3">
      <c r="B9" s="169">
        <v>7</v>
      </c>
      <c r="C9" s="244" t="s">
        <v>205</v>
      </c>
      <c r="D9" s="245"/>
      <c r="E9" s="246">
        <f t="shared" si="0"/>
        <v>0</v>
      </c>
      <c r="F9" s="247"/>
      <c r="G9" s="248"/>
    </row>
    <row r="10" spans="2:7" ht="19.5" customHeight="1" x14ac:dyDescent="0.3">
      <c r="B10" s="169">
        <v>8</v>
      </c>
      <c r="C10" s="249" t="s">
        <v>749</v>
      </c>
      <c r="D10" s="245"/>
      <c r="E10" s="250">
        <f t="shared" si="0"/>
        <v>0</v>
      </c>
      <c r="F10" s="251"/>
      <c r="G10" s="252"/>
    </row>
    <row r="11" spans="2:7" ht="19.5" customHeight="1" x14ac:dyDescent="0.3">
      <c r="B11" s="169">
        <v>9</v>
      </c>
      <c r="C11" s="253" t="s">
        <v>1009</v>
      </c>
      <c r="D11" s="254" t="str">
        <f>IF(OR('CUADRO 10'!E6&gt;E11,'CUADRO 10'!F6&gt;F11,'CUADRO 10'!G6&gt;G11),"*","")</f>
        <v/>
      </c>
      <c r="E11" s="125">
        <f t="shared" si="0"/>
        <v>0</v>
      </c>
      <c r="F11" s="255">
        <f>SUM(F12:F15)</f>
        <v>0</v>
      </c>
      <c r="G11" s="142">
        <f>SUM(G12:G15)</f>
        <v>0</v>
      </c>
    </row>
    <row r="12" spans="2:7" ht="19.5" customHeight="1" x14ac:dyDescent="0.3">
      <c r="B12" s="169">
        <v>10</v>
      </c>
      <c r="C12" s="192" t="s">
        <v>206</v>
      </c>
      <c r="D12" s="242"/>
      <c r="E12" s="194">
        <f t="shared" si="0"/>
        <v>0</v>
      </c>
      <c r="F12" s="195"/>
      <c r="G12" s="243"/>
    </row>
    <row r="13" spans="2:7" ht="19.5" customHeight="1" x14ac:dyDescent="0.3">
      <c r="B13" s="169">
        <v>11</v>
      </c>
      <c r="C13" s="192" t="s">
        <v>207</v>
      </c>
      <c r="D13" s="242"/>
      <c r="E13" s="194">
        <f t="shared" si="0"/>
        <v>0</v>
      </c>
      <c r="F13" s="195"/>
      <c r="G13" s="243"/>
    </row>
    <row r="14" spans="2:7" ht="19.5" customHeight="1" x14ac:dyDescent="0.3">
      <c r="B14" s="169">
        <v>12</v>
      </c>
      <c r="C14" s="244" t="s">
        <v>208</v>
      </c>
      <c r="D14" s="245"/>
      <c r="E14" s="246">
        <f t="shared" si="0"/>
        <v>0</v>
      </c>
      <c r="F14" s="247"/>
      <c r="G14" s="248"/>
    </row>
    <row r="15" spans="2:7" ht="19.5" customHeight="1" x14ac:dyDescent="0.3">
      <c r="B15" s="169">
        <v>13</v>
      </c>
      <c r="C15" s="249" t="s">
        <v>750</v>
      </c>
      <c r="D15" s="256"/>
      <c r="E15" s="250">
        <f t="shared" si="0"/>
        <v>0</v>
      </c>
      <c r="F15" s="251"/>
      <c r="G15" s="252"/>
    </row>
    <row r="16" spans="2:7" ht="19.5" customHeight="1" x14ac:dyDescent="0.3">
      <c r="B16" s="169">
        <v>14</v>
      </c>
      <c r="C16" s="257" t="s">
        <v>102</v>
      </c>
      <c r="D16" s="254" t="str">
        <f>IF(OR('CUADRO 10'!E7&gt;E16,'CUADRO 10'!F7&gt;F16,'CUADRO 10'!G7&gt;G16),"*","")</f>
        <v/>
      </c>
      <c r="E16" s="211">
        <f t="shared" si="0"/>
        <v>0</v>
      </c>
      <c r="F16" s="188">
        <f>SUM(F17:F31)</f>
        <v>0</v>
      </c>
      <c r="G16" s="258">
        <f>SUM(G17:G31)</f>
        <v>0</v>
      </c>
    </row>
    <row r="17" spans="2:7" ht="19.5" customHeight="1" x14ac:dyDescent="0.3">
      <c r="B17" s="169">
        <v>15</v>
      </c>
      <c r="C17" s="192" t="s">
        <v>193</v>
      </c>
      <c r="D17" s="242"/>
      <c r="E17" s="194">
        <f t="shared" si="0"/>
        <v>0</v>
      </c>
      <c r="F17" s="195"/>
      <c r="G17" s="243"/>
    </row>
    <row r="18" spans="2:7" ht="19.5" customHeight="1" x14ac:dyDescent="0.3">
      <c r="B18" s="169">
        <v>16</v>
      </c>
      <c r="C18" s="192" t="s">
        <v>194</v>
      </c>
      <c r="D18" s="242"/>
      <c r="E18" s="194">
        <f t="shared" si="0"/>
        <v>0</v>
      </c>
      <c r="F18" s="195"/>
      <c r="G18" s="243"/>
    </row>
    <row r="19" spans="2:7" ht="19.5" customHeight="1" x14ac:dyDescent="0.3">
      <c r="B19" s="169">
        <v>17</v>
      </c>
      <c r="C19" s="198" t="s">
        <v>196</v>
      </c>
      <c r="D19" s="242"/>
      <c r="E19" s="194">
        <f t="shared" si="0"/>
        <v>0</v>
      </c>
      <c r="F19" s="195"/>
      <c r="G19" s="243"/>
    </row>
    <row r="20" spans="2:7" ht="19.5" customHeight="1" x14ac:dyDescent="0.3">
      <c r="B20" s="169">
        <v>18</v>
      </c>
      <c r="C20" s="198" t="s">
        <v>195</v>
      </c>
      <c r="D20" s="242"/>
      <c r="E20" s="194">
        <f t="shared" si="0"/>
        <v>0</v>
      </c>
      <c r="F20" s="195"/>
      <c r="G20" s="243"/>
    </row>
    <row r="21" spans="2:7" ht="19.5" customHeight="1" x14ac:dyDescent="0.3">
      <c r="B21" s="169">
        <v>19</v>
      </c>
      <c r="C21" s="198" t="s">
        <v>737</v>
      </c>
      <c r="D21" s="242"/>
      <c r="E21" s="194">
        <f t="shared" si="0"/>
        <v>0</v>
      </c>
      <c r="F21" s="195"/>
      <c r="G21" s="243"/>
    </row>
    <row r="22" spans="2:7" ht="19.5" customHeight="1" x14ac:dyDescent="0.3">
      <c r="B22" s="169">
        <v>20</v>
      </c>
      <c r="C22" s="198" t="s">
        <v>738</v>
      </c>
      <c r="D22" s="242"/>
      <c r="E22" s="194">
        <f t="shared" si="0"/>
        <v>0</v>
      </c>
      <c r="F22" s="195"/>
      <c r="G22" s="243"/>
    </row>
    <row r="23" spans="2:7" ht="19.5" customHeight="1" x14ac:dyDescent="0.3">
      <c r="B23" s="169">
        <v>21</v>
      </c>
      <c r="C23" s="198" t="s">
        <v>739</v>
      </c>
      <c r="D23" s="242"/>
      <c r="E23" s="194">
        <f t="shared" si="0"/>
        <v>0</v>
      </c>
      <c r="F23" s="195"/>
      <c r="G23" s="243"/>
    </row>
    <row r="24" spans="2:7" ht="19.5" customHeight="1" x14ac:dyDescent="0.3">
      <c r="B24" s="169">
        <v>22</v>
      </c>
      <c r="C24" s="198" t="s">
        <v>103</v>
      </c>
      <c r="D24" s="242"/>
      <c r="E24" s="194">
        <f t="shared" si="0"/>
        <v>0</v>
      </c>
      <c r="F24" s="195"/>
      <c r="G24" s="243"/>
    </row>
    <row r="25" spans="2:7" ht="19.5" customHeight="1" x14ac:dyDescent="0.3">
      <c r="B25" s="169">
        <v>23</v>
      </c>
      <c r="C25" s="198" t="s">
        <v>17</v>
      </c>
      <c r="D25" s="242"/>
      <c r="E25" s="194">
        <f t="shared" si="0"/>
        <v>0</v>
      </c>
      <c r="F25" s="195"/>
      <c r="G25" s="243"/>
    </row>
    <row r="26" spans="2:7" ht="19.5" customHeight="1" x14ac:dyDescent="0.3">
      <c r="B26" s="169">
        <v>24</v>
      </c>
      <c r="C26" s="198" t="s">
        <v>740</v>
      </c>
      <c r="D26" s="242"/>
      <c r="E26" s="194">
        <f t="shared" si="0"/>
        <v>0</v>
      </c>
      <c r="F26" s="195"/>
      <c r="G26" s="243"/>
    </row>
    <row r="27" spans="2:7" ht="19.5" customHeight="1" x14ac:dyDescent="0.3">
      <c r="B27" s="169">
        <v>25</v>
      </c>
      <c r="C27" s="198" t="s">
        <v>94</v>
      </c>
      <c r="D27" s="242"/>
      <c r="E27" s="194">
        <f t="shared" si="0"/>
        <v>0</v>
      </c>
      <c r="F27" s="195"/>
      <c r="G27" s="243"/>
    </row>
    <row r="28" spans="2:7" ht="19.5" customHeight="1" x14ac:dyDescent="0.3">
      <c r="B28" s="169">
        <v>26</v>
      </c>
      <c r="C28" s="198" t="s">
        <v>772</v>
      </c>
      <c r="D28" s="242"/>
      <c r="E28" s="194">
        <f>+F28+G28</f>
        <v>0</v>
      </c>
      <c r="F28" s="195"/>
      <c r="G28" s="243"/>
    </row>
    <row r="29" spans="2:7" ht="19.5" customHeight="1" x14ac:dyDescent="0.3">
      <c r="B29" s="169">
        <v>27</v>
      </c>
      <c r="C29" s="198" t="s">
        <v>95</v>
      </c>
      <c r="D29" s="242"/>
      <c r="E29" s="194">
        <f t="shared" si="0"/>
        <v>0</v>
      </c>
      <c r="F29" s="195"/>
      <c r="G29" s="243"/>
    </row>
    <row r="30" spans="2:7" ht="19.5" customHeight="1" x14ac:dyDescent="0.3">
      <c r="B30" s="169">
        <v>28</v>
      </c>
      <c r="C30" s="259" t="s">
        <v>751</v>
      </c>
      <c r="D30" s="242"/>
      <c r="E30" s="194">
        <f t="shared" si="0"/>
        <v>0</v>
      </c>
      <c r="F30" s="195"/>
      <c r="G30" s="243"/>
    </row>
    <row r="31" spans="2:7" ht="19.5" customHeight="1" x14ac:dyDescent="0.3">
      <c r="B31" s="169">
        <v>29</v>
      </c>
      <c r="C31" s="260" t="s">
        <v>210</v>
      </c>
      <c r="D31" s="245"/>
      <c r="E31" s="246">
        <f t="shared" si="0"/>
        <v>0</v>
      </c>
      <c r="F31" s="247"/>
      <c r="G31" s="248"/>
    </row>
    <row r="32" spans="2:7" ht="21" customHeight="1" x14ac:dyDescent="0.3">
      <c r="B32" s="169">
        <v>30</v>
      </c>
      <c r="C32" s="261" t="s">
        <v>204</v>
      </c>
      <c r="D32" s="254" t="str">
        <f>IF(OR('CUADRO 10'!E8&gt;E32,'CUADRO 10'!F8&gt;F32,'CUADRO 10'!G8&gt;G32),"*","")</f>
        <v/>
      </c>
      <c r="E32" s="262">
        <f t="shared" ref="E32:E37" si="1">+F32+G32</f>
        <v>0</v>
      </c>
      <c r="F32" s="263">
        <f>SUM(F33:F42)</f>
        <v>0</v>
      </c>
      <c r="G32" s="264">
        <f>SUM(G33:G42)</f>
        <v>0</v>
      </c>
    </row>
    <row r="33" spans="2:7" ht="21" customHeight="1" x14ac:dyDescent="0.3">
      <c r="B33" s="169">
        <v>31</v>
      </c>
      <c r="C33" s="192" t="s">
        <v>115</v>
      </c>
      <c r="D33" s="242"/>
      <c r="E33" s="194">
        <f t="shared" si="1"/>
        <v>0</v>
      </c>
      <c r="F33" s="195"/>
      <c r="G33" s="243"/>
    </row>
    <row r="34" spans="2:7" ht="21" customHeight="1" x14ac:dyDescent="0.3">
      <c r="B34" s="169">
        <v>32</v>
      </c>
      <c r="C34" s="198" t="s">
        <v>106</v>
      </c>
      <c r="D34" s="242"/>
      <c r="E34" s="194">
        <f t="shared" si="1"/>
        <v>0</v>
      </c>
      <c r="F34" s="195"/>
      <c r="G34" s="243"/>
    </row>
    <row r="35" spans="2:7" ht="21" customHeight="1" x14ac:dyDescent="0.3">
      <c r="B35" s="169">
        <v>33</v>
      </c>
      <c r="C35" s="198" t="s">
        <v>107</v>
      </c>
      <c r="D35" s="242"/>
      <c r="E35" s="194">
        <f t="shared" si="1"/>
        <v>0</v>
      </c>
      <c r="F35" s="195"/>
      <c r="G35" s="243"/>
    </row>
    <row r="36" spans="2:7" ht="21" customHeight="1" x14ac:dyDescent="0.3">
      <c r="B36" s="169">
        <v>34</v>
      </c>
      <c r="C36" s="198" t="s">
        <v>1078</v>
      </c>
      <c r="D36" s="242"/>
      <c r="E36" s="194">
        <f t="shared" si="1"/>
        <v>0</v>
      </c>
      <c r="F36" s="195"/>
      <c r="G36" s="243"/>
    </row>
    <row r="37" spans="2:7" ht="21" customHeight="1" x14ac:dyDescent="0.3">
      <c r="B37" s="169">
        <v>35</v>
      </c>
      <c r="C37" s="198" t="s">
        <v>113</v>
      </c>
      <c r="D37" s="242"/>
      <c r="E37" s="194">
        <f t="shared" si="1"/>
        <v>0</v>
      </c>
      <c r="F37" s="195"/>
      <c r="G37" s="243"/>
    </row>
    <row r="38" spans="2:7" ht="21" customHeight="1" x14ac:dyDescent="0.3">
      <c r="B38" s="169">
        <v>36</v>
      </c>
      <c r="C38" s="198" t="s">
        <v>108</v>
      </c>
      <c r="D38" s="242"/>
      <c r="E38" s="194">
        <f t="shared" ref="E38:E56" si="2">+F38+G38</f>
        <v>0</v>
      </c>
      <c r="F38" s="195"/>
      <c r="G38" s="243"/>
    </row>
    <row r="39" spans="2:7" ht="21" customHeight="1" x14ac:dyDescent="0.3">
      <c r="B39" s="169">
        <v>37</v>
      </c>
      <c r="C39" s="198" t="s">
        <v>111</v>
      </c>
      <c r="D39" s="242"/>
      <c r="E39" s="194">
        <f t="shared" si="2"/>
        <v>0</v>
      </c>
      <c r="F39" s="195"/>
      <c r="G39" s="243"/>
    </row>
    <row r="40" spans="2:7" ht="21" customHeight="1" x14ac:dyDescent="0.3">
      <c r="B40" s="169">
        <v>38</v>
      </c>
      <c r="C40" s="198" t="s">
        <v>112</v>
      </c>
      <c r="D40" s="242"/>
      <c r="E40" s="194">
        <f t="shared" si="2"/>
        <v>0</v>
      </c>
      <c r="F40" s="195"/>
      <c r="G40" s="243"/>
    </row>
    <row r="41" spans="2:7" ht="21" customHeight="1" x14ac:dyDescent="0.3">
      <c r="B41" s="169">
        <v>39</v>
      </c>
      <c r="C41" s="198" t="s">
        <v>752</v>
      </c>
      <c r="D41" s="242"/>
      <c r="E41" s="194">
        <f t="shared" si="2"/>
        <v>0</v>
      </c>
      <c r="F41" s="195"/>
      <c r="G41" s="243"/>
    </row>
    <row r="42" spans="2:7" ht="21" customHeight="1" x14ac:dyDescent="0.3">
      <c r="B42" s="169">
        <v>40</v>
      </c>
      <c r="C42" s="265" t="s">
        <v>209</v>
      </c>
      <c r="D42" s="256"/>
      <c r="E42" s="250">
        <f t="shared" si="2"/>
        <v>0</v>
      </c>
      <c r="F42" s="251"/>
      <c r="G42" s="252"/>
    </row>
    <row r="43" spans="2:7" ht="21" customHeight="1" x14ac:dyDescent="0.3">
      <c r="B43" s="169">
        <v>41</v>
      </c>
      <c r="C43" s="266" t="s">
        <v>104</v>
      </c>
      <c r="D43" s="254" t="str">
        <f>IF(OR('CUADRO 10'!E9&gt;E43,'CUADRO 10'!F9&gt;F43,'CUADRO 10'!G9&gt;G43),"*","")</f>
        <v/>
      </c>
      <c r="E43" s="125">
        <f t="shared" si="2"/>
        <v>0</v>
      </c>
      <c r="F43" s="255">
        <f>SUM(F44:F56)</f>
        <v>0</v>
      </c>
      <c r="G43" s="142">
        <f>SUM(G44:G56)</f>
        <v>0</v>
      </c>
    </row>
    <row r="44" spans="2:7" ht="21" customHeight="1" x14ac:dyDescent="0.3">
      <c r="B44" s="169">
        <v>42</v>
      </c>
      <c r="C44" s="198" t="s">
        <v>1010</v>
      </c>
      <c r="D44" s="242"/>
      <c r="E44" s="194">
        <f t="shared" si="2"/>
        <v>0</v>
      </c>
      <c r="F44" s="195"/>
      <c r="G44" s="243"/>
    </row>
    <row r="45" spans="2:7" ht="21" customHeight="1" x14ac:dyDescent="0.3">
      <c r="B45" s="169">
        <v>43</v>
      </c>
      <c r="C45" s="198" t="s">
        <v>178</v>
      </c>
      <c r="D45" s="242"/>
      <c r="E45" s="194">
        <f t="shared" si="2"/>
        <v>0</v>
      </c>
      <c r="F45" s="195"/>
      <c r="G45" s="243"/>
    </row>
    <row r="46" spans="2:7" ht="21" customHeight="1" x14ac:dyDescent="0.3">
      <c r="B46" s="169">
        <v>44</v>
      </c>
      <c r="C46" s="198" t="s">
        <v>179</v>
      </c>
      <c r="D46" s="242"/>
      <c r="E46" s="194">
        <f t="shared" si="2"/>
        <v>0</v>
      </c>
      <c r="F46" s="195"/>
      <c r="G46" s="243"/>
    </row>
    <row r="47" spans="2:7" ht="21" customHeight="1" x14ac:dyDescent="0.3">
      <c r="B47" s="169">
        <v>45</v>
      </c>
      <c r="C47" s="198" t="s">
        <v>114</v>
      </c>
      <c r="D47" s="242"/>
      <c r="E47" s="194">
        <f t="shared" si="2"/>
        <v>0</v>
      </c>
      <c r="F47" s="195"/>
      <c r="G47" s="243"/>
    </row>
    <row r="48" spans="2:7" ht="21" customHeight="1" x14ac:dyDescent="0.3">
      <c r="B48" s="169">
        <v>46</v>
      </c>
      <c r="C48" s="198" t="s">
        <v>1079</v>
      </c>
      <c r="D48" s="242"/>
      <c r="E48" s="194">
        <f t="shared" si="2"/>
        <v>0</v>
      </c>
      <c r="F48" s="195"/>
      <c r="G48" s="243"/>
    </row>
    <row r="49" spans="2:8" ht="21" customHeight="1" x14ac:dyDescent="0.3">
      <c r="B49" s="169">
        <v>47</v>
      </c>
      <c r="C49" s="198" t="s">
        <v>1080</v>
      </c>
      <c r="D49" s="242"/>
      <c r="E49" s="194">
        <f t="shared" si="2"/>
        <v>0</v>
      </c>
      <c r="F49" s="195"/>
      <c r="G49" s="243"/>
    </row>
    <row r="50" spans="2:8" ht="21" customHeight="1" x14ac:dyDescent="0.3">
      <c r="B50" s="169">
        <v>48</v>
      </c>
      <c r="C50" s="198" t="s">
        <v>1011</v>
      </c>
      <c r="D50" s="242"/>
      <c r="E50" s="194">
        <f t="shared" si="2"/>
        <v>0</v>
      </c>
      <c r="F50" s="195"/>
      <c r="G50" s="243"/>
    </row>
    <row r="51" spans="2:8" ht="21" customHeight="1" x14ac:dyDescent="0.3">
      <c r="B51" s="169">
        <v>49</v>
      </c>
      <c r="C51" s="198" t="s">
        <v>1012</v>
      </c>
      <c r="D51" s="242"/>
      <c r="E51" s="194">
        <f t="shared" si="2"/>
        <v>0</v>
      </c>
      <c r="F51" s="195"/>
      <c r="G51" s="243"/>
    </row>
    <row r="52" spans="2:8" ht="21" customHeight="1" x14ac:dyDescent="0.3">
      <c r="B52" s="169">
        <v>50</v>
      </c>
      <c r="C52" s="198" t="s">
        <v>1013</v>
      </c>
      <c r="D52" s="242"/>
      <c r="E52" s="194">
        <f t="shared" si="2"/>
        <v>0</v>
      </c>
      <c r="F52" s="195"/>
      <c r="G52" s="243"/>
    </row>
    <row r="53" spans="2:8" ht="21" customHeight="1" x14ac:dyDescent="0.3">
      <c r="B53" s="169">
        <v>51</v>
      </c>
      <c r="C53" s="198" t="s">
        <v>1014</v>
      </c>
      <c r="D53" s="242"/>
      <c r="E53" s="194">
        <f t="shared" si="2"/>
        <v>0</v>
      </c>
      <c r="F53" s="195"/>
      <c r="G53" s="243"/>
    </row>
    <row r="54" spans="2:8" ht="21" customHeight="1" x14ac:dyDescent="0.3">
      <c r="B54" s="169">
        <v>52</v>
      </c>
      <c r="C54" s="198" t="s">
        <v>1015</v>
      </c>
      <c r="D54" s="242"/>
      <c r="E54" s="194">
        <f t="shared" si="2"/>
        <v>0</v>
      </c>
      <c r="F54" s="195"/>
      <c r="G54" s="243"/>
    </row>
    <row r="55" spans="2:8" ht="21" customHeight="1" x14ac:dyDescent="0.3">
      <c r="B55" s="169">
        <v>53</v>
      </c>
      <c r="C55" s="259" t="s">
        <v>1016</v>
      </c>
      <c r="D55" s="267"/>
      <c r="E55" s="194">
        <f t="shared" si="2"/>
        <v>0</v>
      </c>
      <c r="F55" s="195"/>
      <c r="G55" s="243"/>
    </row>
    <row r="56" spans="2:8" ht="21" customHeight="1" thickBot="1" x14ac:dyDescent="0.35">
      <c r="B56" s="169">
        <v>54</v>
      </c>
      <c r="C56" s="268" t="s">
        <v>101</v>
      </c>
      <c r="D56" s="269"/>
      <c r="E56" s="214">
        <f t="shared" si="2"/>
        <v>0</v>
      </c>
      <c r="F56" s="215"/>
      <c r="G56" s="270"/>
    </row>
    <row r="57" spans="2:8" ht="21" customHeight="1" thickTop="1" x14ac:dyDescent="0.3">
      <c r="C57" s="271" t="str">
        <f>IF(D4="|**|","|**| El Cuadro 10 no tiene información.","")</f>
        <v/>
      </c>
      <c r="D57" s="272"/>
      <c r="E57" s="273"/>
      <c r="F57" s="274"/>
      <c r="G57" s="274"/>
    </row>
    <row r="58" spans="2:8" ht="26.4" customHeight="1" x14ac:dyDescent="0.3">
      <c r="C58" s="773" t="str">
        <f>IF(OR(D5="*",D11="*",D16="*",D32="*",D43="*"),"*  Los datos del Cuadro 10 son mayores a los reportados en este Cuadro. Recuerde, los datos de este Cuadro pueden ser mayores, en caso de que una persona desempeñe más de un cargo, sino, deben ser iguales a los datos indicados en el Cuadro 10.","")</f>
        <v/>
      </c>
      <c r="D58" s="773"/>
      <c r="E58" s="773"/>
      <c r="F58" s="773"/>
      <c r="G58" s="773"/>
    </row>
    <row r="59" spans="2:8" ht="26.4" customHeight="1" x14ac:dyDescent="0.3">
      <c r="C59" s="773"/>
      <c r="D59" s="773"/>
      <c r="E59" s="773"/>
      <c r="F59" s="773"/>
      <c r="G59" s="773"/>
    </row>
    <row r="60" spans="2:8" ht="21" customHeight="1" x14ac:dyDescent="0.3">
      <c r="C60" s="222" t="s">
        <v>189</v>
      </c>
      <c r="D60" s="222"/>
      <c r="E60" s="275"/>
      <c r="F60" s="276"/>
      <c r="G60" s="276"/>
    </row>
    <row r="61" spans="2:8" ht="20.399999999999999" customHeight="1" x14ac:dyDescent="0.3">
      <c r="B61" s="169">
        <v>55</v>
      </c>
      <c r="C61" s="744"/>
      <c r="D61" s="745"/>
      <c r="E61" s="745"/>
      <c r="F61" s="745"/>
      <c r="G61" s="746"/>
    </row>
    <row r="62" spans="2:8" ht="20.399999999999999" customHeight="1" x14ac:dyDescent="0.3">
      <c r="C62" s="747"/>
      <c r="D62" s="748"/>
      <c r="E62" s="748"/>
      <c r="F62" s="748"/>
      <c r="G62" s="749"/>
      <c r="H62" s="162"/>
    </row>
    <row r="63" spans="2:8" ht="20.399999999999999" customHeight="1" x14ac:dyDescent="0.3">
      <c r="C63" s="747"/>
      <c r="D63" s="748"/>
      <c r="E63" s="748"/>
      <c r="F63" s="748"/>
      <c r="G63" s="749"/>
    </row>
    <row r="64" spans="2:8" ht="20.399999999999999" customHeight="1" x14ac:dyDescent="0.3">
      <c r="C64" s="750"/>
      <c r="D64" s="751"/>
      <c r="E64" s="751"/>
      <c r="F64" s="751"/>
      <c r="G64" s="752"/>
    </row>
  </sheetData>
  <sheetProtection algorithmName="SHA-512" hashValue="PsG4AYs4qqkVqbi4Gpd++eMDIOU2HeKW4BRUtM2AzDCwMzlXxYws8MSmJRDE5gonXjAX1giKm5DHIu3YSYQlKg==" saltValue="scGFOucCN3B6WfsU9oUv1A==" spinCount="100000" sheet="1" objects="1" scenarios="1"/>
  <mergeCells count="2">
    <mergeCell ref="C61:G64"/>
    <mergeCell ref="C58:G59"/>
  </mergeCells>
  <conditionalFormatting sqref="E6:E56">
    <cfRule type="cellIs" dxfId="22" priority="4" operator="equal">
      <formula>0</formula>
    </cfRule>
  </conditionalFormatting>
  <conditionalFormatting sqref="E4:G5 F11:G11 F16:G16 F32:G32 F43:G43">
    <cfRule type="cellIs" dxfId="21" priority="5" operator="equal">
      <formula>0</formula>
    </cfRule>
  </conditionalFormatting>
  <dataValidations count="1">
    <dataValidation type="whole" operator="greaterThanOrEqual" allowBlank="1" showInputMessage="1" showErrorMessage="1" sqref="E4:G56" xr:uid="{00000000-0002-0000-0E00-000000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44" orientation="landscape" r:id="rId1"/>
  <headerFooter scaleWithDoc="0">
    <oddFooter>&amp;R&amp;"Goudy,Negrita Cursiva"Académica Nocturna&amp;"Goudy,Cursiva",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4">
    <pageSetUpPr fitToPage="1"/>
  </sheetPr>
  <dimension ref="B1:M3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8.21875" style="61" customWidth="1"/>
    <col min="2" max="2" width="3.109375" style="169" hidden="1" customWidth="1"/>
    <col min="3" max="3" width="52.109375" style="61" customWidth="1"/>
    <col min="4" max="4" width="6.6640625" style="59" customWidth="1"/>
    <col min="5" max="13" width="9.109375" style="61" customWidth="1"/>
    <col min="14" max="16384" width="11.44140625" style="61"/>
  </cols>
  <sheetData>
    <row r="1" spans="2:13" ht="17.399999999999999" x14ac:dyDescent="0.3">
      <c r="C1" s="60" t="s">
        <v>701</v>
      </c>
      <c r="D1" s="170"/>
      <c r="E1" s="171"/>
      <c r="I1" s="62"/>
      <c r="J1" s="62"/>
      <c r="K1" s="62"/>
      <c r="L1" s="62"/>
      <c r="M1" s="62"/>
    </row>
    <row r="2" spans="2:13" ht="19.5" customHeight="1" thickBot="1" x14ac:dyDescent="0.35">
      <c r="C2" s="87" t="s">
        <v>1081</v>
      </c>
      <c r="D2" s="172"/>
      <c r="E2" s="173"/>
      <c r="F2" s="173"/>
      <c r="G2" s="173"/>
      <c r="H2" s="173"/>
      <c r="I2" s="173"/>
      <c r="J2" s="173"/>
      <c r="K2" s="173"/>
      <c r="L2" s="173"/>
      <c r="M2" s="173"/>
    </row>
    <row r="3" spans="2:13" s="162" customFormat="1" ht="37.799999999999997" customHeight="1" thickTop="1" thickBot="1" x14ac:dyDescent="0.35">
      <c r="B3" s="169">
        <v>1</v>
      </c>
      <c r="C3" s="174" t="s">
        <v>98</v>
      </c>
      <c r="D3" s="175"/>
      <c r="E3" s="176" t="s">
        <v>0</v>
      </c>
      <c r="F3" s="177" t="s">
        <v>1772</v>
      </c>
      <c r="G3" s="177" t="s">
        <v>1773</v>
      </c>
      <c r="H3" s="177" t="s">
        <v>1774</v>
      </c>
      <c r="I3" s="177" t="s">
        <v>1775</v>
      </c>
      <c r="J3" s="177" t="s">
        <v>1776</v>
      </c>
      <c r="K3" s="177" t="s">
        <v>1777</v>
      </c>
      <c r="L3" s="177" t="s">
        <v>211</v>
      </c>
      <c r="M3" s="178" t="s">
        <v>101</v>
      </c>
    </row>
    <row r="4" spans="2:13" ht="24.75" customHeight="1" thickTop="1" thickBot="1" x14ac:dyDescent="0.35">
      <c r="B4" s="169">
        <v>2</v>
      </c>
      <c r="C4" s="179" t="s">
        <v>1006</v>
      </c>
      <c r="D4" s="180"/>
      <c r="E4" s="181">
        <f t="shared" ref="E4:M4" si="0">+E5+E21</f>
        <v>0</v>
      </c>
      <c r="F4" s="182">
        <f t="shared" si="0"/>
        <v>0</v>
      </c>
      <c r="G4" s="183">
        <f t="shared" si="0"/>
        <v>0</v>
      </c>
      <c r="H4" s="183">
        <f t="shared" si="0"/>
        <v>0</v>
      </c>
      <c r="I4" s="183">
        <f t="shared" si="0"/>
        <v>0</v>
      </c>
      <c r="J4" s="183">
        <f t="shared" si="0"/>
        <v>0</v>
      </c>
      <c r="K4" s="183">
        <f t="shared" si="0"/>
        <v>0</v>
      </c>
      <c r="L4" s="182">
        <f t="shared" si="0"/>
        <v>0</v>
      </c>
      <c r="M4" s="184">
        <f t="shared" si="0"/>
        <v>0</v>
      </c>
    </row>
    <row r="5" spans="2:13" ht="22.5" customHeight="1" x14ac:dyDescent="0.3">
      <c r="B5" s="169">
        <v>3</v>
      </c>
      <c r="C5" s="185" t="s">
        <v>102</v>
      </c>
      <c r="D5" s="186"/>
      <c r="E5" s="187">
        <f t="shared" ref="E5:M5" si="1">SUM(E6:E20)</f>
        <v>0</v>
      </c>
      <c r="F5" s="188">
        <f t="shared" si="1"/>
        <v>0</v>
      </c>
      <c r="G5" s="189">
        <f t="shared" si="1"/>
        <v>0</v>
      </c>
      <c r="H5" s="189">
        <f t="shared" si="1"/>
        <v>0</v>
      </c>
      <c r="I5" s="189">
        <f t="shared" si="1"/>
        <v>0</v>
      </c>
      <c r="J5" s="189">
        <f t="shared" si="1"/>
        <v>0</v>
      </c>
      <c r="K5" s="189">
        <f t="shared" si="1"/>
        <v>0</v>
      </c>
      <c r="L5" s="190">
        <f t="shared" si="1"/>
        <v>0</v>
      </c>
      <c r="M5" s="191">
        <f t="shared" si="1"/>
        <v>0</v>
      </c>
    </row>
    <row r="6" spans="2:13" ht="22.5" customHeight="1" x14ac:dyDescent="0.3">
      <c r="B6" s="169">
        <v>4</v>
      </c>
      <c r="C6" s="192" t="s">
        <v>193</v>
      </c>
      <c r="D6" s="193" t="str">
        <f>IF(AND(E6&lt;&gt;'CUADRO 11'!E17),"**","")</f>
        <v/>
      </c>
      <c r="E6" s="194">
        <f t="shared" ref="E6:E20" si="2">SUM(F6:M6)</f>
        <v>0</v>
      </c>
      <c r="F6" s="195"/>
      <c r="G6" s="196"/>
      <c r="H6" s="196"/>
      <c r="I6" s="196"/>
      <c r="J6" s="196"/>
      <c r="K6" s="196"/>
      <c r="L6" s="195"/>
      <c r="M6" s="197"/>
    </row>
    <row r="7" spans="2:13" ht="22.5" customHeight="1" x14ac:dyDescent="0.3">
      <c r="B7" s="169">
        <v>5</v>
      </c>
      <c r="C7" s="192" t="s">
        <v>194</v>
      </c>
      <c r="D7" s="193" t="str">
        <f>IF(AND(E7&lt;&gt;'CUADRO 11'!E18),"**","")</f>
        <v/>
      </c>
      <c r="E7" s="194">
        <f t="shared" si="2"/>
        <v>0</v>
      </c>
      <c r="F7" s="195"/>
      <c r="G7" s="196"/>
      <c r="H7" s="196"/>
      <c r="I7" s="196"/>
      <c r="J7" s="196"/>
      <c r="K7" s="196"/>
      <c r="L7" s="195"/>
      <c r="M7" s="197"/>
    </row>
    <row r="8" spans="2:13" ht="22.5" customHeight="1" x14ac:dyDescent="0.3">
      <c r="B8" s="169">
        <v>6</v>
      </c>
      <c r="C8" s="198" t="s">
        <v>196</v>
      </c>
      <c r="D8" s="193" t="str">
        <f>IF(AND(E8&lt;&gt;'CUADRO 11'!E19),"**","")</f>
        <v/>
      </c>
      <c r="E8" s="194">
        <f t="shared" si="2"/>
        <v>0</v>
      </c>
      <c r="F8" s="195"/>
      <c r="G8" s="196"/>
      <c r="H8" s="196"/>
      <c r="I8" s="196"/>
      <c r="J8" s="196"/>
      <c r="K8" s="196"/>
      <c r="L8" s="195"/>
      <c r="M8" s="197"/>
    </row>
    <row r="9" spans="2:13" ht="22.5" customHeight="1" x14ac:dyDescent="0.3">
      <c r="B9" s="169">
        <v>7</v>
      </c>
      <c r="C9" s="198" t="s">
        <v>195</v>
      </c>
      <c r="D9" s="193" t="str">
        <f>IF(AND(E9&lt;&gt;'CUADRO 11'!E20),"**","")</f>
        <v/>
      </c>
      <c r="E9" s="194">
        <f t="shared" si="2"/>
        <v>0</v>
      </c>
      <c r="F9" s="195"/>
      <c r="G9" s="196"/>
      <c r="H9" s="196"/>
      <c r="I9" s="196"/>
      <c r="J9" s="196"/>
      <c r="K9" s="196"/>
      <c r="L9" s="195"/>
      <c r="M9" s="197"/>
    </row>
    <row r="10" spans="2:13" ht="22.5" customHeight="1" x14ac:dyDescent="0.3">
      <c r="B10" s="169">
        <v>8</v>
      </c>
      <c r="C10" s="198" t="s">
        <v>737</v>
      </c>
      <c r="D10" s="193" t="str">
        <f>IF(AND(E10&lt;&gt;'CUADRO 11'!E21),"**","")</f>
        <v/>
      </c>
      <c r="E10" s="194">
        <f t="shared" si="2"/>
        <v>0</v>
      </c>
      <c r="F10" s="195"/>
      <c r="G10" s="199"/>
      <c r="H10" s="196"/>
      <c r="I10" s="196"/>
      <c r="J10" s="196"/>
      <c r="K10" s="196"/>
      <c r="L10" s="195"/>
      <c r="M10" s="197"/>
    </row>
    <row r="11" spans="2:13" ht="22.5" customHeight="1" x14ac:dyDescent="0.3">
      <c r="B11" s="169">
        <v>9</v>
      </c>
      <c r="C11" s="198" t="s">
        <v>738</v>
      </c>
      <c r="D11" s="193" t="str">
        <f>IF(AND(E11&lt;&gt;'CUADRO 11'!E22),"**","")</f>
        <v/>
      </c>
      <c r="E11" s="194">
        <f t="shared" si="2"/>
        <v>0</v>
      </c>
      <c r="F11" s="195"/>
      <c r="G11" s="200"/>
      <c r="H11" s="200"/>
      <c r="I11" s="200"/>
      <c r="J11" s="200"/>
      <c r="K11" s="200"/>
      <c r="L11" s="195"/>
      <c r="M11" s="197"/>
    </row>
    <row r="12" spans="2:13" ht="22.5" customHeight="1" x14ac:dyDescent="0.3">
      <c r="B12" s="169">
        <v>10</v>
      </c>
      <c r="C12" s="198" t="s">
        <v>739</v>
      </c>
      <c r="D12" s="193" t="str">
        <f>IF(AND(E12&lt;&gt;'CUADRO 11'!E23),"**","")</f>
        <v/>
      </c>
      <c r="E12" s="194">
        <f t="shared" si="2"/>
        <v>0</v>
      </c>
      <c r="F12" s="195"/>
      <c r="G12" s="200"/>
      <c r="H12" s="200"/>
      <c r="I12" s="200"/>
      <c r="J12" s="200"/>
      <c r="K12" s="200"/>
      <c r="L12" s="195"/>
      <c r="M12" s="197"/>
    </row>
    <row r="13" spans="2:13" ht="22.5" customHeight="1" x14ac:dyDescent="0.25">
      <c r="B13" s="169">
        <v>11</v>
      </c>
      <c r="C13" s="198" t="s">
        <v>103</v>
      </c>
      <c r="D13" s="193" t="str">
        <f>IF(AND(E13&lt;&gt;'CUADRO 11'!E24),"**","")</f>
        <v/>
      </c>
      <c r="E13" s="194">
        <f t="shared" si="2"/>
        <v>0</v>
      </c>
      <c r="F13" s="195"/>
      <c r="G13" s="200"/>
      <c r="H13" s="201"/>
      <c r="I13" s="200"/>
      <c r="J13" s="201"/>
      <c r="K13" s="201"/>
      <c r="L13" s="195"/>
      <c r="M13" s="202"/>
    </row>
    <row r="14" spans="2:13" ht="22.5" customHeight="1" x14ac:dyDescent="0.25">
      <c r="B14" s="169">
        <v>12</v>
      </c>
      <c r="C14" s="198" t="s">
        <v>17</v>
      </c>
      <c r="D14" s="193" t="str">
        <f>IF(AND(E14&lt;&gt;'CUADRO 11'!E25),"**","")</f>
        <v/>
      </c>
      <c r="E14" s="194">
        <f t="shared" si="2"/>
        <v>0</v>
      </c>
      <c r="F14" s="195"/>
      <c r="G14" s="200"/>
      <c r="H14" s="201"/>
      <c r="I14" s="200"/>
      <c r="J14" s="201"/>
      <c r="K14" s="201"/>
      <c r="L14" s="195"/>
      <c r="M14" s="202"/>
    </row>
    <row r="15" spans="2:13" ht="22.5" customHeight="1" x14ac:dyDescent="0.3">
      <c r="B15" s="169">
        <v>13</v>
      </c>
      <c r="C15" s="198" t="s">
        <v>740</v>
      </c>
      <c r="D15" s="193" t="str">
        <f>IF(AND(E15&lt;&gt;'CUADRO 11'!E26),"**","")</f>
        <v/>
      </c>
      <c r="E15" s="194">
        <f t="shared" si="2"/>
        <v>0</v>
      </c>
      <c r="F15" s="195"/>
      <c r="G15" s="196"/>
      <c r="H15" s="196"/>
      <c r="I15" s="196"/>
      <c r="J15" s="196"/>
      <c r="K15" s="196"/>
      <c r="L15" s="195"/>
      <c r="M15" s="197"/>
    </row>
    <row r="16" spans="2:13" ht="22.5" customHeight="1" x14ac:dyDescent="0.3">
      <c r="B16" s="169">
        <v>14</v>
      </c>
      <c r="C16" s="198" t="s">
        <v>94</v>
      </c>
      <c r="D16" s="193" t="str">
        <f>IF(AND(E16&lt;&gt;'CUADRO 11'!E27),"**","")</f>
        <v/>
      </c>
      <c r="E16" s="194">
        <f t="shared" si="2"/>
        <v>0</v>
      </c>
      <c r="F16" s="195"/>
      <c r="G16" s="196"/>
      <c r="H16" s="196"/>
      <c r="I16" s="196"/>
      <c r="J16" s="196"/>
      <c r="K16" s="196"/>
      <c r="L16" s="195"/>
      <c r="M16" s="197"/>
    </row>
    <row r="17" spans="2:13" ht="22.5" customHeight="1" x14ac:dyDescent="0.3">
      <c r="B17" s="169">
        <v>15</v>
      </c>
      <c r="C17" s="198" t="s">
        <v>772</v>
      </c>
      <c r="D17" s="193" t="str">
        <f>IF(AND(E17&lt;&gt;'CUADRO 11'!E28),"**","")</f>
        <v/>
      </c>
      <c r="E17" s="194">
        <f t="shared" si="2"/>
        <v>0</v>
      </c>
      <c r="F17" s="195"/>
      <c r="G17" s="196"/>
      <c r="H17" s="196"/>
      <c r="I17" s="196"/>
      <c r="J17" s="196"/>
      <c r="K17" s="196"/>
      <c r="L17" s="195"/>
      <c r="M17" s="197"/>
    </row>
    <row r="18" spans="2:13" ht="22.5" customHeight="1" x14ac:dyDescent="0.3">
      <c r="B18" s="169">
        <v>16</v>
      </c>
      <c r="C18" s="198" t="s">
        <v>95</v>
      </c>
      <c r="D18" s="193" t="str">
        <f>IF(AND(E18&lt;&gt;'CUADRO 11'!E29),"**","")</f>
        <v/>
      </c>
      <c r="E18" s="194">
        <f t="shared" si="2"/>
        <v>0</v>
      </c>
      <c r="F18" s="195"/>
      <c r="G18" s="196"/>
      <c r="H18" s="196"/>
      <c r="I18" s="196"/>
      <c r="J18" s="196"/>
      <c r="K18" s="196"/>
      <c r="L18" s="195"/>
      <c r="M18" s="197"/>
    </row>
    <row r="19" spans="2:13" ht="22.5" customHeight="1" x14ac:dyDescent="0.3">
      <c r="B19" s="169">
        <v>17</v>
      </c>
      <c r="C19" s="198" t="s">
        <v>751</v>
      </c>
      <c r="D19" s="193" t="str">
        <f>IF(AND(E19&lt;&gt;'CUADRO 11'!E30),"**","")</f>
        <v/>
      </c>
      <c r="E19" s="194">
        <f t="shared" si="2"/>
        <v>0</v>
      </c>
      <c r="F19" s="195"/>
      <c r="G19" s="196"/>
      <c r="H19" s="196"/>
      <c r="I19" s="196"/>
      <c r="J19" s="196"/>
      <c r="K19" s="196"/>
      <c r="L19" s="195"/>
      <c r="M19" s="197"/>
    </row>
    <row r="20" spans="2:13" ht="22.5" customHeight="1" x14ac:dyDescent="0.3">
      <c r="B20" s="169">
        <v>18</v>
      </c>
      <c r="C20" s="203" t="s">
        <v>210</v>
      </c>
      <c r="D20" s="204" t="str">
        <f>IF(AND(E20&lt;&gt;'CUADRO 11'!E31),"**","")</f>
        <v/>
      </c>
      <c r="E20" s="205">
        <f t="shared" si="2"/>
        <v>0</v>
      </c>
      <c r="F20" s="206"/>
      <c r="G20" s="207"/>
      <c r="H20" s="207"/>
      <c r="I20" s="207"/>
      <c r="J20" s="207"/>
      <c r="K20" s="207"/>
      <c r="L20" s="206"/>
      <c r="M20" s="208"/>
    </row>
    <row r="21" spans="2:13" ht="22.5" customHeight="1" x14ac:dyDescent="0.3">
      <c r="B21" s="169">
        <v>19</v>
      </c>
      <c r="C21" s="209" t="s">
        <v>204</v>
      </c>
      <c r="D21" s="210"/>
      <c r="E21" s="211">
        <f t="shared" ref="E21:M21" si="3">SUM(E22:E31)</f>
        <v>0</v>
      </c>
      <c r="F21" s="188">
        <f t="shared" si="3"/>
        <v>0</v>
      </c>
      <c r="G21" s="189">
        <f t="shared" si="3"/>
        <v>0</v>
      </c>
      <c r="H21" s="189">
        <f t="shared" si="3"/>
        <v>0</v>
      </c>
      <c r="I21" s="189">
        <f t="shared" si="3"/>
        <v>0</v>
      </c>
      <c r="J21" s="189">
        <f t="shared" si="3"/>
        <v>0</v>
      </c>
      <c r="K21" s="189">
        <f t="shared" si="3"/>
        <v>0</v>
      </c>
      <c r="L21" s="188">
        <f t="shared" si="3"/>
        <v>0</v>
      </c>
      <c r="M21" s="191">
        <f t="shared" si="3"/>
        <v>0</v>
      </c>
    </row>
    <row r="22" spans="2:13" ht="22.5" customHeight="1" x14ac:dyDescent="0.3">
      <c r="B22" s="169">
        <v>20</v>
      </c>
      <c r="C22" s="198" t="s">
        <v>115</v>
      </c>
      <c r="D22" s="193" t="str">
        <f>IF(AND(E22&lt;&gt;'CUADRO 11'!E33),"**","")</f>
        <v/>
      </c>
      <c r="E22" s="194">
        <f>SUM(F22:M22)</f>
        <v>0</v>
      </c>
      <c r="F22" s="195"/>
      <c r="G22" s="196"/>
      <c r="H22" s="196"/>
      <c r="I22" s="196"/>
      <c r="J22" s="196"/>
      <c r="K22" s="196"/>
      <c r="L22" s="195"/>
      <c r="M22" s="197"/>
    </row>
    <row r="23" spans="2:13" ht="22.5" customHeight="1" x14ac:dyDescent="0.3">
      <c r="B23" s="169">
        <v>21</v>
      </c>
      <c r="C23" s="198" t="s">
        <v>106</v>
      </c>
      <c r="D23" s="193" t="str">
        <f>IF(AND(E23&lt;&gt;'CUADRO 11'!E34),"**","")</f>
        <v/>
      </c>
      <c r="E23" s="194">
        <f t="shared" ref="E23:E31" si="4">SUM(F23:M23)</f>
        <v>0</v>
      </c>
      <c r="F23" s="195"/>
      <c r="G23" s="196"/>
      <c r="H23" s="196"/>
      <c r="I23" s="196"/>
      <c r="J23" s="196"/>
      <c r="K23" s="196"/>
      <c r="L23" s="195"/>
      <c r="M23" s="197"/>
    </row>
    <row r="24" spans="2:13" ht="22.5" customHeight="1" x14ac:dyDescent="0.3">
      <c r="B24" s="169">
        <v>22</v>
      </c>
      <c r="C24" s="198" t="s">
        <v>107</v>
      </c>
      <c r="D24" s="193" t="str">
        <f>IF(AND(E24&lt;&gt;'CUADRO 11'!E35),"**","")</f>
        <v/>
      </c>
      <c r="E24" s="194">
        <f t="shared" si="4"/>
        <v>0</v>
      </c>
      <c r="F24" s="195"/>
      <c r="G24" s="196"/>
      <c r="H24" s="196"/>
      <c r="I24" s="196"/>
      <c r="J24" s="196"/>
      <c r="K24" s="196"/>
      <c r="L24" s="195"/>
      <c r="M24" s="197"/>
    </row>
    <row r="25" spans="2:13" ht="22.5" customHeight="1" x14ac:dyDescent="0.3">
      <c r="B25" s="169">
        <v>23</v>
      </c>
      <c r="C25" s="198" t="s">
        <v>1078</v>
      </c>
      <c r="D25" s="193" t="str">
        <f>IF(AND(E25&lt;&gt;'CUADRO 11'!E36),"**","")</f>
        <v/>
      </c>
      <c r="E25" s="194">
        <f t="shared" si="4"/>
        <v>0</v>
      </c>
      <c r="F25" s="195"/>
      <c r="G25" s="196"/>
      <c r="H25" s="196"/>
      <c r="I25" s="196"/>
      <c r="J25" s="196"/>
      <c r="K25" s="196"/>
      <c r="L25" s="195"/>
      <c r="M25" s="197"/>
    </row>
    <row r="26" spans="2:13" ht="22.5" customHeight="1" x14ac:dyDescent="0.3">
      <c r="B26" s="169">
        <v>24</v>
      </c>
      <c r="C26" s="198" t="s">
        <v>113</v>
      </c>
      <c r="D26" s="193" t="str">
        <f>IF(AND(E26&lt;&gt;'CUADRO 11'!E37),"**","")</f>
        <v/>
      </c>
      <c r="E26" s="194">
        <f t="shared" si="4"/>
        <v>0</v>
      </c>
      <c r="F26" s="195"/>
      <c r="G26" s="196"/>
      <c r="H26" s="196"/>
      <c r="I26" s="196"/>
      <c r="J26" s="196"/>
      <c r="K26" s="196"/>
      <c r="L26" s="195"/>
      <c r="M26" s="197"/>
    </row>
    <row r="27" spans="2:13" ht="22.5" customHeight="1" x14ac:dyDescent="0.3">
      <c r="B27" s="169">
        <v>25</v>
      </c>
      <c r="C27" s="198" t="s">
        <v>108</v>
      </c>
      <c r="D27" s="193" t="str">
        <f>IF(AND(E27&lt;&gt;'CUADRO 11'!E38),"**","")</f>
        <v/>
      </c>
      <c r="E27" s="194">
        <f t="shared" si="4"/>
        <v>0</v>
      </c>
      <c r="F27" s="195"/>
      <c r="G27" s="196"/>
      <c r="H27" s="196"/>
      <c r="I27" s="196"/>
      <c r="J27" s="196"/>
      <c r="K27" s="196"/>
      <c r="L27" s="195"/>
      <c r="M27" s="197"/>
    </row>
    <row r="28" spans="2:13" ht="22.5" customHeight="1" x14ac:dyDescent="0.3">
      <c r="B28" s="169">
        <v>26</v>
      </c>
      <c r="C28" s="198" t="s">
        <v>111</v>
      </c>
      <c r="D28" s="193" t="str">
        <f>IF(AND(E28&lt;&gt;'CUADRO 11'!E39),"**","")</f>
        <v/>
      </c>
      <c r="E28" s="194">
        <f t="shared" si="4"/>
        <v>0</v>
      </c>
      <c r="F28" s="195"/>
      <c r="G28" s="196"/>
      <c r="H28" s="196"/>
      <c r="I28" s="196"/>
      <c r="J28" s="196"/>
      <c r="K28" s="196"/>
      <c r="L28" s="195"/>
      <c r="M28" s="197"/>
    </row>
    <row r="29" spans="2:13" ht="22.5" customHeight="1" x14ac:dyDescent="0.3">
      <c r="B29" s="169">
        <v>27</v>
      </c>
      <c r="C29" s="198" t="s">
        <v>112</v>
      </c>
      <c r="D29" s="193" t="str">
        <f>IF(AND(E29&lt;&gt;'CUADRO 11'!E40),"**","")</f>
        <v/>
      </c>
      <c r="E29" s="194">
        <f t="shared" si="4"/>
        <v>0</v>
      </c>
      <c r="F29" s="195"/>
      <c r="G29" s="196"/>
      <c r="H29" s="196"/>
      <c r="I29" s="196"/>
      <c r="J29" s="196"/>
      <c r="K29" s="196"/>
      <c r="L29" s="195"/>
      <c r="M29" s="197"/>
    </row>
    <row r="30" spans="2:13" ht="22.5" customHeight="1" x14ac:dyDescent="0.3">
      <c r="B30" s="169">
        <v>28</v>
      </c>
      <c r="C30" s="198" t="s">
        <v>752</v>
      </c>
      <c r="D30" s="193" t="str">
        <f>IF(AND(E30&lt;&gt;'CUADRO 11'!E41),"**","")</f>
        <v/>
      </c>
      <c r="E30" s="194">
        <f t="shared" si="4"/>
        <v>0</v>
      </c>
      <c r="F30" s="195"/>
      <c r="G30" s="196"/>
      <c r="H30" s="196"/>
      <c r="I30" s="196"/>
      <c r="J30" s="196"/>
      <c r="K30" s="196"/>
      <c r="L30" s="195"/>
      <c r="M30" s="197"/>
    </row>
    <row r="31" spans="2:13" ht="22.5" customHeight="1" thickBot="1" x14ac:dyDescent="0.35">
      <c r="B31" s="169">
        <v>29</v>
      </c>
      <c r="C31" s="212" t="s">
        <v>209</v>
      </c>
      <c r="D31" s="213" t="str">
        <f>IF(AND(E31&lt;&gt;'CUADRO 11'!E42),"**","")</f>
        <v/>
      </c>
      <c r="E31" s="214">
        <f t="shared" si="4"/>
        <v>0</v>
      </c>
      <c r="F31" s="215"/>
      <c r="G31" s="216"/>
      <c r="H31" s="216"/>
      <c r="I31" s="216"/>
      <c r="J31" s="216"/>
      <c r="K31" s="216"/>
      <c r="L31" s="215"/>
      <c r="M31" s="217"/>
    </row>
    <row r="32" spans="2:13" s="162" customFormat="1" ht="15.75" customHeight="1" thickTop="1" x14ac:dyDescent="0.3">
      <c r="C32" s="44"/>
      <c r="D32" s="141"/>
      <c r="E32" s="218" t="str">
        <f>IF(OR(E6&lt;&gt;'CUADRO 11'!E17,E7&lt;&gt;'CUADRO 11'!E18,E8&lt;&gt;'CUADRO 11'!E19,E9&lt;&gt;'CUADRO 11'!E20,E10&lt;&gt;'CUADRO 11'!E21,E11&lt;&gt;'CUADRO 11'!E22,E12&lt;&gt;'CUADRO 11'!E23,E13&lt;&gt;'CUADRO 11'!E24,E14&lt;&gt;'CUADRO 11'!E25,E15&lt;&gt;'CUADRO 11'!E26,E16&lt;&gt;'CUADRO 11'!E27,E17&lt;&gt;'CUADRO 11'!E28,E18&lt;&gt;'CUADRO 11'!E29,E19&lt;&gt;'CUADRO 11'!E30,E20&lt;&gt;'CUADRO 11'!E31,E22&lt;&gt;'CUADRO 11'!E33,E23&lt;&gt;'CUADRO 11'!E34,E24&lt;&gt;'CUADRO 11'!E35,E25&lt;&gt;'CUADRO 11'!E36,E26&lt;&gt;'CUADRO 11'!E37,E27&lt;&gt;'CUADRO 11'!E38,E28&lt;&gt;'CUADRO 11'!E39,E29&lt;&gt;'CUADRO 11'!E40,E30&lt;&gt;'CUADRO 11'!E41,E31&lt;&gt;'CUADRO 11'!E42),"**","")</f>
        <v/>
      </c>
      <c r="F32" s="218"/>
      <c r="G32" s="218"/>
      <c r="H32" s="218"/>
      <c r="I32" s="218"/>
      <c r="J32" s="218"/>
      <c r="K32" s="218"/>
      <c r="L32" s="219"/>
      <c r="M32" s="219"/>
    </row>
    <row r="33" spans="2:13" s="162" customFormat="1" ht="15" customHeight="1" x14ac:dyDescent="0.3">
      <c r="C33" s="220"/>
      <c r="D33" s="221"/>
      <c r="E33" s="680" t="str">
        <f>IF(E32="**","** ¡VERIFICAR!.  La cifra digitada en alguno de los Cargos es diferente a la que se reportó en el Cuadro 11.","")</f>
        <v/>
      </c>
      <c r="F33" s="680"/>
      <c r="G33" s="680"/>
      <c r="H33" s="680"/>
      <c r="I33" s="680"/>
      <c r="J33" s="680"/>
      <c r="K33" s="680"/>
      <c r="L33" s="680"/>
      <c r="M33" s="680"/>
    </row>
    <row r="34" spans="2:13" ht="24.75" customHeight="1" x14ac:dyDescent="0.3">
      <c r="C34" s="222" t="s">
        <v>189</v>
      </c>
      <c r="D34" s="223"/>
      <c r="E34" s="774"/>
      <c r="F34" s="774"/>
      <c r="G34" s="774"/>
      <c r="H34" s="774"/>
      <c r="I34" s="774"/>
      <c r="J34" s="774"/>
      <c r="K34" s="774"/>
      <c r="L34" s="774"/>
      <c r="M34" s="774"/>
    </row>
    <row r="35" spans="2:13" ht="26.25" customHeight="1" x14ac:dyDescent="0.3">
      <c r="B35" s="169">
        <v>30</v>
      </c>
      <c r="C35" s="744"/>
      <c r="D35" s="745"/>
      <c r="E35" s="745"/>
      <c r="F35" s="745"/>
      <c r="G35" s="745"/>
      <c r="H35" s="745"/>
      <c r="I35" s="745"/>
      <c r="J35" s="745"/>
      <c r="K35" s="745"/>
      <c r="L35" s="745"/>
      <c r="M35" s="746"/>
    </row>
    <row r="36" spans="2:13" ht="26.25" customHeight="1" x14ac:dyDescent="0.3">
      <c r="C36" s="747"/>
      <c r="D36" s="748"/>
      <c r="E36" s="748"/>
      <c r="F36" s="748"/>
      <c r="G36" s="748"/>
      <c r="H36" s="748"/>
      <c r="I36" s="748"/>
      <c r="J36" s="748"/>
      <c r="K36" s="748"/>
      <c r="L36" s="748"/>
      <c r="M36" s="749"/>
    </row>
    <row r="37" spans="2:13" ht="26.25" customHeight="1" x14ac:dyDescent="0.3">
      <c r="C37" s="747"/>
      <c r="D37" s="748"/>
      <c r="E37" s="748"/>
      <c r="F37" s="748"/>
      <c r="G37" s="748"/>
      <c r="H37" s="748"/>
      <c r="I37" s="748"/>
      <c r="J37" s="748"/>
      <c r="K37" s="748"/>
      <c r="L37" s="748"/>
      <c r="M37" s="749"/>
    </row>
    <row r="38" spans="2:13" ht="26.25" customHeight="1" x14ac:dyDescent="0.3">
      <c r="C38" s="750"/>
      <c r="D38" s="751"/>
      <c r="E38" s="751"/>
      <c r="F38" s="751"/>
      <c r="G38" s="751"/>
      <c r="H38" s="751"/>
      <c r="I38" s="751"/>
      <c r="J38" s="751"/>
      <c r="K38" s="751"/>
      <c r="L38" s="751"/>
      <c r="M38" s="752"/>
    </row>
  </sheetData>
  <sheetProtection algorithmName="SHA-512" hashValue="kH+87SLlsCDLc6pkfWvU7D85cu9pqkJWQqYbrWaCJn7K6wM4+oJ6FAM5CVxly9JXAwfnow3G0qNJQu7r/lTEPA==" saltValue="Be7zK6/JgMnFoDRPGyVMKg==" spinCount="100000" sheet="1" objects="1" scenarios="1"/>
  <mergeCells count="2">
    <mergeCell ref="C35:M38"/>
    <mergeCell ref="E33:M34"/>
  </mergeCells>
  <conditionalFormatting sqref="E4:E31">
    <cfRule type="cellIs" dxfId="20" priority="1" operator="equal">
      <formula>0</formula>
    </cfRule>
  </conditionalFormatting>
  <conditionalFormatting sqref="F4:M5 F21:M21">
    <cfRule type="cellIs" dxfId="19" priority="5" operator="equal">
      <formula>0</formula>
    </cfRule>
  </conditionalFormatting>
  <dataValidations count="1">
    <dataValidation type="whole" operator="greaterThanOrEqual" allowBlank="1" showInputMessage="1" showErrorMessage="1" sqref="E4:M31" xr:uid="{00000000-0002-0000-0F00-000000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66" orientation="landscape" r:id="rId1"/>
  <headerFooter scaleWithDoc="0">
    <oddFooter>&amp;R&amp;"Goudy,Negrita Cursiva"Académica Nocturna&amp;"Goudy,Cursiva",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3025-207E-4D35-B716-034305E5366B}">
  <sheetPr codeName="Hoja3">
    <pageSetUpPr fitToPage="1"/>
  </sheetPr>
  <dimension ref="B1:I94"/>
  <sheetViews>
    <sheetView showGridLines="0" showRuler="0" zoomScale="90" zoomScaleNormal="90" zoomScaleSheetLayoutView="90" zoomScalePageLayoutView="86" workbookViewId="0">
      <selection activeCell="F59" sqref="F59"/>
    </sheetView>
  </sheetViews>
  <sheetFormatPr baseColWidth="10" defaultColWidth="11.44140625" defaultRowHeight="13.8" x14ac:dyDescent="0.3"/>
  <cols>
    <col min="1" max="1" width="9.21875" style="61" customWidth="1"/>
    <col min="2" max="2" width="6.77734375" style="144" hidden="1" customWidth="1"/>
    <col min="3" max="3" width="35.88671875" style="145" hidden="1" customWidth="1"/>
    <col min="4" max="4" width="4.6640625" style="147" customWidth="1"/>
    <col min="5" max="5" width="82.109375" style="146" customWidth="1"/>
    <col min="6" max="6" width="11.44140625" style="61"/>
    <col min="7" max="7" width="53.6640625" style="61" customWidth="1"/>
    <col min="8" max="9" width="9.21875" style="61" hidden="1" customWidth="1"/>
    <col min="10" max="10" width="9.21875" style="61" customWidth="1"/>
    <col min="11" max="16384" width="11.44140625" style="61"/>
  </cols>
  <sheetData>
    <row r="1" spans="2:9" ht="17.399999999999999" x14ac:dyDescent="0.3">
      <c r="D1" s="60" t="s">
        <v>741</v>
      </c>
      <c r="F1" s="146"/>
    </row>
    <row r="2" spans="2:9" ht="41.4" customHeight="1" x14ac:dyDescent="0.3">
      <c r="D2" s="782" t="s">
        <v>1771</v>
      </c>
      <c r="E2" s="782"/>
      <c r="F2" s="782"/>
    </row>
    <row r="3" spans="2:9" ht="8.4" customHeight="1" x14ac:dyDescent="0.3">
      <c r="E3" s="63"/>
      <c r="F3" s="148"/>
    </row>
    <row r="4" spans="2:9" ht="18.75" customHeight="1" x14ac:dyDescent="0.25">
      <c r="B4" s="144">
        <v>1</v>
      </c>
      <c r="C4" s="145" t="s">
        <v>1695</v>
      </c>
      <c r="D4" s="149" t="s">
        <v>121</v>
      </c>
      <c r="E4" s="783" t="s">
        <v>1085</v>
      </c>
      <c r="F4" s="150"/>
      <c r="G4" s="151" t="str">
        <f>IF(F4="","Responda la pregunta 1","")</f>
        <v>Responda la pregunta 1</v>
      </c>
      <c r="H4" s="152" t="s">
        <v>214</v>
      </c>
      <c r="I4" s="152" t="s">
        <v>214</v>
      </c>
    </row>
    <row r="5" spans="2:9" ht="18.75" customHeight="1" x14ac:dyDescent="0.25">
      <c r="D5" s="149"/>
      <c r="E5" s="783"/>
      <c r="H5" s="152" t="s">
        <v>215</v>
      </c>
      <c r="I5" s="152" t="s">
        <v>215</v>
      </c>
    </row>
    <row r="6" spans="2:9" ht="18.75" customHeight="1" x14ac:dyDescent="0.25">
      <c r="D6" s="149"/>
      <c r="E6" s="783"/>
      <c r="H6" s="152"/>
      <c r="I6" s="59" t="s">
        <v>1696</v>
      </c>
    </row>
    <row r="7" spans="2:9" ht="11.4" customHeight="1" x14ac:dyDescent="0.25">
      <c r="D7" s="149"/>
      <c r="E7" s="153"/>
      <c r="F7" s="154"/>
      <c r="H7" s="152" t="s">
        <v>1697</v>
      </c>
      <c r="I7" s="59"/>
    </row>
    <row r="8" spans="2:9" ht="18.75" customHeight="1" x14ac:dyDescent="0.3">
      <c r="B8" s="144">
        <f>1+B4</f>
        <v>2</v>
      </c>
      <c r="C8" s="35" t="s">
        <v>1698</v>
      </c>
      <c r="D8" s="149" t="s">
        <v>122</v>
      </c>
      <c r="E8" s="155" t="s">
        <v>1061</v>
      </c>
    </row>
    <row r="9" spans="2:9" ht="18.75" customHeight="1" x14ac:dyDescent="0.3">
      <c r="B9" s="144">
        <f>+B8+1</f>
        <v>3</v>
      </c>
      <c r="C9" s="35" t="s">
        <v>1698</v>
      </c>
      <c r="D9" s="149"/>
      <c r="E9" s="156" t="s">
        <v>1699</v>
      </c>
      <c r="F9" s="150"/>
      <c r="G9" s="151" t="str">
        <f>IF(F9="","Responda la pregunta","")</f>
        <v>Responda la pregunta</v>
      </c>
    </row>
    <row r="10" spans="2:9" ht="18.600000000000001" customHeight="1" x14ac:dyDescent="0.3">
      <c r="B10" s="144">
        <f t="shared" ref="B10:B57" si="0">+B9+1</f>
        <v>4</v>
      </c>
      <c r="C10" s="35" t="s">
        <v>1698</v>
      </c>
      <c r="D10" s="149"/>
      <c r="E10" s="124" t="s">
        <v>1700</v>
      </c>
      <c r="F10" s="150"/>
      <c r="G10" s="151" t="str">
        <f t="shared" ref="G10:G13" si="1">IF(F10="","Responda la pregunta","")</f>
        <v>Responda la pregunta</v>
      </c>
    </row>
    <row r="11" spans="2:9" ht="18.75" customHeight="1" x14ac:dyDescent="0.3">
      <c r="B11" s="144">
        <f t="shared" si="0"/>
        <v>5</v>
      </c>
      <c r="C11" s="35" t="s">
        <v>1698</v>
      </c>
      <c r="D11" s="149"/>
      <c r="E11" s="124" t="s">
        <v>1701</v>
      </c>
      <c r="F11" s="150"/>
      <c r="G11" s="151" t="str">
        <f t="shared" si="1"/>
        <v>Responda la pregunta</v>
      </c>
    </row>
    <row r="12" spans="2:9" ht="18.600000000000001" customHeight="1" x14ac:dyDescent="0.3">
      <c r="B12" s="144">
        <f t="shared" si="0"/>
        <v>6</v>
      </c>
      <c r="C12" s="35" t="s">
        <v>1698</v>
      </c>
      <c r="D12" s="149"/>
      <c r="E12" s="124" t="s">
        <v>1702</v>
      </c>
      <c r="F12" s="150"/>
      <c r="G12" s="151" t="str">
        <f t="shared" si="1"/>
        <v>Responda la pregunta</v>
      </c>
    </row>
    <row r="13" spans="2:9" ht="18.75" customHeight="1" x14ac:dyDescent="0.3">
      <c r="B13" s="144">
        <f t="shared" si="0"/>
        <v>7</v>
      </c>
      <c r="C13" s="35" t="s">
        <v>1698</v>
      </c>
      <c r="D13" s="149"/>
      <c r="E13" s="124" t="s">
        <v>1703</v>
      </c>
      <c r="F13" s="150"/>
      <c r="G13" s="151" t="str">
        <f t="shared" si="1"/>
        <v>Responda la pregunta</v>
      </c>
    </row>
    <row r="14" spans="2:9" ht="11.4" customHeight="1" x14ac:dyDescent="0.25">
      <c r="C14" s="146"/>
      <c r="D14" s="149"/>
      <c r="E14" s="157"/>
      <c r="F14" s="158"/>
    </row>
    <row r="15" spans="2:9" ht="18.600000000000001" customHeight="1" x14ac:dyDescent="0.3">
      <c r="B15" s="144">
        <v>8</v>
      </c>
      <c r="C15" s="146" t="s">
        <v>1704</v>
      </c>
      <c r="D15" s="149" t="s">
        <v>123</v>
      </c>
      <c r="E15" s="155" t="s">
        <v>1705</v>
      </c>
      <c r="F15" s="150"/>
      <c r="G15" s="151" t="str">
        <f t="shared" ref="G15" si="2">IF(F15="","Responda la pregunta","")</f>
        <v>Responda la pregunta</v>
      </c>
    </row>
    <row r="16" spans="2:9" ht="18.600000000000001" customHeight="1" x14ac:dyDescent="0.25">
      <c r="C16" s="146"/>
      <c r="D16" s="149"/>
      <c r="E16" s="159" t="str">
        <f>IF(F15="Sí","Responda lo que se le solicita en 3.1",IF(F15="No","Seleccione el o los motivos por los que no se ha habilitado (ver punto 3.2):",""))</f>
        <v/>
      </c>
      <c r="F16" s="160"/>
      <c r="G16" s="612" t="str">
        <f>IF(AND($F$17="",$F$15="Sí"),1,"")</f>
        <v/>
      </c>
    </row>
    <row r="17" spans="2:7" ht="18.75" customHeight="1" x14ac:dyDescent="0.3">
      <c r="B17" s="144">
        <v>9</v>
      </c>
      <c r="C17" s="146" t="s">
        <v>1706</v>
      </c>
      <c r="D17" s="613" t="s">
        <v>1707</v>
      </c>
      <c r="E17" s="614" t="s">
        <v>1708</v>
      </c>
      <c r="F17" s="167"/>
      <c r="G17" s="784" t="str">
        <f>IF(F15="Sí","* Artículo 4 del Reglamento de condiciones para las salas de lactancia materna en los centros de trabajo Nº 41080-MTSS-S","")</f>
        <v/>
      </c>
    </row>
    <row r="18" spans="2:7" ht="18.600000000000001" customHeight="1" x14ac:dyDescent="0.3">
      <c r="B18" s="144">
        <f t="shared" ref="B18:B28" si="3">+B17+1</f>
        <v>10</v>
      </c>
      <c r="C18" s="146" t="s">
        <v>1709</v>
      </c>
      <c r="D18" s="613" t="s">
        <v>1710</v>
      </c>
      <c r="E18" s="614" t="s">
        <v>1795</v>
      </c>
      <c r="G18" s="784"/>
    </row>
    <row r="19" spans="2:7" ht="18.75" customHeight="1" x14ac:dyDescent="0.3">
      <c r="B19" s="144">
        <f t="shared" si="3"/>
        <v>11</v>
      </c>
      <c r="C19" s="146" t="s">
        <v>1709</v>
      </c>
      <c r="D19" s="613"/>
      <c r="E19" s="615" t="s">
        <v>1711</v>
      </c>
      <c r="F19" s="167"/>
      <c r="G19" s="785" t="str">
        <f>IF(AND(OR(F15="",F15="Sí"),F19="",F20="",F21="",F22=""),"",IF(AND(F15="No",OR(F19="X",F20="X",F21="X",F22="X")),"","Se indicó que NO tiene Sala para Lactancia, debe seleccionar al menos un motivo"))</f>
        <v/>
      </c>
    </row>
    <row r="20" spans="2:7" ht="18.75" customHeight="1" x14ac:dyDescent="0.3">
      <c r="B20" s="144">
        <f t="shared" si="3"/>
        <v>12</v>
      </c>
      <c r="C20" s="146" t="s">
        <v>1709</v>
      </c>
      <c r="D20" s="613"/>
      <c r="E20" s="615" t="s">
        <v>1712</v>
      </c>
      <c r="F20" s="167"/>
      <c r="G20" s="785"/>
    </row>
    <row r="21" spans="2:7" ht="18.75" customHeight="1" x14ac:dyDescent="0.3">
      <c r="B21" s="144">
        <f t="shared" si="3"/>
        <v>13</v>
      </c>
      <c r="C21" s="146" t="s">
        <v>1709</v>
      </c>
      <c r="D21" s="613"/>
      <c r="E21" s="615" t="s">
        <v>1713</v>
      </c>
      <c r="F21" s="167"/>
      <c r="G21" s="786" t="str">
        <f>IF(F15="No","** Artículo 100 del Código de Trabajo, Ley de Fomento a la Lactancia Materna, Reglamento a la Ley de Fomento a la Lactancia Materna, Ley N°7430, Decreto Ejecutivo 24576.","")</f>
        <v/>
      </c>
    </row>
    <row r="22" spans="2:7" ht="18.75" customHeight="1" x14ac:dyDescent="0.3">
      <c r="B22" s="144">
        <f t="shared" si="3"/>
        <v>14</v>
      </c>
      <c r="C22" s="146" t="s">
        <v>1709</v>
      </c>
      <c r="D22" s="613"/>
      <c r="E22" s="615" t="s">
        <v>1714</v>
      </c>
      <c r="F22" s="167"/>
      <c r="G22" s="786"/>
    </row>
    <row r="23" spans="2:7" ht="12" customHeight="1" x14ac:dyDescent="0.25">
      <c r="D23" s="149"/>
      <c r="E23" s="161"/>
      <c r="F23" s="156"/>
      <c r="G23" s="616"/>
    </row>
    <row r="24" spans="2:7" ht="18.75" customHeight="1" x14ac:dyDescent="0.3">
      <c r="B24" s="144">
        <v>15</v>
      </c>
      <c r="C24" s="145" t="s">
        <v>1715</v>
      </c>
      <c r="D24" s="149" t="s">
        <v>124</v>
      </c>
      <c r="E24" s="155" t="s">
        <v>1716</v>
      </c>
    </row>
    <row r="25" spans="2:7" ht="18.75" customHeight="1" x14ac:dyDescent="0.3">
      <c r="B25" s="144">
        <f t="shared" si="3"/>
        <v>16</v>
      </c>
      <c r="C25" s="145" t="s">
        <v>1715</v>
      </c>
      <c r="D25" s="149"/>
      <c r="E25" s="156" t="s">
        <v>1717</v>
      </c>
      <c r="F25" s="150"/>
      <c r="G25" s="775" t="str">
        <f>IF(OR(F25="X",F26="X",F27="X",F28="X"),"","Responda la pregunta 4")</f>
        <v>Responda la pregunta 4</v>
      </c>
    </row>
    <row r="26" spans="2:7" ht="18.75" customHeight="1" x14ac:dyDescent="0.3">
      <c r="B26" s="144">
        <f t="shared" si="3"/>
        <v>17</v>
      </c>
      <c r="C26" s="145" t="s">
        <v>1715</v>
      </c>
      <c r="D26" s="149"/>
      <c r="E26" s="156" t="s">
        <v>1718</v>
      </c>
      <c r="F26" s="150"/>
      <c r="G26" s="775"/>
    </row>
    <row r="27" spans="2:7" ht="18.75" customHeight="1" x14ac:dyDescent="0.3">
      <c r="B27" s="144">
        <f t="shared" si="3"/>
        <v>18</v>
      </c>
      <c r="C27" s="145" t="s">
        <v>1715</v>
      </c>
      <c r="D27" s="149"/>
      <c r="E27" s="156" t="s">
        <v>1719</v>
      </c>
      <c r="F27" s="150"/>
      <c r="G27" s="775"/>
    </row>
    <row r="28" spans="2:7" ht="18.75" customHeight="1" x14ac:dyDescent="0.3">
      <c r="B28" s="144">
        <f t="shared" si="3"/>
        <v>19</v>
      </c>
      <c r="C28" s="145" t="s">
        <v>1715</v>
      </c>
      <c r="D28" s="149"/>
      <c r="E28" s="124" t="s">
        <v>1720</v>
      </c>
      <c r="F28" s="150"/>
      <c r="G28" s="775"/>
    </row>
    <row r="29" spans="2:7" ht="12" customHeight="1" x14ac:dyDescent="0.3">
      <c r="D29" s="149"/>
      <c r="E29" s="161"/>
    </row>
    <row r="30" spans="2:7" ht="18.75" customHeight="1" x14ac:dyDescent="0.3">
      <c r="B30" s="144">
        <v>20</v>
      </c>
      <c r="C30" s="145" t="s">
        <v>1721</v>
      </c>
      <c r="D30" s="149" t="s">
        <v>125</v>
      </c>
      <c r="E30" s="155" t="s">
        <v>1722</v>
      </c>
    </row>
    <row r="31" spans="2:7" ht="18.75" customHeight="1" x14ac:dyDescent="0.3">
      <c r="B31" s="144">
        <f t="shared" si="0"/>
        <v>21</v>
      </c>
      <c r="C31" s="145" t="s">
        <v>1721</v>
      </c>
      <c r="D31" s="149"/>
      <c r="E31" s="124" t="s">
        <v>1723</v>
      </c>
      <c r="F31" s="150"/>
      <c r="G31" s="775" t="str">
        <f>IF(OR(F31="X",F32="X",F33="X",F34="X",F35="X",F36="X",F37="X",F38="X",F39="X",F40="X",F41="X"),"","Responda la pregunta 5")</f>
        <v>Responda la pregunta 5</v>
      </c>
    </row>
    <row r="32" spans="2:7" ht="18.75" customHeight="1" x14ac:dyDescent="0.3">
      <c r="B32" s="144">
        <f t="shared" si="0"/>
        <v>22</v>
      </c>
      <c r="C32" s="145" t="s">
        <v>1721</v>
      </c>
      <c r="D32" s="149"/>
      <c r="E32" s="124" t="s">
        <v>1724</v>
      </c>
      <c r="F32" s="150"/>
      <c r="G32" s="775"/>
    </row>
    <row r="33" spans="2:7" ht="18.75" customHeight="1" x14ac:dyDescent="0.3">
      <c r="B33" s="144">
        <f t="shared" si="0"/>
        <v>23</v>
      </c>
      <c r="C33" s="145" t="s">
        <v>1721</v>
      </c>
      <c r="D33" s="149"/>
      <c r="E33" s="124" t="s">
        <v>1725</v>
      </c>
      <c r="F33" s="150"/>
      <c r="G33" s="775"/>
    </row>
    <row r="34" spans="2:7" ht="18.75" customHeight="1" x14ac:dyDescent="0.3">
      <c r="B34" s="144">
        <f t="shared" si="0"/>
        <v>24</v>
      </c>
      <c r="C34" s="145" t="s">
        <v>1721</v>
      </c>
      <c r="D34" s="149"/>
      <c r="E34" s="124" t="s">
        <v>1726</v>
      </c>
      <c r="F34" s="150"/>
      <c r="G34" s="775"/>
    </row>
    <row r="35" spans="2:7" ht="18.75" customHeight="1" x14ac:dyDescent="0.3">
      <c r="B35" s="144">
        <f t="shared" si="0"/>
        <v>25</v>
      </c>
      <c r="C35" s="145" t="s">
        <v>1721</v>
      </c>
      <c r="D35" s="149"/>
      <c r="E35" s="124" t="s">
        <v>1727</v>
      </c>
      <c r="F35" s="150"/>
    </row>
    <row r="36" spans="2:7" ht="18.75" customHeight="1" x14ac:dyDescent="0.3">
      <c r="B36" s="144">
        <f t="shared" si="0"/>
        <v>26</v>
      </c>
      <c r="C36" s="145" t="s">
        <v>1721</v>
      </c>
      <c r="D36" s="149"/>
      <c r="E36" s="124" t="s">
        <v>1728</v>
      </c>
      <c r="F36" s="150"/>
    </row>
    <row r="37" spans="2:7" ht="18.75" customHeight="1" x14ac:dyDescent="0.3">
      <c r="B37" s="144">
        <f t="shared" si="0"/>
        <v>27</v>
      </c>
      <c r="C37" s="145" t="s">
        <v>1721</v>
      </c>
      <c r="D37" s="149"/>
      <c r="E37" s="124" t="s">
        <v>1729</v>
      </c>
      <c r="F37" s="150"/>
    </row>
    <row r="38" spans="2:7" ht="18.75" customHeight="1" x14ac:dyDescent="0.3">
      <c r="B38" s="144">
        <f t="shared" si="0"/>
        <v>28</v>
      </c>
      <c r="C38" s="145" t="s">
        <v>1721</v>
      </c>
      <c r="D38" s="149"/>
      <c r="E38" s="124" t="s">
        <v>1730</v>
      </c>
      <c r="F38" s="150"/>
    </row>
    <row r="39" spans="2:7" ht="18.75" customHeight="1" x14ac:dyDescent="0.3">
      <c r="B39" s="144">
        <f t="shared" si="0"/>
        <v>29</v>
      </c>
      <c r="C39" s="145" t="s">
        <v>1721</v>
      </c>
      <c r="D39" s="149"/>
      <c r="E39" s="124" t="s">
        <v>1731</v>
      </c>
      <c r="F39" s="150"/>
    </row>
    <row r="40" spans="2:7" ht="18.75" customHeight="1" x14ac:dyDescent="0.3">
      <c r="B40" s="144">
        <f t="shared" si="0"/>
        <v>30</v>
      </c>
      <c r="C40" s="145" t="s">
        <v>1721</v>
      </c>
      <c r="D40" s="149"/>
      <c r="E40" s="124" t="s">
        <v>1732</v>
      </c>
      <c r="F40" s="150"/>
    </row>
    <row r="41" spans="2:7" ht="18.75" customHeight="1" x14ac:dyDescent="0.3">
      <c r="B41" s="144">
        <f t="shared" si="0"/>
        <v>31</v>
      </c>
      <c r="C41" s="145" t="s">
        <v>1721</v>
      </c>
      <c r="D41" s="149"/>
      <c r="E41" s="124" t="s">
        <v>1733</v>
      </c>
      <c r="F41" s="150"/>
    </row>
    <row r="42" spans="2:7" ht="12" customHeight="1" x14ac:dyDescent="0.3">
      <c r="D42" s="149"/>
      <c r="E42" s="161"/>
      <c r="F42" s="162"/>
    </row>
    <row r="43" spans="2:7" ht="18.75" customHeight="1" x14ac:dyDescent="0.3">
      <c r="B43" s="144">
        <v>32</v>
      </c>
      <c r="C43" s="145" t="s">
        <v>1734</v>
      </c>
      <c r="D43" s="149" t="s">
        <v>126</v>
      </c>
      <c r="E43" s="155" t="s">
        <v>1735</v>
      </c>
      <c r="F43" s="162"/>
    </row>
    <row r="44" spans="2:7" ht="18.75" customHeight="1" x14ac:dyDescent="0.3">
      <c r="B44" s="144">
        <f t="shared" si="0"/>
        <v>33</v>
      </c>
      <c r="C44" s="145" t="s">
        <v>1734</v>
      </c>
      <c r="D44" s="149"/>
      <c r="E44" s="124" t="s">
        <v>1736</v>
      </c>
      <c r="F44" s="150"/>
      <c r="G44" s="775" t="str">
        <f>IF(OR(F44="X",F45="X",F46="X",F47="X",F48="X",F49="X"),"","Responda la pregunta 6")</f>
        <v>Responda la pregunta 6</v>
      </c>
    </row>
    <row r="45" spans="2:7" ht="18.75" customHeight="1" x14ac:dyDescent="0.3">
      <c r="B45" s="144">
        <f t="shared" si="0"/>
        <v>34</v>
      </c>
      <c r="C45" s="145" t="s">
        <v>1734</v>
      </c>
      <c r="D45" s="149"/>
      <c r="E45" s="124" t="s">
        <v>1737</v>
      </c>
      <c r="F45" s="150"/>
      <c r="G45" s="775"/>
    </row>
    <row r="46" spans="2:7" ht="18.75" customHeight="1" x14ac:dyDescent="0.3">
      <c r="B46" s="144">
        <f t="shared" si="0"/>
        <v>35</v>
      </c>
      <c r="C46" s="145" t="s">
        <v>1734</v>
      </c>
      <c r="D46" s="149"/>
      <c r="E46" s="124" t="s">
        <v>1738</v>
      </c>
      <c r="F46" s="150"/>
      <c r="G46" s="775"/>
    </row>
    <row r="47" spans="2:7" ht="18.75" customHeight="1" x14ac:dyDescent="0.3">
      <c r="B47" s="144">
        <f t="shared" si="0"/>
        <v>36</v>
      </c>
      <c r="C47" s="145" t="s">
        <v>1734</v>
      </c>
      <c r="D47" s="149"/>
      <c r="E47" s="124" t="s">
        <v>1739</v>
      </c>
      <c r="F47" s="150"/>
      <c r="G47" s="775"/>
    </row>
    <row r="48" spans="2:7" ht="18.75" customHeight="1" x14ac:dyDescent="0.3">
      <c r="B48" s="144">
        <f t="shared" si="0"/>
        <v>37</v>
      </c>
      <c r="C48" s="145" t="s">
        <v>1734</v>
      </c>
      <c r="D48" s="149"/>
      <c r="E48" s="124" t="s">
        <v>1740</v>
      </c>
      <c r="F48" s="150"/>
    </row>
    <row r="49" spans="2:7" ht="18.75" customHeight="1" x14ac:dyDescent="0.3">
      <c r="B49" s="144">
        <f t="shared" si="0"/>
        <v>38</v>
      </c>
      <c r="C49" s="145" t="s">
        <v>1734</v>
      </c>
      <c r="D49" s="149"/>
      <c r="E49" s="124" t="s">
        <v>1733</v>
      </c>
      <c r="F49" s="150"/>
    </row>
    <row r="50" spans="2:7" ht="12" customHeight="1" x14ac:dyDescent="0.3">
      <c r="D50" s="149"/>
      <c r="E50" s="35"/>
      <c r="F50" s="162"/>
    </row>
    <row r="51" spans="2:7" ht="24.6" customHeight="1" x14ac:dyDescent="0.3">
      <c r="B51" s="144">
        <v>39</v>
      </c>
      <c r="C51" s="145" t="s">
        <v>1741</v>
      </c>
      <c r="D51" s="149" t="s">
        <v>127</v>
      </c>
      <c r="E51" s="155" t="s">
        <v>1742</v>
      </c>
      <c r="F51" s="162"/>
    </row>
    <row r="52" spans="2:7" ht="18.75" customHeight="1" x14ac:dyDescent="0.3">
      <c r="B52" s="144">
        <f t="shared" si="0"/>
        <v>40</v>
      </c>
      <c r="C52" s="145" t="s">
        <v>1741</v>
      </c>
      <c r="D52" s="149"/>
      <c r="E52" s="124" t="s">
        <v>1743</v>
      </c>
      <c r="F52" s="150"/>
      <c r="G52" s="775" t="str">
        <f>IF(OR(F52="X",F53="X",F54="X",F55="X",F56="X",F57="X"),"","Responda la pregunta 7")</f>
        <v>Responda la pregunta 7</v>
      </c>
    </row>
    <row r="53" spans="2:7" ht="18.75" customHeight="1" x14ac:dyDescent="0.3">
      <c r="B53" s="144">
        <f t="shared" si="0"/>
        <v>41</v>
      </c>
      <c r="C53" s="145" t="s">
        <v>1741</v>
      </c>
      <c r="D53" s="149"/>
      <c r="E53" s="124" t="s">
        <v>1744</v>
      </c>
      <c r="F53" s="150"/>
      <c r="G53" s="775"/>
    </row>
    <row r="54" spans="2:7" ht="18.75" customHeight="1" x14ac:dyDescent="0.3">
      <c r="B54" s="144">
        <f t="shared" si="0"/>
        <v>42</v>
      </c>
      <c r="C54" s="145" t="s">
        <v>1741</v>
      </c>
      <c r="D54" s="149"/>
      <c r="E54" s="124" t="s">
        <v>1745</v>
      </c>
      <c r="F54" s="150"/>
      <c r="G54" s="775"/>
    </row>
    <row r="55" spans="2:7" ht="18.75" customHeight="1" x14ac:dyDescent="0.3">
      <c r="B55" s="144">
        <f t="shared" si="0"/>
        <v>43</v>
      </c>
      <c r="C55" s="145" t="s">
        <v>1741</v>
      </c>
      <c r="D55" s="149"/>
      <c r="E55" s="124" t="s">
        <v>1746</v>
      </c>
      <c r="F55" s="150"/>
      <c r="G55" s="775"/>
    </row>
    <row r="56" spans="2:7" ht="18.75" customHeight="1" x14ac:dyDescent="0.3">
      <c r="B56" s="144">
        <f t="shared" si="0"/>
        <v>44</v>
      </c>
      <c r="C56" s="145" t="s">
        <v>1741</v>
      </c>
      <c r="D56" s="149"/>
      <c r="E56" s="124" t="s">
        <v>1747</v>
      </c>
      <c r="F56" s="150"/>
    </row>
    <row r="57" spans="2:7" ht="18.75" customHeight="1" x14ac:dyDescent="0.3">
      <c r="B57" s="144">
        <f t="shared" si="0"/>
        <v>45</v>
      </c>
      <c r="C57" s="145" t="s">
        <v>1741</v>
      </c>
      <c r="D57" s="149"/>
      <c r="E57" s="124" t="s">
        <v>1748</v>
      </c>
      <c r="F57" s="150"/>
    </row>
    <row r="58" spans="2:7" ht="12.6" customHeight="1" x14ac:dyDescent="0.3">
      <c r="D58" s="149"/>
    </row>
    <row r="59" spans="2:7" ht="18.75" customHeight="1" x14ac:dyDescent="0.3">
      <c r="B59" s="144">
        <v>46</v>
      </c>
      <c r="C59" s="145" t="s">
        <v>1749</v>
      </c>
      <c r="D59" s="149" t="s">
        <v>128</v>
      </c>
      <c r="E59" s="155" t="s">
        <v>1017</v>
      </c>
      <c r="F59" s="150"/>
      <c r="G59" s="151" t="str">
        <f>IF(F59="","Responda la pregunta 8","")</f>
        <v>Responda la pregunta 8</v>
      </c>
    </row>
    <row r="60" spans="2:7" ht="18.75" customHeight="1" x14ac:dyDescent="0.3">
      <c r="B60" s="144">
        <f>+B59+1</f>
        <v>47</v>
      </c>
      <c r="C60" s="145" t="s">
        <v>1749</v>
      </c>
      <c r="D60" s="149"/>
      <c r="E60" s="163" t="str">
        <f>IF(F59="Sí","Indique nombre y código presupuestario de la institución con la que se comparte","")</f>
        <v/>
      </c>
      <c r="G60" s="164"/>
    </row>
    <row r="61" spans="2:7" ht="18.75" customHeight="1" x14ac:dyDescent="0.3">
      <c r="B61" s="144">
        <f>+B60+1</f>
        <v>48</v>
      </c>
      <c r="C61" s="145" t="s">
        <v>1749</v>
      </c>
      <c r="D61" s="149"/>
      <c r="E61" s="165"/>
      <c r="F61" s="150"/>
      <c r="G61" s="775" t="str">
        <f>IF(F59="No","",IF(AND(F59="Sí",(OR(E61&lt;&gt;"",E62&lt;&gt;"",E63&lt;&gt;"",E64&lt;&gt;""))),"","Se indicó que comparte el edificio, complete lo que se le solicita"))</f>
        <v>Se indicó que comparte el edificio, complete lo que se le solicita</v>
      </c>
    </row>
    <row r="62" spans="2:7" ht="18.75" customHeight="1" x14ac:dyDescent="0.3">
      <c r="B62" s="144">
        <f>+B61+1</f>
        <v>49</v>
      </c>
      <c r="C62" s="145" t="s">
        <v>1749</v>
      </c>
      <c r="D62" s="149"/>
      <c r="E62" s="165"/>
      <c r="F62" s="150"/>
      <c r="G62" s="775"/>
    </row>
    <row r="63" spans="2:7" ht="18.75" customHeight="1" x14ac:dyDescent="0.3">
      <c r="B63" s="144">
        <f>+B62+1</f>
        <v>50</v>
      </c>
      <c r="C63" s="145" t="s">
        <v>1749</v>
      </c>
      <c r="D63" s="149"/>
      <c r="E63" s="165"/>
      <c r="F63" s="150"/>
      <c r="G63" s="775"/>
    </row>
    <row r="64" spans="2:7" ht="18.75" customHeight="1" x14ac:dyDescent="0.3">
      <c r="B64" s="144">
        <f>+B63+1</f>
        <v>51</v>
      </c>
      <c r="C64" s="145" t="s">
        <v>1749</v>
      </c>
      <c r="D64" s="149"/>
      <c r="E64" s="165"/>
      <c r="F64" s="150"/>
      <c r="G64" s="775"/>
    </row>
    <row r="65" spans="2:6" ht="12" customHeight="1" x14ac:dyDescent="0.3">
      <c r="D65" s="149"/>
      <c r="E65" s="166"/>
      <c r="F65" s="167"/>
    </row>
    <row r="66" spans="2:6" ht="18.600000000000001" customHeight="1" x14ac:dyDescent="0.3">
      <c r="D66" s="149"/>
      <c r="E66" s="168" t="s">
        <v>189</v>
      </c>
    </row>
    <row r="67" spans="2:6" ht="18.75" customHeight="1" x14ac:dyDescent="0.3">
      <c r="B67" s="144">
        <v>52</v>
      </c>
      <c r="C67" s="145" t="s">
        <v>1750</v>
      </c>
      <c r="D67" s="149"/>
      <c r="E67" s="776"/>
      <c r="F67" s="777"/>
    </row>
    <row r="68" spans="2:6" ht="18.75" customHeight="1" x14ac:dyDescent="0.3">
      <c r="D68" s="149"/>
      <c r="E68" s="778"/>
      <c r="F68" s="779"/>
    </row>
    <row r="69" spans="2:6" ht="15.6" x14ac:dyDescent="0.3">
      <c r="D69" s="149"/>
      <c r="E69" s="778"/>
      <c r="F69" s="779"/>
    </row>
    <row r="70" spans="2:6" ht="15.6" x14ac:dyDescent="0.3">
      <c r="D70" s="149"/>
      <c r="E70" s="778"/>
      <c r="F70" s="779"/>
    </row>
    <row r="71" spans="2:6" ht="15.6" x14ac:dyDescent="0.3">
      <c r="D71" s="149"/>
      <c r="E71" s="778"/>
      <c r="F71" s="779"/>
    </row>
    <row r="72" spans="2:6" ht="15.6" x14ac:dyDescent="0.3">
      <c r="D72" s="149"/>
      <c r="E72" s="780"/>
      <c r="F72" s="781"/>
    </row>
    <row r="73" spans="2:6" ht="15.6" x14ac:dyDescent="0.3">
      <c r="D73" s="149"/>
    </row>
    <row r="74" spans="2:6" ht="15.6" x14ac:dyDescent="0.3">
      <c r="D74" s="149"/>
    </row>
    <row r="75" spans="2:6" ht="15.6" x14ac:dyDescent="0.3">
      <c r="D75" s="149"/>
    </row>
    <row r="76" spans="2:6" ht="15.6" x14ac:dyDescent="0.3">
      <c r="D76" s="149"/>
    </row>
    <row r="77" spans="2:6" ht="15.6" x14ac:dyDescent="0.3">
      <c r="D77" s="149"/>
    </row>
    <row r="78" spans="2:6" ht="15.6" x14ac:dyDescent="0.3">
      <c r="D78" s="149"/>
    </row>
    <row r="79" spans="2:6" ht="15.6" x14ac:dyDescent="0.3">
      <c r="D79" s="149"/>
    </row>
    <row r="80" spans="2:6" ht="15.6" x14ac:dyDescent="0.3">
      <c r="D80" s="149"/>
    </row>
    <row r="81" spans="4:4" ht="15.6" x14ac:dyDescent="0.3">
      <c r="D81" s="149"/>
    </row>
    <row r="82" spans="4:4" ht="15.6" x14ac:dyDescent="0.3">
      <c r="D82" s="149"/>
    </row>
    <row r="83" spans="4:4" ht="15.6" x14ac:dyDescent="0.3">
      <c r="D83" s="149"/>
    </row>
    <row r="84" spans="4:4" ht="15.6" x14ac:dyDescent="0.3">
      <c r="D84" s="149"/>
    </row>
    <row r="85" spans="4:4" ht="15.6" x14ac:dyDescent="0.3">
      <c r="D85" s="149"/>
    </row>
    <row r="86" spans="4:4" ht="15.6" x14ac:dyDescent="0.3">
      <c r="D86" s="149"/>
    </row>
    <row r="87" spans="4:4" ht="15.6" x14ac:dyDescent="0.3">
      <c r="D87" s="149"/>
    </row>
    <row r="88" spans="4:4" ht="15.6" x14ac:dyDescent="0.3">
      <c r="D88" s="149"/>
    </row>
    <row r="89" spans="4:4" ht="15.6" x14ac:dyDescent="0.3">
      <c r="D89" s="149"/>
    </row>
    <row r="90" spans="4:4" ht="15.6" x14ac:dyDescent="0.3">
      <c r="D90" s="149"/>
    </row>
    <row r="91" spans="4:4" ht="15.6" x14ac:dyDescent="0.3">
      <c r="D91" s="149"/>
    </row>
    <row r="92" spans="4:4" ht="15.6" x14ac:dyDescent="0.3">
      <c r="D92" s="149"/>
    </row>
    <row r="93" spans="4:4" ht="15.6" x14ac:dyDescent="0.3">
      <c r="D93" s="149"/>
    </row>
    <row r="94" spans="4:4" ht="15.6" x14ac:dyDescent="0.3">
      <c r="D94" s="149"/>
    </row>
  </sheetData>
  <sheetProtection algorithmName="SHA-512" hashValue="kOdopGB429FRrZEI2c9ewKF+0Hevoern9jN80g2uoP5VRzJBHvjJb94zp9hFCm9uKSct7uSBYp9MLG4cjnNESg==" saltValue="hCJ0JvJqQpWvNOjRAIr89w==" spinCount="100000" sheet="1" objects="1" scenarios="1"/>
  <mergeCells count="11">
    <mergeCell ref="G25:G28"/>
    <mergeCell ref="D2:F2"/>
    <mergeCell ref="E4:E6"/>
    <mergeCell ref="G17:G18"/>
    <mergeCell ref="G19:G20"/>
    <mergeCell ref="G21:G22"/>
    <mergeCell ref="G31:G34"/>
    <mergeCell ref="G44:G47"/>
    <mergeCell ref="G52:G55"/>
    <mergeCell ref="G61:G64"/>
    <mergeCell ref="E67:F72"/>
  </mergeCells>
  <conditionalFormatting sqref="C8:C13">
    <cfRule type="cellIs" dxfId="18" priority="10" operator="equal">
      <formula>"Error!"</formula>
    </cfRule>
  </conditionalFormatting>
  <conditionalFormatting sqref="C24:D28">
    <cfRule type="cellIs" dxfId="17" priority="15" operator="equal">
      <formula>"Error!"</formula>
    </cfRule>
  </conditionalFormatting>
  <conditionalFormatting sqref="C30:D41">
    <cfRule type="cellIs" dxfId="16" priority="14" operator="equal">
      <formula>"Error!"</formula>
    </cfRule>
  </conditionalFormatting>
  <conditionalFormatting sqref="D17:E17">
    <cfRule type="expression" dxfId="15" priority="4">
      <formula>$F$15="Sí"</formula>
    </cfRule>
  </conditionalFormatting>
  <conditionalFormatting sqref="D18:E22">
    <cfRule type="expression" dxfId="14" priority="3">
      <formula>$F$15="No"</formula>
    </cfRule>
  </conditionalFormatting>
  <conditionalFormatting sqref="E8">
    <cfRule type="cellIs" dxfId="13" priority="12" operator="equal">
      <formula>"Error!"</formula>
    </cfRule>
  </conditionalFormatting>
  <conditionalFormatting sqref="E23:E42">
    <cfRule type="cellIs" dxfId="12" priority="7" operator="equal">
      <formula>"Error!"</formula>
    </cfRule>
  </conditionalFormatting>
  <conditionalFormatting sqref="F4">
    <cfRule type="containsBlanks" dxfId="11" priority="13">
      <formula>LEN(TRIM(F4))=0</formula>
    </cfRule>
  </conditionalFormatting>
  <conditionalFormatting sqref="F9:F13">
    <cfRule type="containsBlanks" dxfId="10" priority="8">
      <formula>LEN(TRIM(F9))=0</formula>
    </cfRule>
  </conditionalFormatting>
  <conditionalFormatting sqref="F15">
    <cfRule type="containsBlanks" dxfId="9" priority="6">
      <formula>LEN(TRIM(F15))=0</formula>
    </cfRule>
  </conditionalFormatting>
  <conditionalFormatting sqref="F17">
    <cfRule type="expression" dxfId="8" priority="2">
      <formula>$G$16=1</formula>
    </cfRule>
    <cfRule type="expression" dxfId="7" priority="5">
      <formula>$F$15="Sí"</formula>
    </cfRule>
  </conditionalFormatting>
  <conditionalFormatting sqref="F19:F22">
    <cfRule type="expression" dxfId="6" priority="1">
      <formula>$F$15="No"</formula>
    </cfRule>
  </conditionalFormatting>
  <conditionalFormatting sqref="F59">
    <cfRule type="containsBlanks" dxfId="5" priority="11">
      <formula>LEN(TRIM(F59))=0</formula>
    </cfRule>
  </conditionalFormatting>
  <dataValidations count="2">
    <dataValidation type="list" allowBlank="1" showInputMessage="1" showErrorMessage="1" sqref="F31:F41 F25:F28 F44:F49 F52:F57 F19:F22" xr:uid="{333F4D65-0490-4B21-95F4-C3512DA2A17D}">
      <formula1>marca</formula1>
    </dataValidation>
    <dataValidation type="list" allowBlank="1" showInputMessage="1" showErrorMessage="1" sqref="F4 F9:F13 F59 F15 F17" xr:uid="{1398B2BF-6FC8-4B25-9BB7-D561B22AACBA}">
      <formula1>sino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44" orientation="landscape" r:id="rId1"/>
  <headerFooter scaleWithDoc="0">
    <oddFooter>&amp;R&amp;"Goudy,Negrita Cursiva"Académica Nocturna&amp;"Goudy,Cursiva",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E2DA-B392-4233-9D14-DCD288738575}">
  <sheetPr codeName="Hoja4">
    <pageSetUpPr fitToPage="1"/>
  </sheetPr>
  <dimension ref="B1:K35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61" customWidth="1"/>
    <col min="2" max="2" width="4.109375" style="59" hidden="1" customWidth="1"/>
    <col min="3" max="3" width="57.109375" style="61" customWidth="1"/>
    <col min="4" max="4" width="8.44140625" style="61" customWidth="1"/>
    <col min="5" max="6" width="15.77734375" style="61" customWidth="1"/>
    <col min="7" max="7" width="15.88671875" style="61" customWidth="1"/>
    <col min="8" max="16384" width="11.44140625" style="61"/>
  </cols>
  <sheetData>
    <row r="1" spans="2:11" ht="17.399999999999999" x14ac:dyDescent="0.3">
      <c r="C1" s="60" t="s">
        <v>1765</v>
      </c>
      <c r="E1" s="60"/>
      <c r="H1" s="60"/>
      <c r="K1" s="62"/>
    </row>
    <row r="2" spans="2:11" ht="18" thickBot="1" x14ac:dyDescent="0.35">
      <c r="C2" s="60" t="s">
        <v>1767</v>
      </c>
      <c r="E2" s="88"/>
      <c r="F2" s="110"/>
      <c r="G2" s="111"/>
    </row>
    <row r="3" spans="2:11" ht="28.8" thickTop="1" thickBot="1" x14ac:dyDescent="0.35">
      <c r="B3" s="59">
        <v>1</v>
      </c>
      <c r="C3" s="112"/>
      <c r="D3" s="113"/>
      <c r="E3" s="114" t="s">
        <v>212</v>
      </c>
      <c r="F3" s="115" t="s">
        <v>1758</v>
      </c>
    </row>
    <row r="4" spans="2:11" ht="21.6" customHeight="1" thickTop="1" x14ac:dyDescent="0.3">
      <c r="B4" s="59">
        <v>2</v>
      </c>
      <c r="C4" s="116" t="s">
        <v>1060</v>
      </c>
      <c r="D4" s="116"/>
      <c r="E4" s="117">
        <f>+E5+E6</f>
        <v>0</v>
      </c>
      <c r="F4" s="118">
        <f>+F5+F6</f>
        <v>0</v>
      </c>
    </row>
    <row r="5" spans="2:11" ht="21.6" customHeight="1" x14ac:dyDescent="0.3">
      <c r="B5" s="59">
        <v>3</v>
      </c>
      <c r="C5" s="119" t="s">
        <v>1007</v>
      </c>
      <c r="D5" s="120"/>
      <c r="E5" s="121"/>
      <c r="F5" s="122"/>
      <c r="G5" s="123" t="str">
        <f>IF(AND(OR(E5&gt;0),AND(F5="")),"¿Nada en buen estado?",IF(AND(OR(E5&gt;=0),AND(F5&gt;E5)),"Verifique la cantidad total",""))</f>
        <v/>
      </c>
    </row>
    <row r="6" spans="2:11" ht="21.6" customHeight="1" x14ac:dyDescent="0.3">
      <c r="B6" s="59">
        <v>4</v>
      </c>
      <c r="C6" s="124" t="s">
        <v>702</v>
      </c>
      <c r="D6" s="124"/>
      <c r="E6" s="125">
        <f>+E7+E8+E9</f>
        <v>0</v>
      </c>
      <c r="F6" s="126">
        <f>+F7+F8+F9</f>
        <v>0</v>
      </c>
    </row>
    <row r="7" spans="2:11" ht="21.6" customHeight="1" x14ac:dyDescent="0.3">
      <c r="B7" s="59">
        <v>5</v>
      </c>
      <c r="C7" s="127"/>
      <c r="D7" s="611"/>
      <c r="E7" s="128"/>
      <c r="F7" s="129"/>
      <c r="G7" s="123" t="str">
        <f>IF(AND(OR(E7&gt;0),AND(F7="")),"¿Nada en buen estado?",IF(AND(OR(E7&gt;=0),AND(F7&gt;E7)),"Verifique la cantidad total",""))</f>
        <v/>
      </c>
    </row>
    <row r="8" spans="2:11" ht="21.6" customHeight="1" x14ac:dyDescent="0.3">
      <c r="B8" s="59">
        <v>6</v>
      </c>
      <c r="C8" s="127"/>
      <c r="D8" s="611"/>
      <c r="E8" s="128"/>
      <c r="F8" s="129"/>
      <c r="G8" s="123" t="str">
        <f t="shared" ref="G8:G23" si="0">IF(AND(OR(E8&gt;0),AND(F8="")),"¿Nada en buen estado?",IF(AND(OR(E8&gt;=0),AND(F8&gt;E8)),"Verifique la cantidad total",""))</f>
        <v/>
      </c>
    </row>
    <row r="9" spans="2:11" ht="21.6" customHeight="1" x14ac:dyDescent="0.3">
      <c r="B9" s="59">
        <v>7</v>
      </c>
      <c r="C9" s="127"/>
      <c r="D9" s="611"/>
      <c r="E9" s="128"/>
      <c r="F9" s="129"/>
      <c r="G9" s="123" t="str">
        <f t="shared" si="0"/>
        <v/>
      </c>
    </row>
    <row r="10" spans="2:11" ht="21.6" customHeight="1" x14ac:dyDescent="0.3">
      <c r="B10" s="59">
        <v>8</v>
      </c>
      <c r="C10" s="130" t="s">
        <v>213</v>
      </c>
      <c r="D10" s="130"/>
      <c r="E10" s="128"/>
      <c r="F10" s="131"/>
      <c r="G10" s="123" t="str">
        <f t="shared" si="0"/>
        <v/>
      </c>
    </row>
    <row r="11" spans="2:11" ht="21.6" customHeight="1" x14ac:dyDescent="0.3">
      <c r="B11" s="59">
        <v>9</v>
      </c>
      <c r="C11" s="132" t="s">
        <v>174</v>
      </c>
      <c r="D11" s="132"/>
      <c r="E11" s="128"/>
      <c r="F11" s="131"/>
      <c r="G11" s="123" t="str">
        <f t="shared" si="0"/>
        <v/>
      </c>
    </row>
    <row r="12" spans="2:11" ht="21.6" customHeight="1" x14ac:dyDescent="0.3">
      <c r="B12" s="59">
        <v>10</v>
      </c>
      <c r="C12" s="132" t="s">
        <v>703</v>
      </c>
      <c r="D12" s="132"/>
      <c r="E12" s="128"/>
      <c r="F12" s="131"/>
      <c r="G12" s="123" t="str">
        <f t="shared" si="0"/>
        <v/>
      </c>
    </row>
    <row r="13" spans="2:11" ht="21.6" customHeight="1" x14ac:dyDescent="0.3">
      <c r="B13" s="59">
        <v>11</v>
      </c>
      <c r="C13" s="130" t="s">
        <v>1062</v>
      </c>
      <c r="D13" s="130"/>
      <c r="E13" s="128"/>
      <c r="F13" s="131"/>
      <c r="G13" s="123" t="str">
        <f t="shared" si="0"/>
        <v/>
      </c>
    </row>
    <row r="14" spans="2:11" ht="21.6" customHeight="1" x14ac:dyDescent="0.3">
      <c r="B14" s="59">
        <v>12</v>
      </c>
      <c r="C14" s="132" t="s">
        <v>175</v>
      </c>
      <c r="D14" s="132"/>
      <c r="E14" s="128"/>
      <c r="F14" s="131"/>
      <c r="G14" s="123" t="str">
        <f t="shared" si="0"/>
        <v/>
      </c>
    </row>
    <row r="15" spans="2:11" ht="21.6" customHeight="1" x14ac:dyDescent="0.3">
      <c r="B15" s="59">
        <v>13</v>
      </c>
      <c r="C15" s="132" t="s">
        <v>187</v>
      </c>
      <c r="D15" s="132"/>
      <c r="E15" s="128"/>
      <c r="F15" s="131"/>
      <c r="G15" s="123" t="str">
        <f t="shared" si="0"/>
        <v/>
      </c>
    </row>
    <row r="16" spans="2:11" ht="21.6" customHeight="1" x14ac:dyDescent="0.3">
      <c r="B16" s="59">
        <v>14</v>
      </c>
      <c r="C16" s="130" t="s">
        <v>197</v>
      </c>
      <c r="D16" s="133" t="str">
        <f>IF(AND('CUADRO 13'!F9="Sí",OR(E16="",E16=0)),"**",IF(AND(E16&gt;0,OR('CUADRO 13'!F9="No",'CUADRO 13'!F9="")),"/**/",""))</f>
        <v/>
      </c>
      <c r="E16" s="128"/>
      <c r="F16" s="131"/>
      <c r="G16" s="123" t="str">
        <f t="shared" si="0"/>
        <v/>
      </c>
    </row>
    <row r="17" spans="2:7" ht="21.6" customHeight="1" x14ac:dyDescent="0.3">
      <c r="B17" s="59">
        <v>15</v>
      </c>
      <c r="C17" s="132" t="s">
        <v>200</v>
      </c>
      <c r="D17" s="132"/>
      <c r="E17" s="128"/>
      <c r="F17" s="131"/>
      <c r="G17" s="123" t="str">
        <f t="shared" si="0"/>
        <v/>
      </c>
    </row>
    <row r="18" spans="2:7" ht="21.6" customHeight="1" x14ac:dyDescent="0.3">
      <c r="B18" s="59">
        <v>16</v>
      </c>
      <c r="C18" s="132" t="s">
        <v>759</v>
      </c>
      <c r="D18" s="132"/>
      <c r="E18" s="128"/>
      <c r="F18" s="131"/>
      <c r="G18" s="123" t="str">
        <f t="shared" si="0"/>
        <v/>
      </c>
    </row>
    <row r="19" spans="2:7" ht="21.6" customHeight="1" x14ac:dyDescent="0.3">
      <c r="B19" s="59">
        <v>17</v>
      </c>
      <c r="C19" s="132" t="s">
        <v>198</v>
      </c>
      <c r="D19" s="132"/>
      <c r="E19" s="128"/>
      <c r="F19" s="131"/>
      <c r="G19" s="123" t="str">
        <f t="shared" si="0"/>
        <v/>
      </c>
    </row>
    <row r="20" spans="2:7" ht="21.6" customHeight="1" x14ac:dyDescent="0.3">
      <c r="B20" s="59">
        <v>18</v>
      </c>
      <c r="C20" s="132" t="s">
        <v>199</v>
      </c>
      <c r="D20" s="132"/>
      <c r="E20" s="128"/>
      <c r="F20" s="131"/>
      <c r="G20" s="123" t="str">
        <f t="shared" si="0"/>
        <v/>
      </c>
    </row>
    <row r="21" spans="2:7" ht="21.6" customHeight="1" x14ac:dyDescent="0.3">
      <c r="B21" s="59">
        <v>19</v>
      </c>
      <c r="C21" s="132" t="s">
        <v>704</v>
      </c>
      <c r="D21" s="132"/>
      <c r="E21" s="128"/>
      <c r="F21" s="131"/>
      <c r="G21" s="123" t="str">
        <f t="shared" si="0"/>
        <v/>
      </c>
    </row>
    <row r="22" spans="2:7" ht="21.6" customHeight="1" x14ac:dyDescent="0.3">
      <c r="B22" s="59">
        <v>20</v>
      </c>
      <c r="C22" s="134" t="s">
        <v>1766</v>
      </c>
      <c r="D22" s="135" t="str">
        <f>IF(AND('CUADRO 13'!F15="Sí",OR(E22="",E22=0)),"***",IF(AND(E22&gt;0,OR('CUADRO 13'!F15="No",'CUADRO 13'!F15="")),"++",""))</f>
        <v/>
      </c>
      <c r="E22" s="136"/>
      <c r="F22" s="137"/>
      <c r="G22" s="123" t="str">
        <f t="shared" si="0"/>
        <v/>
      </c>
    </row>
    <row r="23" spans="2:7" ht="21.6" customHeight="1" thickBot="1" x14ac:dyDescent="0.35">
      <c r="B23" s="59">
        <v>21</v>
      </c>
      <c r="C23" s="138" t="s">
        <v>1063</v>
      </c>
      <c r="D23" s="138"/>
      <c r="E23" s="139"/>
      <c r="F23" s="140"/>
      <c r="G23" s="123" t="str">
        <f t="shared" si="0"/>
        <v/>
      </c>
    </row>
    <row r="24" spans="2:7" ht="14.4" thickTop="1" x14ac:dyDescent="0.3">
      <c r="C24" s="141" t="str">
        <f>IF(D16="**","** En el Cuadro 13 indicó que se cuenta con Servicio de Biblioteca, pero no indica espacio físico en este cuadro.","")</f>
        <v/>
      </c>
      <c r="E24" s="44"/>
      <c r="F24" s="142"/>
      <c r="G24" s="143"/>
    </row>
    <row r="25" spans="2:7" x14ac:dyDescent="0.3">
      <c r="C25" s="141" t="str">
        <f>IF(D16="/**/","/**/ Indicó espacio físico para Biblioteca, pero no indica Servicio de biblioteca en el Cuadro 13.","")</f>
        <v/>
      </c>
      <c r="E25" s="44"/>
      <c r="F25" s="142"/>
      <c r="G25" s="143"/>
    </row>
    <row r="26" spans="2:7" x14ac:dyDescent="0.3">
      <c r="C26" s="141" t="str">
        <f>IF(D22="***","*** Indicó que cuentan con Sala de Lactancia en el Cuadro 13, pero no indica espacio físico.",(IF(D22="++","++ Indicó datos en espacio físico, pero en el Cuadro 13, seleccionó la opción No o la dejó en blanco.","")))</f>
        <v/>
      </c>
    </row>
    <row r="28" spans="2:7" ht="15.6" x14ac:dyDescent="0.3">
      <c r="B28" s="61"/>
      <c r="C28" s="86" t="s">
        <v>189</v>
      </c>
    </row>
    <row r="29" spans="2:7" x14ac:dyDescent="0.3">
      <c r="B29" s="59">
        <v>22</v>
      </c>
      <c r="C29" s="776"/>
      <c r="D29" s="787"/>
      <c r="E29" s="787"/>
      <c r="F29" s="777"/>
    </row>
    <row r="30" spans="2:7" x14ac:dyDescent="0.3">
      <c r="C30" s="778"/>
      <c r="D30" s="788"/>
      <c r="E30" s="788"/>
      <c r="F30" s="779"/>
    </row>
    <row r="31" spans="2:7" x14ac:dyDescent="0.3">
      <c r="C31" s="778"/>
      <c r="D31" s="788"/>
      <c r="E31" s="788"/>
      <c r="F31" s="779"/>
    </row>
    <row r="32" spans="2:7" x14ac:dyDescent="0.3">
      <c r="C32" s="778"/>
      <c r="D32" s="788"/>
      <c r="E32" s="788"/>
      <c r="F32" s="779"/>
    </row>
    <row r="33" spans="3:6" x14ac:dyDescent="0.3">
      <c r="C33" s="778"/>
      <c r="D33" s="788"/>
      <c r="E33" s="788"/>
      <c r="F33" s="779"/>
    </row>
    <row r="34" spans="3:6" x14ac:dyDescent="0.3">
      <c r="C34" s="778"/>
      <c r="D34" s="788"/>
      <c r="E34" s="788"/>
      <c r="F34" s="779"/>
    </row>
    <row r="35" spans="3:6" x14ac:dyDescent="0.3">
      <c r="C35" s="780"/>
      <c r="D35" s="789"/>
      <c r="E35" s="789"/>
      <c r="F35" s="781"/>
    </row>
  </sheetData>
  <sheetProtection algorithmName="SHA-512" hashValue="xDoL5+pu5RYr9ylCP2mWeHIYhTYesCDyevtVgX3qGxvKX3hbc3T4flg3Z/KbyMvN+ML3qZrcCrMX5d3+MEDMjA==" saltValue="S5NixsSQyQDuRvEBf7TWSA==" spinCount="100000" sheet="1" objects="1" scenarios="1"/>
  <mergeCells count="1">
    <mergeCell ref="C29:F35"/>
  </mergeCells>
  <conditionalFormatting sqref="E4:F4">
    <cfRule type="cellIs" dxfId="4" priority="2" operator="equal">
      <formula>0</formula>
    </cfRule>
  </conditionalFormatting>
  <conditionalFormatting sqref="E6:F6">
    <cfRule type="cellIs" dxfId="3" priority="3" operator="equal">
      <formula>0</formula>
    </cfRule>
  </conditionalFormatting>
  <conditionalFormatting sqref="G5 G7:G23">
    <cfRule type="cellIs" dxfId="2" priority="1" operator="equal">
      <formula>"Error!"</formula>
    </cfRule>
  </conditionalFormatting>
  <dataValidations count="1">
    <dataValidation type="whole" operator="greaterThanOrEqual" allowBlank="1" showInputMessage="1" showErrorMessage="1" sqref="F24:G25 E4:F23" xr:uid="{D53DC484-FA26-4EF2-893B-24C8C1AFF756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86" orientation="landscape" r:id="rId1"/>
  <headerFooter scaleWithDoc="0">
    <oddFooter>&amp;R&amp;"Goudy,Negrita Cursiva"Académica Nocturna&amp;"Goudy,Cursiva",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C34F-65B4-4D09-90CA-1382E436FB51}">
  <sheetPr codeName="Hoja5">
    <pageSetUpPr fitToPage="1"/>
  </sheetPr>
  <dimension ref="B1:G18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61" customWidth="1"/>
    <col min="2" max="2" width="3.21875" style="59" hidden="1" customWidth="1"/>
    <col min="3" max="3" width="43.77734375" style="61" customWidth="1"/>
    <col min="4" max="7" width="15.6640625" style="61" customWidth="1"/>
    <col min="8" max="16384" width="11.44140625" style="61"/>
  </cols>
  <sheetData>
    <row r="1" spans="2:7" ht="17.399999999999999" x14ac:dyDescent="0.3">
      <c r="C1" s="60" t="s">
        <v>1751</v>
      </c>
      <c r="D1" s="60"/>
    </row>
    <row r="2" spans="2:7" ht="18" thickBot="1" x14ac:dyDescent="0.35">
      <c r="C2" s="87" t="s">
        <v>1768</v>
      </c>
      <c r="D2" s="88"/>
      <c r="E2" s="88"/>
      <c r="F2" s="88"/>
      <c r="G2" s="89"/>
    </row>
    <row r="3" spans="2:7" ht="24.6" customHeight="1" thickTop="1" x14ac:dyDescent="0.3">
      <c r="B3" s="59">
        <f>+B2+1</f>
        <v>1</v>
      </c>
      <c r="C3" s="790" t="s">
        <v>186</v>
      </c>
      <c r="D3" s="666" t="s">
        <v>185</v>
      </c>
      <c r="E3" s="668"/>
      <c r="F3" s="792" t="s">
        <v>1752</v>
      </c>
      <c r="G3" s="667"/>
    </row>
    <row r="4" spans="2:7" ht="31.2" customHeight="1" thickBot="1" x14ac:dyDescent="0.35">
      <c r="B4" s="59">
        <f t="shared" ref="B4:B8" si="0">+B3+1</f>
        <v>2</v>
      </c>
      <c r="C4" s="791"/>
      <c r="D4" s="91" t="s">
        <v>1753</v>
      </c>
      <c r="E4" s="92" t="s">
        <v>180</v>
      </c>
      <c r="F4" s="93" t="s">
        <v>1753</v>
      </c>
      <c r="G4" s="94" t="s">
        <v>180</v>
      </c>
    </row>
    <row r="5" spans="2:7" ht="26.4" customHeight="1" thickTop="1" x14ac:dyDescent="0.3">
      <c r="B5" s="59">
        <f t="shared" si="0"/>
        <v>3</v>
      </c>
      <c r="C5" s="95" t="s">
        <v>181</v>
      </c>
      <c r="D5" s="96">
        <f>SUM(D6:D8)</f>
        <v>0</v>
      </c>
      <c r="E5" s="97">
        <f>SUM(E6:E8)</f>
        <v>0</v>
      </c>
      <c r="F5" s="98">
        <f>SUM(F6:F8)</f>
        <v>0</v>
      </c>
      <c r="G5" s="99">
        <f>SUM(G6:G8)</f>
        <v>0</v>
      </c>
    </row>
    <row r="6" spans="2:7" ht="26.4" customHeight="1" x14ac:dyDescent="0.3">
      <c r="B6" s="59">
        <f t="shared" si="0"/>
        <v>4</v>
      </c>
      <c r="C6" s="100" t="s">
        <v>182</v>
      </c>
      <c r="D6" s="101"/>
      <c r="E6" s="102"/>
      <c r="F6" s="103"/>
      <c r="G6" s="104"/>
    </row>
    <row r="7" spans="2:7" ht="26.4" customHeight="1" x14ac:dyDescent="0.3">
      <c r="B7" s="59">
        <f t="shared" si="0"/>
        <v>5</v>
      </c>
      <c r="C7" s="100" t="s">
        <v>183</v>
      </c>
      <c r="D7" s="101"/>
      <c r="E7" s="102"/>
      <c r="F7" s="103"/>
      <c r="G7" s="104"/>
    </row>
    <row r="8" spans="2:7" ht="26.4" customHeight="1" thickBot="1" x14ac:dyDescent="0.35">
      <c r="B8" s="59">
        <f t="shared" si="0"/>
        <v>6</v>
      </c>
      <c r="C8" s="105" t="s">
        <v>184</v>
      </c>
      <c r="D8" s="106"/>
      <c r="E8" s="107"/>
      <c r="F8" s="108"/>
      <c r="G8" s="109"/>
    </row>
    <row r="9" spans="2:7" ht="14.4" thickTop="1" x14ac:dyDescent="0.3"/>
    <row r="11" spans="2:7" ht="15.6" x14ac:dyDescent="0.3">
      <c r="C11" s="86" t="s">
        <v>189</v>
      </c>
    </row>
    <row r="12" spans="2:7" x14ac:dyDescent="0.3">
      <c r="B12" s="59">
        <v>7</v>
      </c>
      <c r="C12" s="776"/>
      <c r="D12" s="787"/>
      <c r="E12" s="787"/>
      <c r="F12" s="787"/>
      <c r="G12" s="777"/>
    </row>
    <row r="13" spans="2:7" x14ac:dyDescent="0.3">
      <c r="C13" s="778"/>
      <c r="D13" s="788"/>
      <c r="E13" s="788"/>
      <c r="F13" s="788"/>
      <c r="G13" s="779"/>
    </row>
    <row r="14" spans="2:7" x14ac:dyDescent="0.3">
      <c r="C14" s="778"/>
      <c r="D14" s="788"/>
      <c r="E14" s="788"/>
      <c r="F14" s="788"/>
      <c r="G14" s="779"/>
    </row>
    <row r="15" spans="2:7" x14ac:dyDescent="0.3">
      <c r="C15" s="778"/>
      <c r="D15" s="788"/>
      <c r="E15" s="788"/>
      <c r="F15" s="788"/>
      <c r="G15" s="779"/>
    </row>
    <row r="16" spans="2:7" x14ac:dyDescent="0.3">
      <c r="C16" s="778"/>
      <c r="D16" s="788"/>
      <c r="E16" s="788"/>
      <c r="F16" s="788"/>
      <c r="G16" s="779"/>
    </row>
    <row r="17" spans="3:7" x14ac:dyDescent="0.3">
      <c r="C17" s="778"/>
      <c r="D17" s="788"/>
      <c r="E17" s="788"/>
      <c r="F17" s="788"/>
      <c r="G17" s="779"/>
    </row>
    <row r="18" spans="3:7" x14ac:dyDescent="0.3">
      <c r="C18" s="780"/>
      <c r="D18" s="789"/>
      <c r="E18" s="789"/>
      <c r="F18" s="789"/>
      <c r="G18" s="781"/>
    </row>
  </sheetData>
  <sheetProtection algorithmName="SHA-512" hashValue="ejZ/L0MmxMCQMO/hpxhXvKyyVMyR3RWj+DlcJyirxTOvvSnJy/Qk+JFFQVGGikfbC8fzSGlDh9S5rf4/NzvfWA==" saltValue="kmT7VFQ+FDM8wh0gBdwkmQ==" spinCount="100000" sheet="1" objects="1" scenarios="1"/>
  <mergeCells count="4">
    <mergeCell ref="C3:C4"/>
    <mergeCell ref="D3:E3"/>
    <mergeCell ref="F3:G3"/>
    <mergeCell ref="C12:G18"/>
  </mergeCells>
  <conditionalFormatting sqref="D5:G5">
    <cfRule type="cellIs" dxfId="1" priority="1" operator="equal">
      <formula>0</formula>
    </cfRule>
  </conditionalFormatting>
  <dataValidations count="1">
    <dataValidation type="whole" operator="greaterThanOrEqual" allowBlank="1" showInputMessage="1" showErrorMessage="1" sqref="D5:G8" xr:uid="{D600AEDD-FF41-45DD-80E1-67DA1E39A0B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orientation="landscape" r:id="rId1"/>
  <headerFooter scaleWithDoc="0">
    <oddFooter>&amp;R&amp;"Goudy,Negrita Cursiva"Académica Nocturna&amp;"Goudy,Cursiva",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3366FF"/>
  </sheetPr>
  <dimension ref="A1:X57"/>
  <sheetViews>
    <sheetView zoomScale="80" zoomScaleNormal="80" workbookViewId="0">
      <pane ySplit="2" topLeftCell="A40" activePane="bottomLeft" state="frozen"/>
      <selection sqref="A1:XFD1048576"/>
      <selection pane="bottomLeft" activeCell="F72" sqref="F72"/>
    </sheetView>
  </sheetViews>
  <sheetFormatPr baseColWidth="10" defaultColWidth="11.44140625" defaultRowHeight="14.4" x14ac:dyDescent="0.3"/>
  <cols>
    <col min="1" max="1" width="8.109375" style="7" bestFit="1" customWidth="1"/>
    <col min="2" max="2" width="7.88671875" style="7" bestFit="1" customWidth="1"/>
    <col min="3" max="3" width="11.44140625" style="2"/>
    <col min="4" max="4" width="7.88671875" style="7" bestFit="1" customWidth="1"/>
    <col min="5" max="5" width="8.109375" style="7" bestFit="1" customWidth="1"/>
    <col min="6" max="6" width="41" style="7" bestFit="1" customWidth="1"/>
    <col min="7" max="7" width="19.6640625" style="7" bestFit="1" customWidth="1"/>
    <col min="8" max="8" width="8.109375" style="7" bestFit="1" customWidth="1"/>
    <col min="9" max="9" width="5.5546875" style="7" bestFit="1" customWidth="1"/>
    <col min="10" max="10" width="7.109375" style="7" bestFit="1" customWidth="1"/>
    <col min="11" max="11" width="6.109375" style="7" bestFit="1" customWidth="1"/>
    <col min="12" max="12" width="8.109375" style="7" customWidth="1"/>
    <col min="13" max="13" width="13.33203125" style="7" bestFit="1" customWidth="1"/>
    <col min="14" max="14" width="23.33203125" style="7" bestFit="1" customWidth="1"/>
    <col min="15" max="15" width="22.33203125" style="7" bestFit="1" customWidth="1"/>
    <col min="16" max="16" width="24.109375" style="7" bestFit="1" customWidth="1"/>
    <col min="17" max="17" width="10" style="7" bestFit="1" customWidth="1"/>
    <col min="18" max="18" width="36" style="7" bestFit="1" customWidth="1"/>
    <col min="19" max="20" width="13.88671875" style="7" customWidth="1"/>
    <col min="21" max="21" width="33.6640625" style="7" bestFit="1" customWidth="1"/>
    <col min="22" max="22" width="50.88671875" style="7" bestFit="1" customWidth="1"/>
    <col min="23" max="23" width="12.44140625" style="7" bestFit="1" customWidth="1"/>
    <col min="24" max="24" width="12.44140625" style="7" customWidth="1"/>
    <col min="25" max="16384" width="11.44140625" style="2"/>
  </cols>
  <sheetData>
    <row r="1" spans="1:24" x14ac:dyDescent="0.3">
      <c r="A1" s="1">
        <v>1</v>
      </c>
      <c r="B1" s="1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</row>
    <row r="2" spans="1:24" s="4" customFormat="1" x14ac:dyDescent="0.3">
      <c r="A2" s="3" t="s">
        <v>21</v>
      </c>
      <c r="B2" s="3" t="s">
        <v>20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693</v>
      </c>
      <c r="M2" s="3" t="s">
        <v>28</v>
      </c>
      <c r="N2" s="3" t="s">
        <v>29</v>
      </c>
      <c r="O2" s="3" t="s">
        <v>30</v>
      </c>
      <c r="P2" s="3" t="s">
        <v>31</v>
      </c>
      <c r="Q2" s="3" t="s">
        <v>32</v>
      </c>
      <c r="R2" s="3" t="s">
        <v>33</v>
      </c>
      <c r="S2" s="3" t="s">
        <v>34</v>
      </c>
      <c r="T2" s="3" t="s">
        <v>35</v>
      </c>
      <c r="U2" s="3" t="s">
        <v>36</v>
      </c>
      <c r="V2" s="3" t="s">
        <v>37</v>
      </c>
      <c r="W2" s="3" t="s">
        <v>38</v>
      </c>
      <c r="X2" s="5" t="s">
        <v>731</v>
      </c>
    </row>
    <row r="3" spans="1:24" x14ac:dyDescent="0.3">
      <c r="A3" s="6" t="s">
        <v>853</v>
      </c>
      <c r="B3" s="7" t="s">
        <v>767</v>
      </c>
      <c r="D3" s="7" t="s">
        <v>779</v>
      </c>
      <c r="E3" s="7" t="s">
        <v>830</v>
      </c>
      <c r="F3" s="7" t="s">
        <v>1047</v>
      </c>
      <c r="G3" s="20" t="s">
        <v>1048</v>
      </c>
      <c r="H3" s="20" t="s">
        <v>5</v>
      </c>
      <c r="I3" s="7" t="s">
        <v>39</v>
      </c>
      <c r="J3" s="7" t="s">
        <v>16</v>
      </c>
      <c r="K3" s="7" t="s">
        <v>2</v>
      </c>
      <c r="L3" s="7" t="str">
        <f t="shared" ref="L3:L55" si="0">CONCATENATE(I3,"-",J3,"-",K3)</f>
        <v>1-13-01</v>
      </c>
      <c r="P3" s="7" t="s">
        <v>50</v>
      </c>
      <c r="Q3" s="7" t="s">
        <v>1646</v>
      </c>
      <c r="R3" s="7" t="s">
        <v>1647</v>
      </c>
      <c r="S3" s="7">
        <v>40800227</v>
      </c>
      <c r="U3" s="7" t="s">
        <v>969</v>
      </c>
      <c r="V3" s="7" t="s">
        <v>970</v>
      </c>
      <c r="X3" s="2"/>
    </row>
    <row r="4" spans="1:24" x14ac:dyDescent="0.3">
      <c r="A4" s="7" t="s">
        <v>834</v>
      </c>
      <c r="B4" s="7" t="s">
        <v>782</v>
      </c>
      <c r="D4" s="7" t="s">
        <v>780</v>
      </c>
      <c r="E4" s="7" t="s">
        <v>831</v>
      </c>
      <c r="F4" s="7" t="s">
        <v>884</v>
      </c>
      <c r="G4" s="20" t="s">
        <v>1049</v>
      </c>
      <c r="H4" s="20" t="s">
        <v>6</v>
      </c>
      <c r="I4" s="7" t="s">
        <v>39</v>
      </c>
      <c r="J4" s="7" t="s">
        <v>2</v>
      </c>
      <c r="K4" s="7" t="s">
        <v>12</v>
      </c>
      <c r="L4" s="7" t="str">
        <f t="shared" si="0"/>
        <v>1-01-10</v>
      </c>
      <c r="P4" s="7" t="s">
        <v>60</v>
      </c>
      <c r="Q4" s="7" t="s">
        <v>1646</v>
      </c>
      <c r="R4" s="7" t="s">
        <v>1648</v>
      </c>
      <c r="S4" s="7">
        <v>22541427</v>
      </c>
      <c r="T4" s="7">
        <v>24455665</v>
      </c>
      <c r="U4" s="7" t="s">
        <v>1027</v>
      </c>
      <c r="V4" s="7" t="s">
        <v>1028</v>
      </c>
      <c r="X4" s="2"/>
    </row>
    <row r="5" spans="1:24" x14ac:dyDescent="0.3">
      <c r="A5" s="7" t="s">
        <v>831</v>
      </c>
      <c r="B5" s="7" t="s">
        <v>780</v>
      </c>
      <c r="D5" s="7" t="s">
        <v>67</v>
      </c>
      <c r="E5" s="7" t="s">
        <v>832</v>
      </c>
      <c r="F5" s="7" t="s">
        <v>885</v>
      </c>
      <c r="G5" s="20" t="s">
        <v>41</v>
      </c>
      <c r="H5" s="20" t="s">
        <v>8</v>
      </c>
      <c r="I5" s="7" t="s">
        <v>39</v>
      </c>
      <c r="J5" s="7" t="s">
        <v>4</v>
      </c>
      <c r="K5" s="7" t="s">
        <v>2</v>
      </c>
      <c r="L5" s="7" t="str">
        <f t="shared" si="0"/>
        <v>1-03-01</v>
      </c>
      <c r="P5" s="7" t="s">
        <v>41</v>
      </c>
      <c r="Q5" s="7" t="s">
        <v>1646</v>
      </c>
      <c r="R5" s="7" t="s">
        <v>1649</v>
      </c>
      <c r="S5" s="7">
        <v>22591015</v>
      </c>
      <c r="T5" s="7">
        <v>22591015</v>
      </c>
      <c r="U5" s="7" t="s">
        <v>971</v>
      </c>
      <c r="V5" s="7" t="s">
        <v>1650</v>
      </c>
      <c r="X5" s="2"/>
    </row>
    <row r="6" spans="1:24" x14ac:dyDescent="0.3">
      <c r="A6" s="7" t="s">
        <v>830</v>
      </c>
      <c r="B6" s="7" t="s">
        <v>779</v>
      </c>
      <c r="D6" s="7" t="s">
        <v>781</v>
      </c>
      <c r="E6" s="7" t="s">
        <v>833</v>
      </c>
      <c r="F6" s="7" t="s">
        <v>1539</v>
      </c>
      <c r="G6" s="20" t="s">
        <v>46</v>
      </c>
      <c r="H6" s="20" t="s">
        <v>12</v>
      </c>
      <c r="I6" s="7" t="s">
        <v>47</v>
      </c>
      <c r="J6" s="7" t="s">
        <v>12</v>
      </c>
      <c r="K6" s="7" t="s">
        <v>3</v>
      </c>
      <c r="L6" s="7" t="str">
        <f t="shared" si="0"/>
        <v>6-10-02</v>
      </c>
      <c r="P6" s="7" t="s">
        <v>925</v>
      </c>
      <c r="Q6" s="7" t="s">
        <v>1646</v>
      </c>
      <c r="R6" s="7" t="s">
        <v>1540</v>
      </c>
      <c r="S6" s="7">
        <v>27321350</v>
      </c>
      <c r="T6" s="7">
        <v>27321350</v>
      </c>
      <c r="U6" s="7" t="s">
        <v>972</v>
      </c>
      <c r="V6" s="7" t="s">
        <v>1651</v>
      </c>
      <c r="X6" s="2"/>
    </row>
    <row r="7" spans="1:24" x14ac:dyDescent="0.3">
      <c r="A7" s="7" t="s">
        <v>832</v>
      </c>
      <c r="B7" s="7" t="s">
        <v>67</v>
      </c>
      <c r="D7" s="7" t="s">
        <v>782</v>
      </c>
      <c r="E7" s="7" t="s">
        <v>834</v>
      </c>
      <c r="F7" s="7" t="s">
        <v>1642</v>
      </c>
      <c r="G7" s="20" t="s">
        <v>1048</v>
      </c>
      <c r="H7" s="20" t="s">
        <v>2</v>
      </c>
      <c r="I7" s="7" t="s">
        <v>39</v>
      </c>
      <c r="J7" s="7" t="s">
        <v>10</v>
      </c>
      <c r="K7" s="7" t="s">
        <v>2</v>
      </c>
      <c r="L7" s="7" t="str">
        <f t="shared" si="0"/>
        <v>1-08-01</v>
      </c>
      <c r="P7" s="7" t="s">
        <v>62</v>
      </c>
      <c r="Q7" s="7" t="s">
        <v>1646</v>
      </c>
      <c r="R7" s="7" t="s">
        <v>1564</v>
      </c>
      <c r="S7" s="7">
        <v>22215349</v>
      </c>
      <c r="U7" s="7" t="s">
        <v>973</v>
      </c>
      <c r="V7" s="7" t="s">
        <v>974</v>
      </c>
      <c r="X7" s="2"/>
    </row>
    <row r="8" spans="1:24" x14ac:dyDescent="0.3">
      <c r="A8" s="7" t="s">
        <v>835</v>
      </c>
      <c r="B8" s="7" t="s">
        <v>783</v>
      </c>
      <c r="D8" s="7" t="s">
        <v>783</v>
      </c>
      <c r="E8" s="7" t="s">
        <v>835</v>
      </c>
      <c r="F8" s="7" t="s">
        <v>886</v>
      </c>
      <c r="G8" s="20" t="s">
        <v>61</v>
      </c>
      <c r="H8" s="20" t="s">
        <v>2</v>
      </c>
      <c r="I8" s="7" t="s">
        <v>39</v>
      </c>
      <c r="J8" s="7" t="s">
        <v>5</v>
      </c>
      <c r="K8" s="7" t="s">
        <v>2</v>
      </c>
      <c r="L8" s="7" t="str">
        <f t="shared" si="0"/>
        <v>1-04-01</v>
      </c>
      <c r="P8" s="7" t="s">
        <v>63</v>
      </c>
      <c r="Q8" s="7" t="s">
        <v>1646</v>
      </c>
      <c r="R8" s="7" t="s">
        <v>1567</v>
      </c>
      <c r="S8" s="7">
        <v>24160009</v>
      </c>
      <c r="U8" s="7" t="s">
        <v>975</v>
      </c>
      <c r="V8" s="7" t="s">
        <v>1099</v>
      </c>
      <c r="X8" s="2"/>
    </row>
    <row r="9" spans="1:24" x14ac:dyDescent="0.3">
      <c r="A9" s="7" t="s">
        <v>836</v>
      </c>
      <c r="B9" s="7" t="s">
        <v>784</v>
      </c>
      <c r="D9" s="7" t="s">
        <v>784</v>
      </c>
      <c r="E9" s="7" t="s">
        <v>836</v>
      </c>
      <c r="F9" s="7" t="s">
        <v>887</v>
      </c>
      <c r="G9" s="20" t="s">
        <v>61</v>
      </c>
      <c r="H9" s="20" t="s">
        <v>6</v>
      </c>
      <c r="I9" s="7" t="s">
        <v>39</v>
      </c>
      <c r="J9" s="7" t="s">
        <v>8</v>
      </c>
      <c r="K9" s="7" t="s">
        <v>2</v>
      </c>
      <c r="L9" s="7" t="str">
        <f t="shared" si="0"/>
        <v>1-07-01</v>
      </c>
      <c r="P9" s="7" t="s">
        <v>68</v>
      </c>
      <c r="Q9" s="7" t="s">
        <v>1646</v>
      </c>
      <c r="R9" s="7" t="s">
        <v>1652</v>
      </c>
      <c r="S9" s="7">
        <v>22493268</v>
      </c>
      <c r="U9" s="7" t="s">
        <v>976</v>
      </c>
      <c r="V9" s="7" t="s">
        <v>977</v>
      </c>
      <c r="X9" s="2"/>
    </row>
    <row r="10" spans="1:24" x14ac:dyDescent="0.3">
      <c r="A10" s="7" t="s">
        <v>837</v>
      </c>
      <c r="B10" s="7" t="s">
        <v>785</v>
      </c>
      <c r="D10" s="7" t="s">
        <v>785</v>
      </c>
      <c r="E10" s="7" t="s">
        <v>837</v>
      </c>
      <c r="F10" s="7" t="s">
        <v>1021</v>
      </c>
      <c r="G10" s="20" t="s">
        <v>69</v>
      </c>
      <c r="H10" s="20" t="s">
        <v>2</v>
      </c>
      <c r="I10" s="7" t="s">
        <v>39</v>
      </c>
      <c r="J10" s="7" t="s">
        <v>70</v>
      </c>
      <c r="K10" s="7" t="s">
        <v>2</v>
      </c>
      <c r="L10" s="7" t="str">
        <f t="shared" si="0"/>
        <v>1-19-01</v>
      </c>
      <c r="P10" s="7" t="s">
        <v>1643</v>
      </c>
      <c r="Q10" s="7" t="s">
        <v>1646</v>
      </c>
      <c r="R10" s="7" t="s">
        <v>1569</v>
      </c>
      <c r="S10" s="7">
        <v>27710267</v>
      </c>
      <c r="T10" s="7">
        <v>27710267</v>
      </c>
      <c r="U10" s="7" t="s">
        <v>978</v>
      </c>
      <c r="V10" s="7" t="s">
        <v>1052</v>
      </c>
      <c r="X10" s="2"/>
    </row>
    <row r="11" spans="1:24" x14ac:dyDescent="0.3">
      <c r="A11" s="7" t="s">
        <v>867</v>
      </c>
      <c r="B11" s="7" t="s">
        <v>813</v>
      </c>
      <c r="D11" s="7" t="s">
        <v>786</v>
      </c>
      <c r="E11" s="7" t="s">
        <v>838</v>
      </c>
      <c r="F11" s="7" t="s">
        <v>888</v>
      </c>
      <c r="G11" s="20" t="s">
        <v>43</v>
      </c>
      <c r="H11" s="20" t="s">
        <v>7</v>
      </c>
      <c r="I11" s="7" t="s">
        <v>40</v>
      </c>
      <c r="J11" s="7" t="s">
        <v>8</v>
      </c>
      <c r="K11" s="7" t="s">
        <v>2</v>
      </c>
      <c r="L11" s="7" t="str">
        <f t="shared" si="0"/>
        <v>2-07-01</v>
      </c>
      <c r="P11" s="7" t="s">
        <v>925</v>
      </c>
      <c r="Q11" s="7" t="s">
        <v>1646</v>
      </c>
      <c r="R11" s="7" t="s">
        <v>1570</v>
      </c>
      <c r="S11" s="7">
        <v>24531322</v>
      </c>
      <c r="T11" s="7">
        <v>24531322</v>
      </c>
      <c r="U11" s="7" t="s">
        <v>979</v>
      </c>
      <c r="V11" s="7" t="s">
        <v>980</v>
      </c>
      <c r="X11" s="2"/>
    </row>
    <row r="12" spans="1:24" x14ac:dyDescent="0.3">
      <c r="A12" s="7" t="s">
        <v>839</v>
      </c>
      <c r="B12" s="7" t="s">
        <v>787</v>
      </c>
      <c r="D12" s="7" t="s">
        <v>787</v>
      </c>
      <c r="E12" s="7" t="s">
        <v>839</v>
      </c>
      <c r="F12" s="7" t="s">
        <v>889</v>
      </c>
      <c r="G12" s="20" t="s">
        <v>44</v>
      </c>
      <c r="H12" s="20" t="s">
        <v>2</v>
      </c>
      <c r="I12" s="7" t="s">
        <v>40</v>
      </c>
      <c r="J12" s="7" t="s">
        <v>2</v>
      </c>
      <c r="K12" s="7" t="s">
        <v>2</v>
      </c>
      <c r="L12" s="7" t="str">
        <f t="shared" si="0"/>
        <v>2-01-01</v>
      </c>
      <c r="P12" s="7" t="s">
        <v>75</v>
      </c>
      <c r="Q12" s="7" t="s">
        <v>1646</v>
      </c>
      <c r="R12" s="7" t="s">
        <v>1087</v>
      </c>
      <c r="S12" s="7">
        <v>22411659</v>
      </c>
      <c r="T12" s="7">
        <v>22411659</v>
      </c>
      <c r="U12" s="7" t="s">
        <v>981</v>
      </c>
      <c r="V12" s="7" t="s">
        <v>982</v>
      </c>
      <c r="X12" s="2"/>
    </row>
    <row r="13" spans="1:24" x14ac:dyDescent="0.3">
      <c r="A13" s="7" t="s">
        <v>840</v>
      </c>
      <c r="B13" s="7" t="s">
        <v>788</v>
      </c>
      <c r="D13" s="7" t="s">
        <v>788</v>
      </c>
      <c r="E13" s="7" t="s">
        <v>840</v>
      </c>
      <c r="F13" s="7" t="s">
        <v>890</v>
      </c>
      <c r="G13" s="20" t="s">
        <v>44</v>
      </c>
      <c r="H13" s="20" t="s">
        <v>7</v>
      </c>
      <c r="I13" s="7" t="s">
        <v>40</v>
      </c>
      <c r="J13" s="7" t="s">
        <v>4</v>
      </c>
      <c r="K13" s="7" t="s">
        <v>5</v>
      </c>
      <c r="L13" s="7" t="str">
        <f t="shared" si="0"/>
        <v>2-03-04</v>
      </c>
      <c r="P13" s="7" t="s">
        <v>80</v>
      </c>
      <c r="Q13" s="7" t="s">
        <v>1646</v>
      </c>
      <c r="R13" s="7" t="s">
        <v>1653</v>
      </c>
      <c r="S13" s="7">
        <v>24443019</v>
      </c>
      <c r="T13" s="7">
        <v>24943385</v>
      </c>
      <c r="U13" s="7" t="s">
        <v>983</v>
      </c>
      <c r="V13" s="7" t="s">
        <v>984</v>
      </c>
      <c r="X13" s="2"/>
    </row>
    <row r="14" spans="1:24" x14ac:dyDescent="0.3">
      <c r="A14" s="7" t="s">
        <v>838</v>
      </c>
      <c r="B14" s="7" t="s">
        <v>786</v>
      </c>
      <c r="D14" s="7" t="s">
        <v>789</v>
      </c>
      <c r="E14" s="7" t="s">
        <v>841</v>
      </c>
      <c r="F14" s="7" t="s">
        <v>891</v>
      </c>
      <c r="G14" s="20" t="s">
        <v>43</v>
      </c>
      <c r="H14" s="20" t="s">
        <v>2</v>
      </c>
      <c r="I14" s="7" t="s">
        <v>40</v>
      </c>
      <c r="J14" s="7" t="s">
        <v>3</v>
      </c>
      <c r="K14" s="7" t="s">
        <v>7</v>
      </c>
      <c r="L14" s="7" t="str">
        <f t="shared" si="0"/>
        <v>2-02-06</v>
      </c>
      <c r="P14" s="7" t="s">
        <v>58</v>
      </c>
      <c r="Q14" s="7" t="s">
        <v>1646</v>
      </c>
      <c r="R14" s="7" t="s">
        <v>1088</v>
      </c>
      <c r="S14" s="7">
        <v>24455665</v>
      </c>
      <c r="T14" s="7">
        <v>24455665</v>
      </c>
      <c r="U14" s="7" t="s">
        <v>1561</v>
      </c>
      <c r="V14" s="7" t="s">
        <v>985</v>
      </c>
      <c r="X14" s="2"/>
    </row>
    <row r="15" spans="1:24" x14ac:dyDescent="0.3">
      <c r="A15" s="7" t="s">
        <v>841</v>
      </c>
      <c r="B15" s="7" t="s">
        <v>789</v>
      </c>
      <c r="D15" s="7" t="s">
        <v>790</v>
      </c>
      <c r="E15" s="7" t="s">
        <v>842</v>
      </c>
      <c r="F15" s="7" t="s">
        <v>892</v>
      </c>
      <c r="G15" s="20" t="s">
        <v>43</v>
      </c>
      <c r="H15" s="20" t="s">
        <v>10</v>
      </c>
      <c r="I15" s="7" t="s">
        <v>40</v>
      </c>
      <c r="J15" s="7" t="s">
        <v>7</v>
      </c>
      <c r="K15" s="7" t="s">
        <v>2</v>
      </c>
      <c r="L15" s="7" t="str">
        <f t="shared" si="0"/>
        <v>2-06-01</v>
      </c>
      <c r="P15" s="7" t="s">
        <v>1022</v>
      </c>
      <c r="Q15" s="7" t="s">
        <v>1646</v>
      </c>
      <c r="R15" s="7" t="s">
        <v>1572</v>
      </c>
      <c r="S15" s="7">
        <v>24500036</v>
      </c>
      <c r="T15" s="7">
        <v>24500036</v>
      </c>
      <c r="U15" s="7" t="s">
        <v>1029</v>
      </c>
      <c r="V15" s="7" t="s">
        <v>1654</v>
      </c>
      <c r="X15" s="2"/>
    </row>
    <row r="16" spans="1:24" x14ac:dyDescent="0.3">
      <c r="A16" s="7" t="s">
        <v>842</v>
      </c>
      <c r="B16" s="7" t="s">
        <v>790</v>
      </c>
      <c r="D16" s="7" t="s">
        <v>791</v>
      </c>
      <c r="E16" s="7" t="s">
        <v>843</v>
      </c>
      <c r="F16" s="7" t="s">
        <v>893</v>
      </c>
      <c r="G16" s="20" t="s">
        <v>57</v>
      </c>
      <c r="H16" s="20" t="s">
        <v>2</v>
      </c>
      <c r="I16" s="7" t="s">
        <v>42</v>
      </c>
      <c r="J16" s="7" t="s">
        <v>2</v>
      </c>
      <c r="K16" s="7" t="s">
        <v>3</v>
      </c>
      <c r="L16" s="7" t="str">
        <f t="shared" si="0"/>
        <v>3-01-02</v>
      </c>
      <c r="P16" s="7" t="s">
        <v>926</v>
      </c>
      <c r="Q16" s="7" t="s">
        <v>1646</v>
      </c>
      <c r="R16" s="7" t="s">
        <v>1574</v>
      </c>
      <c r="S16" s="7">
        <v>25510363</v>
      </c>
      <c r="U16" s="7" t="s">
        <v>986</v>
      </c>
      <c r="V16" s="7" t="s">
        <v>987</v>
      </c>
      <c r="X16" s="2"/>
    </row>
    <row r="17" spans="1:24" x14ac:dyDescent="0.3">
      <c r="A17" s="7" t="s">
        <v>843</v>
      </c>
      <c r="B17" s="7" t="s">
        <v>791</v>
      </c>
      <c r="D17" s="7" t="s">
        <v>792</v>
      </c>
      <c r="E17" s="7" t="s">
        <v>844</v>
      </c>
      <c r="F17" s="7" t="s">
        <v>894</v>
      </c>
      <c r="G17" s="20" t="s">
        <v>57</v>
      </c>
      <c r="H17" s="20" t="s">
        <v>7</v>
      </c>
      <c r="I17" s="7" t="s">
        <v>42</v>
      </c>
      <c r="J17" s="7" t="s">
        <v>4</v>
      </c>
      <c r="K17" s="7" t="s">
        <v>3</v>
      </c>
      <c r="L17" s="7" t="str">
        <f t="shared" si="0"/>
        <v>3-03-02</v>
      </c>
      <c r="P17" s="7" t="s">
        <v>77</v>
      </c>
      <c r="Q17" s="7" t="s">
        <v>1646</v>
      </c>
      <c r="R17" s="7" t="s">
        <v>1655</v>
      </c>
      <c r="S17" s="7">
        <v>22795906</v>
      </c>
      <c r="U17" s="7" t="s">
        <v>1541</v>
      </c>
      <c r="V17" s="7" t="s">
        <v>1656</v>
      </c>
      <c r="X17" s="2"/>
    </row>
    <row r="18" spans="1:24" x14ac:dyDescent="0.3">
      <c r="A18" s="7" t="s">
        <v>864</v>
      </c>
      <c r="B18" s="7" t="s">
        <v>810</v>
      </c>
      <c r="D18" s="7" t="s">
        <v>793</v>
      </c>
      <c r="E18" s="7" t="s">
        <v>845</v>
      </c>
      <c r="F18" s="7" t="s">
        <v>895</v>
      </c>
      <c r="G18" s="20" t="s">
        <v>82</v>
      </c>
      <c r="H18" s="20" t="s">
        <v>3</v>
      </c>
      <c r="I18" s="7" t="s">
        <v>42</v>
      </c>
      <c r="J18" s="7" t="s">
        <v>6</v>
      </c>
      <c r="K18" s="7" t="s">
        <v>2</v>
      </c>
      <c r="L18" s="7" t="str">
        <f t="shared" si="0"/>
        <v>3-05-01</v>
      </c>
      <c r="P18" s="7" t="s">
        <v>927</v>
      </c>
      <c r="Q18" s="7" t="s">
        <v>1646</v>
      </c>
      <c r="R18" s="7" t="s">
        <v>988</v>
      </c>
      <c r="S18" s="7">
        <v>25560098</v>
      </c>
      <c r="T18" s="7">
        <v>25564993</v>
      </c>
      <c r="U18" s="7" t="s">
        <v>989</v>
      </c>
      <c r="V18" s="7" t="s">
        <v>990</v>
      </c>
      <c r="X18" s="2"/>
    </row>
    <row r="19" spans="1:24" x14ac:dyDescent="0.3">
      <c r="A19" s="7" t="s">
        <v>844</v>
      </c>
      <c r="B19" s="7" t="s">
        <v>792</v>
      </c>
      <c r="D19" s="7" t="s">
        <v>794</v>
      </c>
      <c r="E19" s="7" t="s">
        <v>846</v>
      </c>
      <c r="F19" s="7" t="s">
        <v>1542</v>
      </c>
      <c r="G19" s="20" t="s">
        <v>54</v>
      </c>
      <c r="H19" s="20" t="s">
        <v>2</v>
      </c>
      <c r="I19" s="7" t="s">
        <v>53</v>
      </c>
      <c r="J19" s="7" t="s">
        <v>2</v>
      </c>
      <c r="K19" s="7" t="s">
        <v>2</v>
      </c>
      <c r="L19" s="7" t="str">
        <f t="shared" si="0"/>
        <v>4-01-01</v>
      </c>
      <c r="P19" s="7" t="s">
        <v>926</v>
      </c>
      <c r="Q19" s="7" t="s">
        <v>1646</v>
      </c>
      <c r="R19" s="7" t="s">
        <v>1577</v>
      </c>
      <c r="S19" s="7">
        <v>22607073</v>
      </c>
      <c r="T19" s="7">
        <v>22370386</v>
      </c>
      <c r="U19" s="7" t="s">
        <v>1089</v>
      </c>
      <c r="V19" s="7" t="s">
        <v>991</v>
      </c>
      <c r="X19" s="2"/>
    </row>
    <row r="20" spans="1:24" x14ac:dyDescent="0.3">
      <c r="A20" s="7" t="s">
        <v>845</v>
      </c>
      <c r="B20" s="7" t="s">
        <v>793</v>
      </c>
      <c r="D20" s="7" t="s">
        <v>795</v>
      </c>
      <c r="E20" s="7" t="s">
        <v>847</v>
      </c>
      <c r="F20" s="7" t="s">
        <v>896</v>
      </c>
      <c r="G20" s="20" t="s">
        <v>54</v>
      </c>
      <c r="H20" s="20" t="s">
        <v>5</v>
      </c>
      <c r="I20" s="7" t="s">
        <v>53</v>
      </c>
      <c r="J20" s="7" t="s">
        <v>3</v>
      </c>
      <c r="K20" s="7" t="s">
        <v>2</v>
      </c>
      <c r="L20" s="7" t="str">
        <f t="shared" si="0"/>
        <v>4-02-01</v>
      </c>
      <c r="P20" s="7" t="s">
        <v>928</v>
      </c>
      <c r="Q20" s="7" t="s">
        <v>1646</v>
      </c>
      <c r="R20" s="7" t="s">
        <v>1100</v>
      </c>
      <c r="S20" s="7">
        <v>22616170</v>
      </c>
      <c r="U20" s="7" t="s">
        <v>1030</v>
      </c>
      <c r="V20" s="7" t="s">
        <v>1031</v>
      </c>
      <c r="X20" s="2"/>
    </row>
    <row r="21" spans="1:24" x14ac:dyDescent="0.3">
      <c r="A21" s="7" t="s">
        <v>846</v>
      </c>
      <c r="B21" s="7" t="s">
        <v>794</v>
      </c>
      <c r="D21" s="7" t="s">
        <v>796</v>
      </c>
      <c r="E21" s="7" t="s">
        <v>848</v>
      </c>
      <c r="F21" s="7" t="s">
        <v>897</v>
      </c>
      <c r="G21" s="20" t="s">
        <v>52</v>
      </c>
      <c r="H21" s="20" t="s">
        <v>3</v>
      </c>
      <c r="I21" s="7" t="s">
        <v>53</v>
      </c>
      <c r="J21" s="7" t="s">
        <v>12</v>
      </c>
      <c r="K21" s="7" t="s">
        <v>4</v>
      </c>
      <c r="L21" s="7" t="str">
        <f t="shared" si="0"/>
        <v>4-10-03</v>
      </c>
      <c r="P21" s="7" t="s">
        <v>929</v>
      </c>
      <c r="Q21" s="7" t="s">
        <v>1646</v>
      </c>
      <c r="R21" s="7" t="s">
        <v>1657</v>
      </c>
      <c r="S21" s="7">
        <v>27643036</v>
      </c>
      <c r="T21" s="7">
        <v>27644116</v>
      </c>
      <c r="U21" s="7" t="s">
        <v>992</v>
      </c>
      <c r="V21" s="7" t="s">
        <v>993</v>
      </c>
      <c r="X21" s="2"/>
    </row>
    <row r="22" spans="1:24" x14ac:dyDescent="0.3">
      <c r="A22" s="7" t="s">
        <v>847</v>
      </c>
      <c r="B22" s="7" t="s">
        <v>795</v>
      </c>
      <c r="D22" s="7" t="s">
        <v>797</v>
      </c>
      <c r="E22" s="7" t="s">
        <v>849</v>
      </c>
      <c r="F22" s="7" t="s">
        <v>898</v>
      </c>
      <c r="G22" s="20" t="s">
        <v>65</v>
      </c>
      <c r="H22" s="20" t="s">
        <v>5</v>
      </c>
      <c r="I22" s="7" t="s">
        <v>56</v>
      </c>
      <c r="J22" s="7" t="s">
        <v>2</v>
      </c>
      <c r="K22" s="7" t="s">
        <v>2</v>
      </c>
      <c r="L22" s="7" t="str">
        <f t="shared" si="0"/>
        <v>5-01-01</v>
      </c>
      <c r="P22" s="7" t="s">
        <v>1644</v>
      </c>
      <c r="Q22" s="7" t="s">
        <v>1646</v>
      </c>
      <c r="R22" s="7" t="s">
        <v>1658</v>
      </c>
      <c r="S22" s="7">
        <v>26651292</v>
      </c>
      <c r="U22" s="7" t="s">
        <v>1053</v>
      </c>
      <c r="V22" s="7" t="s">
        <v>1659</v>
      </c>
      <c r="X22" s="2"/>
    </row>
    <row r="23" spans="1:24" x14ac:dyDescent="0.3">
      <c r="A23" s="7" t="s">
        <v>848</v>
      </c>
      <c r="B23" s="7" t="s">
        <v>796</v>
      </c>
      <c r="D23" s="7" t="s">
        <v>798</v>
      </c>
      <c r="E23" s="7" t="s">
        <v>850</v>
      </c>
      <c r="F23" s="7" t="s">
        <v>899</v>
      </c>
      <c r="G23" s="20" t="s">
        <v>83</v>
      </c>
      <c r="H23" s="20" t="s">
        <v>2</v>
      </c>
      <c r="I23" s="7" t="s">
        <v>56</v>
      </c>
      <c r="J23" s="7" t="s">
        <v>3</v>
      </c>
      <c r="K23" s="7" t="s">
        <v>2</v>
      </c>
      <c r="L23" s="7" t="str">
        <f t="shared" si="0"/>
        <v>5-02-01</v>
      </c>
      <c r="P23" s="7" t="s">
        <v>926</v>
      </c>
      <c r="Q23" s="7" t="s">
        <v>1646</v>
      </c>
      <c r="R23" s="7" t="s">
        <v>1101</v>
      </c>
      <c r="S23" s="7">
        <v>26856265</v>
      </c>
      <c r="T23" s="7">
        <v>88745417</v>
      </c>
      <c r="U23" s="7" t="s">
        <v>994</v>
      </c>
      <c r="V23" s="7" t="s">
        <v>995</v>
      </c>
      <c r="X23" s="2"/>
    </row>
    <row r="24" spans="1:24" x14ac:dyDescent="0.3">
      <c r="A24" s="7" t="s">
        <v>866</v>
      </c>
      <c r="B24" s="7" t="s">
        <v>812</v>
      </c>
      <c r="D24" s="7" t="s">
        <v>799</v>
      </c>
      <c r="E24" s="7" t="s">
        <v>851</v>
      </c>
      <c r="F24" s="7" t="s">
        <v>900</v>
      </c>
      <c r="G24" s="20" t="s">
        <v>55</v>
      </c>
      <c r="H24" s="20" t="s">
        <v>2</v>
      </c>
      <c r="I24" s="7" t="s">
        <v>56</v>
      </c>
      <c r="J24" s="7" t="s">
        <v>4</v>
      </c>
      <c r="K24" s="7" t="s">
        <v>2</v>
      </c>
      <c r="L24" s="7" t="str">
        <f t="shared" si="0"/>
        <v>5-03-01</v>
      </c>
      <c r="P24" s="7" t="s">
        <v>55</v>
      </c>
      <c r="Q24" s="7" t="s">
        <v>1646</v>
      </c>
      <c r="R24" s="7" t="s">
        <v>1566</v>
      </c>
      <c r="S24" s="7">
        <v>21012132</v>
      </c>
      <c r="T24" s="7">
        <v>21012132</v>
      </c>
      <c r="U24" s="7" t="s">
        <v>996</v>
      </c>
      <c r="V24" s="7" t="s">
        <v>1032</v>
      </c>
      <c r="X24" s="2"/>
    </row>
    <row r="25" spans="1:24" x14ac:dyDescent="0.3">
      <c r="A25" s="7" t="s">
        <v>849</v>
      </c>
      <c r="B25" s="7" t="s">
        <v>797</v>
      </c>
      <c r="D25" s="7" t="s">
        <v>800</v>
      </c>
      <c r="E25" s="7" t="s">
        <v>852</v>
      </c>
      <c r="F25" s="7" t="s">
        <v>901</v>
      </c>
      <c r="G25" s="20" t="s">
        <v>74</v>
      </c>
      <c r="H25" s="20" t="s">
        <v>2</v>
      </c>
      <c r="I25" s="7" t="s">
        <v>56</v>
      </c>
      <c r="J25" s="7" t="s">
        <v>7</v>
      </c>
      <c r="K25" s="7" t="s">
        <v>2</v>
      </c>
      <c r="L25" s="7" t="str">
        <f t="shared" si="0"/>
        <v>5-06-01</v>
      </c>
      <c r="P25" s="7" t="s">
        <v>74</v>
      </c>
      <c r="Q25" s="7" t="s">
        <v>1646</v>
      </c>
      <c r="R25" s="7" t="s">
        <v>1562</v>
      </c>
      <c r="S25" s="7">
        <v>26692113</v>
      </c>
      <c r="T25" s="7">
        <v>26692113</v>
      </c>
      <c r="U25" s="7" t="s">
        <v>997</v>
      </c>
      <c r="V25" s="7" t="s">
        <v>733</v>
      </c>
      <c r="X25" s="2"/>
    </row>
    <row r="26" spans="1:24" x14ac:dyDescent="0.3">
      <c r="A26" s="7" t="s">
        <v>850</v>
      </c>
      <c r="B26" s="7" t="s">
        <v>798</v>
      </c>
      <c r="D26" s="7" t="s">
        <v>767</v>
      </c>
      <c r="E26" s="6" t="s">
        <v>853</v>
      </c>
      <c r="F26" s="7" t="s">
        <v>768</v>
      </c>
      <c r="G26" s="20" t="s">
        <v>1048</v>
      </c>
      <c r="H26" s="20" t="s">
        <v>4</v>
      </c>
      <c r="I26" s="7" t="s">
        <v>39</v>
      </c>
      <c r="J26" s="7" t="s">
        <v>51</v>
      </c>
      <c r="K26" s="7" t="s">
        <v>5</v>
      </c>
      <c r="L26" s="7" t="str">
        <f t="shared" si="0"/>
        <v>1-15-04</v>
      </c>
      <c r="P26" s="7" t="s">
        <v>49</v>
      </c>
      <c r="Q26" s="7" t="s">
        <v>177</v>
      </c>
      <c r="R26" s="7" t="s">
        <v>1543</v>
      </c>
      <c r="S26" s="7">
        <v>64103790</v>
      </c>
      <c r="U26" s="7" t="s">
        <v>769</v>
      </c>
      <c r="V26" s="7" t="s">
        <v>770</v>
      </c>
      <c r="X26" s="2"/>
    </row>
    <row r="27" spans="1:24" x14ac:dyDescent="0.3">
      <c r="A27" s="7" t="s">
        <v>851</v>
      </c>
      <c r="B27" s="7" t="s">
        <v>799</v>
      </c>
      <c r="D27" s="7" t="s">
        <v>801</v>
      </c>
      <c r="E27" s="7" t="s">
        <v>854</v>
      </c>
      <c r="F27" s="7" t="s">
        <v>902</v>
      </c>
      <c r="G27" s="20" t="s">
        <v>48</v>
      </c>
      <c r="H27" s="20" t="s">
        <v>6</v>
      </c>
      <c r="I27" s="7" t="s">
        <v>47</v>
      </c>
      <c r="J27" s="7" t="s">
        <v>2</v>
      </c>
      <c r="K27" s="7" t="s">
        <v>2</v>
      </c>
      <c r="L27" s="7" t="str">
        <f t="shared" si="0"/>
        <v>6-01-01</v>
      </c>
      <c r="P27" s="7" t="s">
        <v>48</v>
      </c>
      <c r="Q27" s="7" t="s">
        <v>1646</v>
      </c>
      <c r="R27" s="7" t="s">
        <v>1563</v>
      </c>
      <c r="S27" s="7">
        <v>21057071</v>
      </c>
      <c r="U27" s="7" t="s">
        <v>998</v>
      </c>
      <c r="V27" s="7" t="s">
        <v>1054</v>
      </c>
      <c r="X27" s="2"/>
    </row>
    <row r="28" spans="1:24" x14ac:dyDescent="0.3">
      <c r="A28" s="7" t="s">
        <v>865</v>
      </c>
      <c r="B28" s="7" t="s">
        <v>811</v>
      </c>
      <c r="D28" s="7" t="s">
        <v>802</v>
      </c>
      <c r="E28" s="7" t="s">
        <v>855</v>
      </c>
      <c r="F28" s="7" t="s">
        <v>903</v>
      </c>
      <c r="G28" s="20" t="s">
        <v>48</v>
      </c>
      <c r="H28" s="20" t="s">
        <v>10</v>
      </c>
      <c r="I28" s="7" t="s">
        <v>47</v>
      </c>
      <c r="J28" s="7" t="s">
        <v>3</v>
      </c>
      <c r="K28" s="7" t="s">
        <v>2</v>
      </c>
      <c r="L28" s="7" t="str">
        <f t="shared" si="0"/>
        <v>6-02-01</v>
      </c>
      <c r="P28" s="7" t="s">
        <v>84</v>
      </c>
      <c r="Q28" s="7" t="s">
        <v>1646</v>
      </c>
      <c r="R28" s="7" t="s">
        <v>999</v>
      </c>
      <c r="S28" s="7">
        <v>26355476</v>
      </c>
      <c r="T28" s="7">
        <v>26355476</v>
      </c>
      <c r="U28" s="7" t="s">
        <v>1000</v>
      </c>
      <c r="V28" s="7" t="s">
        <v>1660</v>
      </c>
      <c r="X28" s="2"/>
    </row>
    <row r="29" spans="1:24" x14ac:dyDescent="0.3">
      <c r="A29" s="7" t="s">
        <v>852</v>
      </c>
      <c r="B29" s="7" t="s">
        <v>800</v>
      </c>
      <c r="D29" s="7" t="s">
        <v>803</v>
      </c>
      <c r="E29" s="7" t="s">
        <v>856</v>
      </c>
      <c r="F29" s="7" t="s">
        <v>904</v>
      </c>
      <c r="G29" s="20" t="s">
        <v>46</v>
      </c>
      <c r="H29" s="20" t="s">
        <v>2</v>
      </c>
      <c r="I29" s="7" t="s">
        <v>47</v>
      </c>
      <c r="J29" s="7" t="s">
        <v>8</v>
      </c>
      <c r="K29" s="7" t="s">
        <v>2</v>
      </c>
      <c r="L29" s="7" t="str">
        <f t="shared" si="0"/>
        <v>6-07-01</v>
      </c>
      <c r="P29" s="7" t="s">
        <v>1023</v>
      </c>
      <c r="Q29" s="7" t="s">
        <v>1646</v>
      </c>
      <c r="R29" s="7" t="s">
        <v>1544</v>
      </c>
      <c r="S29" s="7">
        <v>27750313</v>
      </c>
      <c r="T29" s="7">
        <v>27750313</v>
      </c>
      <c r="U29" s="7" t="s">
        <v>1001</v>
      </c>
      <c r="V29" s="7" t="s">
        <v>1002</v>
      </c>
      <c r="X29" s="2"/>
    </row>
    <row r="30" spans="1:24" x14ac:dyDescent="0.3">
      <c r="A30" s="7" t="s">
        <v>854</v>
      </c>
      <c r="B30" s="7" t="s">
        <v>801</v>
      </c>
      <c r="D30" s="7" t="s">
        <v>804</v>
      </c>
      <c r="E30" s="7" t="s">
        <v>857</v>
      </c>
      <c r="F30" s="7" t="s">
        <v>1545</v>
      </c>
      <c r="G30" s="20" t="s">
        <v>46</v>
      </c>
      <c r="H30" s="20" t="s">
        <v>11</v>
      </c>
      <c r="I30" s="7" t="s">
        <v>47</v>
      </c>
      <c r="J30" s="7" t="s">
        <v>12</v>
      </c>
      <c r="K30" s="7" t="s">
        <v>2</v>
      </c>
      <c r="L30" s="7" t="str">
        <f t="shared" si="0"/>
        <v>6-10-01</v>
      </c>
      <c r="P30" s="7" t="s">
        <v>86</v>
      </c>
      <c r="Q30" s="7" t="s">
        <v>1646</v>
      </c>
      <c r="R30" s="7" t="s">
        <v>1102</v>
      </c>
      <c r="S30" s="7">
        <v>27833184</v>
      </c>
      <c r="T30" s="7">
        <v>27833184</v>
      </c>
      <c r="U30" s="7" t="s">
        <v>1003</v>
      </c>
      <c r="V30" s="7" t="s">
        <v>1004</v>
      </c>
      <c r="X30" s="2"/>
    </row>
    <row r="31" spans="1:24" x14ac:dyDescent="0.3">
      <c r="A31" s="7" t="s">
        <v>855</v>
      </c>
      <c r="B31" s="7" t="s">
        <v>802</v>
      </c>
      <c r="D31" s="7" t="s">
        <v>805</v>
      </c>
      <c r="E31" s="7" t="s">
        <v>858</v>
      </c>
      <c r="F31" s="7" t="s">
        <v>1546</v>
      </c>
      <c r="G31" s="20" t="s">
        <v>1557</v>
      </c>
      <c r="H31" s="20" t="s">
        <v>2</v>
      </c>
      <c r="I31" s="7" t="s">
        <v>45</v>
      </c>
      <c r="J31" s="7" t="s">
        <v>2</v>
      </c>
      <c r="K31" s="7" t="s">
        <v>2</v>
      </c>
      <c r="L31" s="7" t="str">
        <f t="shared" si="0"/>
        <v>7-01-01</v>
      </c>
      <c r="P31" s="7" t="s">
        <v>734</v>
      </c>
      <c r="Q31" s="7" t="s">
        <v>1646</v>
      </c>
      <c r="R31" s="7" t="s">
        <v>1661</v>
      </c>
      <c r="S31" s="7">
        <v>27580333</v>
      </c>
      <c r="T31" s="7">
        <v>27580333</v>
      </c>
      <c r="U31" s="7" t="s">
        <v>1005</v>
      </c>
      <c r="V31" s="7" t="s">
        <v>1559</v>
      </c>
      <c r="X31" s="2"/>
    </row>
    <row r="32" spans="1:24" x14ac:dyDescent="0.3">
      <c r="A32" s="7" t="s">
        <v>857</v>
      </c>
      <c r="B32" s="7" t="s">
        <v>804</v>
      </c>
      <c r="D32" s="7" t="s">
        <v>806</v>
      </c>
      <c r="E32" s="7" t="s">
        <v>859</v>
      </c>
      <c r="F32" s="7" t="s">
        <v>1547</v>
      </c>
      <c r="G32" s="20" t="s">
        <v>79</v>
      </c>
      <c r="H32" s="20" t="s">
        <v>2</v>
      </c>
      <c r="I32" s="7" t="s">
        <v>45</v>
      </c>
      <c r="J32" s="7" t="s">
        <v>3</v>
      </c>
      <c r="K32" s="7" t="s">
        <v>2</v>
      </c>
      <c r="L32" s="7" t="str">
        <f t="shared" si="0"/>
        <v>7-02-01</v>
      </c>
      <c r="P32" s="7" t="s">
        <v>79</v>
      </c>
      <c r="Q32" s="7" t="s">
        <v>1646</v>
      </c>
      <c r="R32" s="7" t="s">
        <v>1568</v>
      </c>
      <c r="S32" s="7">
        <v>27105811</v>
      </c>
      <c r="T32" s="7">
        <v>27106782</v>
      </c>
      <c r="U32" s="7" t="s">
        <v>938</v>
      </c>
      <c r="V32" s="7" t="s">
        <v>1662</v>
      </c>
      <c r="X32" s="2"/>
    </row>
    <row r="33" spans="1:24" x14ac:dyDescent="0.3">
      <c r="A33" s="7" t="s">
        <v>856</v>
      </c>
      <c r="B33" s="7" t="s">
        <v>803</v>
      </c>
      <c r="D33" s="7" t="s">
        <v>807</v>
      </c>
      <c r="E33" s="7" t="s">
        <v>860</v>
      </c>
      <c r="F33" s="7" t="s">
        <v>905</v>
      </c>
      <c r="G33" s="20" t="s">
        <v>46</v>
      </c>
      <c r="H33" s="20" t="s">
        <v>6</v>
      </c>
      <c r="I33" s="7" t="s">
        <v>47</v>
      </c>
      <c r="J33" s="7" t="s">
        <v>10</v>
      </c>
      <c r="K33" s="7" t="s">
        <v>2</v>
      </c>
      <c r="L33" s="7" t="str">
        <f t="shared" si="0"/>
        <v>6-08-01</v>
      </c>
      <c r="P33" s="7" t="s">
        <v>930</v>
      </c>
      <c r="Q33" s="7" t="s">
        <v>1646</v>
      </c>
      <c r="R33" s="7" t="s">
        <v>1055</v>
      </c>
      <c r="S33" s="7">
        <v>27734306</v>
      </c>
      <c r="U33" s="7" t="s">
        <v>939</v>
      </c>
      <c r="V33" s="7" t="s">
        <v>1033</v>
      </c>
      <c r="X33" s="2"/>
    </row>
    <row r="34" spans="1:24" x14ac:dyDescent="0.3">
      <c r="A34" s="7" t="s">
        <v>860</v>
      </c>
      <c r="B34" s="7" t="s">
        <v>807</v>
      </c>
      <c r="D34" s="7" t="s">
        <v>808</v>
      </c>
      <c r="E34" s="7" t="s">
        <v>861</v>
      </c>
      <c r="F34" s="7" t="s">
        <v>1548</v>
      </c>
      <c r="G34" s="20" t="s">
        <v>79</v>
      </c>
      <c r="H34" s="20" t="s">
        <v>5</v>
      </c>
      <c r="I34" s="7" t="s">
        <v>45</v>
      </c>
      <c r="J34" s="7" t="s">
        <v>7</v>
      </c>
      <c r="K34" s="7" t="s">
        <v>2</v>
      </c>
      <c r="L34" s="7" t="str">
        <f t="shared" si="0"/>
        <v>7-06-01</v>
      </c>
      <c r="P34" s="7" t="s">
        <v>931</v>
      </c>
      <c r="Q34" s="7" t="s">
        <v>1646</v>
      </c>
      <c r="R34" s="7" t="s">
        <v>1663</v>
      </c>
      <c r="S34" s="7">
        <v>27165917</v>
      </c>
      <c r="U34" s="7" t="s">
        <v>940</v>
      </c>
      <c r="V34" s="7" t="s">
        <v>1573</v>
      </c>
      <c r="X34" s="2"/>
    </row>
    <row r="35" spans="1:24" x14ac:dyDescent="0.3">
      <c r="A35" s="7" t="s">
        <v>868</v>
      </c>
      <c r="B35" s="7" t="s">
        <v>814</v>
      </c>
      <c r="D35" s="7" t="s">
        <v>71</v>
      </c>
      <c r="E35" s="7" t="s">
        <v>862</v>
      </c>
      <c r="F35" s="7" t="s">
        <v>906</v>
      </c>
      <c r="G35" s="20" t="s">
        <v>65</v>
      </c>
      <c r="H35" s="20" t="s">
        <v>4</v>
      </c>
      <c r="I35" s="7" t="s">
        <v>56</v>
      </c>
      <c r="J35" s="7" t="s">
        <v>5</v>
      </c>
      <c r="K35" s="7" t="s">
        <v>2</v>
      </c>
      <c r="L35" s="7" t="str">
        <f t="shared" si="0"/>
        <v>5-04-01</v>
      </c>
      <c r="P35" s="7" t="s">
        <v>66</v>
      </c>
      <c r="Q35" s="7" t="s">
        <v>1646</v>
      </c>
      <c r="R35" s="7" t="s">
        <v>1664</v>
      </c>
      <c r="S35" s="7">
        <v>26711049</v>
      </c>
      <c r="U35" s="7" t="s">
        <v>941</v>
      </c>
      <c r="V35" s="7" t="s">
        <v>1575</v>
      </c>
      <c r="X35" s="2"/>
    </row>
    <row r="36" spans="1:24" x14ac:dyDescent="0.3">
      <c r="A36" s="7" t="s">
        <v>833</v>
      </c>
      <c r="B36" s="7" t="s">
        <v>781</v>
      </c>
      <c r="D36" s="7" t="s">
        <v>809</v>
      </c>
      <c r="E36" s="7" t="s">
        <v>863</v>
      </c>
      <c r="F36" s="7" t="s">
        <v>907</v>
      </c>
      <c r="G36" s="20" t="s">
        <v>54</v>
      </c>
      <c r="H36" s="20" t="s">
        <v>3</v>
      </c>
      <c r="I36" s="7" t="s">
        <v>53</v>
      </c>
      <c r="J36" s="7" t="s">
        <v>2</v>
      </c>
      <c r="K36" s="7" t="s">
        <v>4</v>
      </c>
      <c r="L36" s="7" t="str">
        <f t="shared" si="0"/>
        <v>4-01-03</v>
      </c>
      <c r="P36" s="7" t="s">
        <v>760</v>
      </c>
      <c r="Q36" s="7" t="s">
        <v>1646</v>
      </c>
      <c r="R36" s="7" t="s">
        <v>1665</v>
      </c>
      <c r="S36" s="7">
        <v>22611421</v>
      </c>
      <c r="T36" s="7">
        <v>22611541</v>
      </c>
      <c r="U36" s="7" t="s">
        <v>942</v>
      </c>
      <c r="V36" s="7" t="s">
        <v>1576</v>
      </c>
      <c r="X36" s="2"/>
    </row>
    <row r="37" spans="1:24" x14ac:dyDescent="0.3">
      <c r="A37" s="7" t="s">
        <v>858</v>
      </c>
      <c r="B37" s="7" t="s">
        <v>805</v>
      </c>
      <c r="D37" s="7" t="s">
        <v>810</v>
      </c>
      <c r="E37" s="7" t="s">
        <v>864</v>
      </c>
      <c r="F37" s="7" t="s">
        <v>908</v>
      </c>
      <c r="G37" s="20" t="s">
        <v>57</v>
      </c>
      <c r="H37" s="20" t="s">
        <v>6</v>
      </c>
      <c r="I37" s="7" t="s">
        <v>42</v>
      </c>
      <c r="J37" s="7" t="s">
        <v>3</v>
      </c>
      <c r="K37" s="7" t="s">
        <v>2</v>
      </c>
      <c r="L37" s="7" t="str">
        <f t="shared" si="0"/>
        <v>3-02-01</v>
      </c>
      <c r="P37" s="7" t="s">
        <v>59</v>
      </c>
      <c r="Q37" s="7" t="s">
        <v>1646</v>
      </c>
      <c r="R37" s="7" t="s">
        <v>1666</v>
      </c>
      <c r="S37" s="7">
        <v>25747404</v>
      </c>
      <c r="T37" s="7">
        <v>25744600</v>
      </c>
      <c r="U37" s="7" t="s">
        <v>943</v>
      </c>
      <c r="V37" s="7" t="s">
        <v>944</v>
      </c>
      <c r="X37" s="2"/>
    </row>
    <row r="38" spans="1:24" x14ac:dyDescent="0.3">
      <c r="A38" s="7" t="s">
        <v>872</v>
      </c>
      <c r="B38" s="7" t="s">
        <v>818</v>
      </c>
      <c r="D38" s="7" t="s">
        <v>811</v>
      </c>
      <c r="E38" s="7" t="s">
        <v>865</v>
      </c>
      <c r="F38" s="7" t="s">
        <v>909</v>
      </c>
      <c r="G38" s="20" t="s">
        <v>74</v>
      </c>
      <c r="H38" s="20" t="s">
        <v>4</v>
      </c>
      <c r="I38" s="7" t="s">
        <v>56</v>
      </c>
      <c r="J38" s="7" t="s">
        <v>10</v>
      </c>
      <c r="K38" s="7" t="s">
        <v>2</v>
      </c>
      <c r="L38" s="7" t="str">
        <f t="shared" si="0"/>
        <v>5-08-01</v>
      </c>
      <c r="P38" s="7" t="s">
        <v>76</v>
      </c>
      <c r="Q38" s="7" t="s">
        <v>1646</v>
      </c>
      <c r="R38" s="7" t="s">
        <v>1558</v>
      </c>
      <c r="S38" s="7">
        <v>26955770</v>
      </c>
      <c r="T38" s="7">
        <v>26955770</v>
      </c>
      <c r="U38" s="7" t="s">
        <v>945</v>
      </c>
      <c r="V38" s="7" t="s">
        <v>946</v>
      </c>
      <c r="X38" s="2"/>
    </row>
    <row r="39" spans="1:24" x14ac:dyDescent="0.3">
      <c r="A39" s="7" t="s">
        <v>859</v>
      </c>
      <c r="B39" s="7" t="s">
        <v>806</v>
      </c>
      <c r="D39" s="7" t="s">
        <v>812</v>
      </c>
      <c r="E39" s="7" t="s">
        <v>866</v>
      </c>
      <c r="F39" s="7" t="s">
        <v>910</v>
      </c>
      <c r="G39" s="20" t="s">
        <v>65</v>
      </c>
      <c r="H39" s="20" t="s">
        <v>2</v>
      </c>
      <c r="I39" s="7" t="s">
        <v>56</v>
      </c>
      <c r="J39" s="7" t="s">
        <v>12</v>
      </c>
      <c r="K39" s="7" t="s">
        <v>2</v>
      </c>
      <c r="L39" s="7" t="str">
        <f t="shared" si="0"/>
        <v>5-10-01</v>
      </c>
      <c r="P39" s="7" t="s">
        <v>732</v>
      </c>
      <c r="Q39" s="7" t="s">
        <v>1646</v>
      </c>
      <c r="R39" s="7" t="s">
        <v>1560</v>
      </c>
      <c r="S39" s="7">
        <v>26799548</v>
      </c>
      <c r="U39" s="7" t="s">
        <v>947</v>
      </c>
      <c r="V39" s="7" t="s">
        <v>948</v>
      </c>
      <c r="X39" s="2"/>
    </row>
    <row r="40" spans="1:24" x14ac:dyDescent="0.3">
      <c r="A40" s="7" t="s">
        <v>861</v>
      </c>
      <c r="B40" s="7" t="s">
        <v>808</v>
      </c>
      <c r="D40" s="7" t="s">
        <v>813</v>
      </c>
      <c r="E40" s="7" t="s">
        <v>867</v>
      </c>
      <c r="F40" s="7" t="s">
        <v>911</v>
      </c>
      <c r="G40" s="20" t="s">
        <v>1050</v>
      </c>
      <c r="H40" s="20" t="s">
        <v>2</v>
      </c>
      <c r="I40" s="7" t="s">
        <v>47</v>
      </c>
      <c r="J40" s="7" t="s">
        <v>4</v>
      </c>
      <c r="K40" s="7" t="s">
        <v>2</v>
      </c>
      <c r="L40" s="7" t="str">
        <f t="shared" si="0"/>
        <v>6-03-01</v>
      </c>
      <c r="P40" s="7" t="s">
        <v>932</v>
      </c>
      <c r="Q40" s="7" t="s">
        <v>1646</v>
      </c>
      <c r="R40" s="7" t="s">
        <v>1667</v>
      </c>
      <c r="S40" s="7">
        <v>27302432</v>
      </c>
      <c r="T40" s="7">
        <v>27302184</v>
      </c>
      <c r="U40" s="7" t="s">
        <v>949</v>
      </c>
      <c r="V40" s="7" t="s">
        <v>950</v>
      </c>
      <c r="X40" s="2"/>
    </row>
    <row r="41" spans="1:24" x14ac:dyDescent="0.3">
      <c r="A41" s="7" t="s">
        <v>869</v>
      </c>
      <c r="B41" s="7" t="s">
        <v>815</v>
      </c>
      <c r="D41" s="7" t="s">
        <v>814</v>
      </c>
      <c r="E41" s="7" t="s">
        <v>868</v>
      </c>
      <c r="F41" s="7" t="s">
        <v>912</v>
      </c>
      <c r="G41" s="20" t="s">
        <v>1050</v>
      </c>
      <c r="H41" s="20" t="s">
        <v>8</v>
      </c>
      <c r="I41" s="7" t="s">
        <v>47</v>
      </c>
      <c r="J41" s="7" t="s">
        <v>6</v>
      </c>
      <c r="K41" s="7" t="s">
        <v>3</v>
      </c>
      <c r="L41" s="7" t="str">
        <f t="shared" si="0"/>
        <v>6-05-02</v>
      </c>
      <c r="P41" s="7" t="s">
        <v>933</v>
      </c>
      <c r="Q41" s="7" t="s">
        <v>1646</v>
      </c>
      <c r="R41" s="7" t="s">
        <v>951</v>
      </c>
      <c r="S41" s="7">
        <v>27864057</v>
      </c>
      <c r="T41" s="7">
        <v>27665421</v>
      </c>
      <c r="U41" s="7" t="s">
        <v>1090</v>
      </c>
      <c r="V41" s="7" t="s">
        <v>952</v>
      </c>
      <c r="X41" s="2"/>
    </row>
    <row r="42" spans="1:24" x14ac:dyDescent="0.3">
      <c r="A42" s="7" t="s">
        <v>863</v>
      </c>
      <c r="B42" s="7" t="s">
        <v>809</v>
      </c>
      <c r="D42" s="7" t="s">
        <v>815</v>
      </c>
      <c r="E42" s="7" t="s">
        <v>869</v>
      </c>
      <c r="F42" s="7" t="s">
        <v>913</v>
      </c>
      <c r="G42" s="20" t="s">
        <v>72</v>
      </c>
      <c r="H42" s="20" t="s">
        <v>2</v>
      </c>
      <c r="I42" s="7" t="s">
        <v>47</v>
      </c>
      <c r="J42" s="7" t="s">
        <v>7</v>
      </c>
      <c r="K42" s="7" t="s">
        <v>2</v>
      </c>
      <c r="L42" s="7" t="str">
        <f t="shared" si="0"/>
        <v>6-06-01</v>
      </c>
      <c r="P42" s="7" t="s">
        <v>934</v>
      </c>
      <c r="Q42" s="7" t="s">
        <v>1646</v>
      </c>
      <c r="R42" s="7" t="s">
        <v>1668</v>
      </c>
      <c r="S42" s="7">
        <v>27770462</v>
      </c>
      <c r="T42" s="7">
        <v>27772384</v>
      </c>
      <c r="U42" s="7" t="s">
        <v>953</v>
      </c>
      <c r="V42" s="7" t="s">
        <v>1669</v>
      </c>
      <c r="X42" s="2"/>
    </row>
    <row r="43" spans="1:24" x14ac:dyDescent="0.3">
      <c r="A43" s="7" t="s">
        <v>873</v>
      </c>
      <c r="B43" s="7" t="s">
        <v>819</v>
      </c>
      <c r="D43" s="7" t="s">
        <v>816</v>
      </c>
      <c r="E43" s="7" t="s">
        <v>870</v>
      </c>
      <c r="F43" s="7" t="s">
        <v>1024</v>
      </c>
      <c r="G43" s="20" t="s">
        <v>46</v>
      </c>
      <c r="H43" s="20" t="s">
        <v>5</v>
      </c>
      <c r="I43" s="7" t="s">
        <v>47</v>
      </c>
      <c r="J43" s="7" t="s">
        <v>8</v>
      </c>
      <c r="K43" s="7" t="s">
        <v>4</v>
      </c>
      <c r="L43" s="7" t="str">
        <f t="shared" si="0"/>
        <v>6-07-03</v>
      </c>
      <c r="P43" s="7" t="s">
        <v>85</v>
      </c>
      <c r="Q43" s="7" t="s">
        <v>1646</v>
      </c>
      <c r="R43" s="7" t="s">
        <v>1670</v>
      </c>
      <c r="S43" s="7">
        <v>27897655</v>
      </c>
      <c r="U43" s="7" t="s">
        <v>954</v>
      </c>
      <c r="V43" s="7" t="s">
        <v>1034</v>
      </c>
      <c r="X43" s="2"/>
    </row>
    <row r="44" spans="1:24" x14ac:dyDescent="0.3">
      <c r="A44" s="7" t="s">
        <v>874</v>
      </c>
      <c r="B44" s="7" t="s">
        <v>820</v>
      </c>
      <c r="D44" s="7" t="s">
        <v>817</v>
      </c>
      <c r="E44" s="7" t="s">
        <v>871</v>
      </c>
      <c r="F44" s="7" t="s">
        <v>914</v>
      </c>
      <c r="G44" s="20" t="s">
        <v>1557</v>
      </c>
      <c r="H44" s="20" t="s">
        <v>5</v>
      </c>
      <c r="I44" s="7" t="s">
        <v>45</v>
      </c>
      <c r="J44" s="7" t="s">
        <v>4</v>
      </c>
      <c r="K44" s="7" t="s">
        <v>2</v>
      </c>
      <c r="L44" s="7" t="str">
        <f t="shared" si="0"/>
        <v>7-03-01</v>
      </c>
      <c r="P44" s="7" t="s">
        <v>78</v>
      </c>
      <c r="Q44" s="7" t="s">
        <v>1646</v>
      </c>
      <c r="R44" s="7" t="s">
        <v>1565</v>
      </c>
      <c r="S44" s="7">
        <v>26433694</v>
      </c>
      <c r="T44" s="7">
        <v>26433991</v>
      </c>
      <c r="U44" s="7" t="s">
        <v>955</v>
      </c>
      <c r="V44" s="7" t="s">
        <v>1671</v>
      </c>
      <c r="X44" s="2"/>
    </row>
    <row r="45" spans="1:24" x14ac:dyDescent="0.3">
      <c r="A45" s="7" t="s">
        <v>871</v>
      </c>
      <c r="B45" s="7" t="s">
        <v>817</v>
      </c>
      <c r="D45" s="7" t="s">
        <v>818</v>
      </c>
      <c r="E45" s="7" t="s">
        <v>872</v>
      </c>
      <c r="F45" s="7" t="s">
        <v>915</v>
      </c>
      <c r="G45" s="20" t="s">
        <v>1557</v>
      </c>
      <c r="H45" s="20" t="s">
        <v>11</v>
      </c>
      <c r="I45" s="7" t="s">
        <v>45</v>
      </c>
      <c r="J45" s="7" t="s">
        <v>6</v>
      </c>
      <c r="K45" s="7" t="s">
        <v>3</v>
      </c>
      <c r="L45" s="7" t="str">
        <f t="shared" si="0"/>
        <v>7-05-02</v>
      </c>
      <c r="P45" s="7" t="s">
        <v>87</v>
      </c>
      <c r="Q45" s="7" t="s">
        <v>1646</v>
      </c>
      <c r="R45" s="7" t="s">
        <v>1672</v>
      </c>
      <c r="S45" s="7">
        <v>27184149</v>
      </c>
      <c r="T45" s="7">
        <v>22017496</v>
      </c>
      <c r="U45" s="7" t="s">
        <v>1056</v>
      </c>
      <c r="V45" s="7" t="s">
        <v>1673</v>
      </c>
      <c r="X45" s="2"/>
    </row>
    <row r="46" spans="1:24" x14ac:dyDescent="0.3">
      <c r="A46" s="7" t="s">
        <v>870</v>
      </c>
      <c r="B46" s="7" t="s">
        <v>816</v>
      </c>
      <c r="D46" s="7" t="s">
        <v>819</v>
      </c>
      <c r="E46" s="7" t="s">
        <v>873</v>
      </c>
      <c r="F46" s="7" t="s">
        <v>916</v>
      </c>
      <c r="G46" s="20" t="s">
        <v>1050</v>
      </c>
      <c r="H46" s="20" t="s">
        <v>7</v>
      </c>
      <c r="I46" s="7" t="s">
        <v>47</v>
      </c>
      <c r="J46" s="7" t="s">
        <v>6</v>
      </c>
      <c r="K46" s="7" t="s">
        <v>2</v>
      </c>
      <c r="L46" s="7" t="str">
        <f t="shared" si="0"/>
        <v>6-05-01</v>
      </c>
      <c r="P46" s="7" t="s">
        <v>1025</v>
      </c>
      <c r="Q46" s="7" t="s">
        <v>1646</v>
      </c>
      <c r="R46" s="7" t="s">
        <v>1091</v>
      </c>
      <c r="S46" s="7">
        <v>27864373</v>
      </c>
      <c r="U46" s="7" t="s">
        <v>1035</v>
      </c>
      <c r="V46" s="7" t="s">
        <v>1674</v>
      </c>
      <c r="X46" s="2"/>
    </row>
    <row r="47" spans="1:24" x14ac:dyDescent="0.3">
      <c r="A47" s="7" t="s">
        <v>875</v>
      </c>
      <c r="B47" s="7" t="s">
        <v>821</v>
      </c>
      <c r="D47" s="7" t="s">
        <v>820</v>
      </c>
      <c r="E47" s="7" t="s">
        <v>874</v>
      </c>
      <c r="F47" s="7" t="s">
        <v>917</v>
      </c>
      <c r="G47" s="20" t="s">
        <v>72</v>
      </c>
      <c r="H47" s="20" t="s">
        <v>5</v>
      </c>
      <c r="I47" s="7" t="s">
        <v>47</v>
      </c>
      <c r="J47" s="7" t="s">
        <v>11</v>
      </c>
      <c r="K47" s="7" t="s">
        <v>2</v>
      </c>
      <c r="L47" s="7" t="str">
        <f t="shared" si="0"/>
        <v>6-09-01</v>
      </c>
      <c r="P47" s="7" t="s">
        <v>935</v>
      </c>
      <c r="Q47" s="7" t="s">
        <v>1646</v>
      </c>
      <c r="R47" s="7" t="s">
        <v>1103</v>
      </c>
      <c r="S47" s="7">
        <v>27798665</v>
      </c>
      <c r="U47" s="7" t="s">
        <v>956</v>
      </c>
      <c r="V47" s="7" t="s">
        <v>1057</v>
      </c>
      <c r="X47" s="2"/>
    </row>
    <row r="48" spans="1:24" x14ac:dyDescent="0.3">
      <c r="A48" s="7" t="s">
        <v>877</v>
      </c>
      <c r="B48" s="7" t="s">
        <v>823</v>
      </c>
      <c r="D48" s="7" t="s">
        <v>821</v>
      </c>
      <c r="E48" s="7" t="s">
        <v>875</v>
      </c>
      <c r="F48" s="7" t="s">
        <v>888</v>
      </c>
      <c r="G48" s="20" t="s">
        <v>69</v>
      </c>
      <c r="H48" s="20" t="s">
        <v>4</v>
      </c>
      <c r="I48" s="7" t="s">
        <v>39</v>
      </c>
      <c r="J48" s="7" t="s">
        <v>70</v>
      </c>
      <c r="K48" s="7" t="s">
        <v>4</v>
      </c>
      <c r="L48" s="7" t="str">
        <f t="shared" si="0"/>
        <v>1-19-03</v>
      </c>
      <c r="P48" s="7" t="s">
        <v>73</v>
      </c>
      <c r="Q48" s="7" t="s">
        <v>1646</v>
      </c>
      <c r="R48" s="7" t="s">
        <v>1571</v>
      </c>
      <c r="S48" s="7">
        <v>27712162</v>
      </c>
      <c r="U48" s="7" t="s">
        <v>1058</v>
      </c>
      <c r="V48" s="7" t="s">
        <v>1675</v>
      </c>
      <c r="X48" s="2"/>
    </row>
    <row r="49" spans="1:24" x14ac:dyDescent="0.3">
      <c r="A49" s="7" t="s">
        <v>876</v>
      </c>
      <c r="B49" s="7" t="s">
        <v>822</v>
      </c>
      <c r="D49" s="7" t="s">
        <v>822</v>
      </c>
      <c r="E49" s="7" t="s">
        <v>876</v>
      </c>
      <c r="F49" s="7" t="s">
        <v>1026</v>
      </c>
      <c r="G49" s="20" t="s">
        <v>69</v>
      </c>
      <c r="H49" s="20" t="s">
        <v>2</v>
      </c>
      <c r="I49" s="7" t="s">
        <v>39</v>
      </c>
      <c r="J49" s="7" t="s">
        <v>70</v>
      </c>
      <c r="K49" s="7" t="s">
        <v>2</v>
      </c>
      <c r="L49" s="7" t="str">
        <f t="shared" si="0"/>
        <v>1-19-01</v>
      </c>
      <c r="P49" s="7" t="s">
        <v>1645</v>
      </c>
      <c r="Q49" s="7" t="s">
        <v>1646</v>
      </c>
      <c r="R49" s="7" t="s">
        <v>1676</v>
      </c>
      <c r="S49" s="7">
        <v>27723365</v>
      </c>
      <c r="U49" s="7" t="s">
        <v>957</v>
      </c>
      <c r="V49" s="7" t="s">
        <v>735</v>
      </c>
      <c r="X49" s="2"/>
    </row>
    <row r="50" spans="1:24" x14ac:dyDescent="0.3">
      <c r="A50" s="7" t="s">
        <v>878</v>
      </c>
      <c r="B50" s="7" t="s">
        <v>824</v>
      </c>
      <c r="D50" s="7" t="s">
        <v>823</v>
      </c>
      <c r="E50" s="7" t="s">
        <v>877</v>
      </c>
      <c r="F50" s="7" t="s">
        <v>918</v>
      </c>
      <c r="G50" s="20" t="s">
        <v>79</v>
      </c>
      <c r="H50" s="20" t="s">
        <v>4</v>
      </c>
      <c r="I50" s="7" t="s">
        <v>45</v>
      </c>
      <c r="J50" s="7" t="s">
        <v>3</v>
      </c>
      <c r="K50" s="7" t="s">
        <v>6</v>
      </c>
      <c r="L50" s="7" t="str">
        <f t="shared" si="0"/>
        <v>7-02-05</v>
      </c>
      <c r="P50" s="7" t="s">
        <v>89</v>
      </c>
      <c r="Q50" s="7" t="s">
        <v>1646</v>
      </c>
      <c r="R50" s="7" t="s">
        <v>1677</v>
      </c>
      <c r="S50" s="7">
        <v>27673945</v>
      </c>
      <c r="T50" s="7">
        <v>88144152</v>
      </c>
      <c r="U50" s="7" t="s">
        <v>958</v>
      </c>
      <c r="V50" s="7" t="s">
        <v>959</v>
      </c>
      <c r="X50" s="2"/>
    </row>
    <row r="51" spans="1:24" x14ac:dyDescent="0.3">
      <c r="A51" s="7" t="s">
        <v>879</v>
      </c>
      <c r="B51" s="7" t="s">
        <v>825</v>
      </c>
      <c r="D51" s="7" t="s">
        <v>824</v>
      </c>
      <c r="E51" s="7" t="s">
        <v>878</v>
      </c>
      <c r="F51" s="7" t="s">
        <v>919</v>
      </c>
      <c r="G51" s="20" t="s">
        <v>44</v>
      </c>
      <c r="H51" s="20" t="s">
        <v>11</v>
      </c>
      <c r="I51" s="7" t="s">
        <v>40</v>
      </c>
      <c r="J51" s="7" t="s">
        <v>11</v>
      </c>
      <c r="K51" s="7" t="s">
        <v>2</v>
      </c>
      <c r="L51" s="7" t="str">
        <f t="shared" si="0"/>
        <v>2-09-01</v>
      </c>
      <c r="P51" s="7" t="s">
        <v>936</v>
      </c>
      <c r="Q51" s="7" t="s">
        <v>1646</v>
      </c>
      <c r="R51" s="7" t="s">
        <v>1104</v>
      </c>
      <c r="S51" s="7">
        <v>24279753</v>
      </c>
      <c r="T51" s="7">
        <v>24279753</v>
      </c>
      <c r="U51" s="7" t="s">
        <v>1549</v>
      </c>
      <c r="V51" s="7" t="s">
        <v>960</v>
      </c>
      <c r="X51" s="2"/>
    </row>
    <row r="52" spans="1:24" x14ac:dyDescent="0.3">
      <c r="A52" s="7" t="s">
        <v>880</v>
      </c>
      <c r="B52" s="7" t="s">
        <v>826</v>
      </c>
      <c r="D52" s="7" t="s">
        <v>825</v>
      </c>
      <c r="E52" s="7" t="s">
        <v>879</v>
      </c>
      <c r="F52" s="7" t="s">
        <v>920</v>
      </c>
      <c r="G52" s="20" t="s">
        <v>52</v>
      </c>
      <c r="H52" s="20" t="s">
        <v>4</v>
      </c>
      <c r="I52" s="7" t="s">
        <v>53</v>
      </c>
      <c r="J52" s="7" t="s">
        <v>12</v>
      </c>
      <c r="K52" s="7" t="s">
        <v>2</v>
      </c>
      <c r="L52" s="7" t="str">
        <f t="shared" si="0"/>
        <v>4-10-01</v>
      </c>
      <c r="P52" s="7" t="s">
        <v>732</v>
      </c>
      <c r="Q52" s="7" t="s">
        <v>1646</v>
      </c>
      <c r="R52" s="7" t="s">
        <v>1105</v>
      </c>
      <c r="S52" s="7">
        <v>27665848</v>
      </c>
      <c r="T52" s="7">
        <v>27665421</v>
      </c>
      <c r="U52" s="7" t="s">
        <v>961</v>
      </c>
      <c r="V52" s="7" t="s">
        <v>962</v>
      </c>
      <c r="X52" s="2"/>
    </row>
    <row r="53" spans="1:24" x14ac:dyDescent="0.3">
      <c r="A53" s="7" t="s">
        <v>881</v>
      </c>
      <c r="B53" s="7" t="s">
        <v>827</v>
      </c>
      <c r="D53" s="7" t="s">
        <v>826</v>
      </c>
      <c r="E53" s="7" t="s">
        <v>880</v>
      </c>
      <c r="F53" s="7" t="s">
        <v>921</v>
      </c>
      <c r="G53" s="20" t="s">
        <v>79</v>
      </c>
      <c r="H53" s="20" t="s">
        <v>5</v>
      </c>
      <c r="I53" s="7" t="s">
        <v>45</v>
      </c>
      <c r="J53" s="7" t="s">
        <v>7</v>
      </c>
      <c r="K53" s="7" t="s">
        <v>4</v>
      </c>
      <c r="L53" s="7" t="str">
        <f t="shared" si="0"/>
        <v>7-06-03</v>
      </c>
      <c r="P53" s="7" t="s">
        <v>937</v>
      </c>
      <c r="Q53" s="7" t="s">
        <v>1646</v>
      </c>
      <c r="R53" s="7" t="s">
        <v>1092</v>
      </c>
      <c r="S53" s="7">
        <v>27601493</v>
      </c>
      <c r="T53" s="7">
        <v>27601308</v>
      </c>
      <c r="U53" s="7" t="s">
        <v>963</v>
      </c>
      <c r="V53" s="7" t="s">
        <v>1678</v>
      </c>
      <c r="X53" s="2"/>
    </row>
    <row r="54" spans="1:24" x14ac:dyDescent="0.3">
      <c r="A54" s="7" t="s">
        <v>862</v>
      </c>
      <c r="B54" s="7" t="s">
        <v>71</v>
      </c>
      <c r="D54" s="7" t="s">
        <v>827</v>
      </c>
      <c r="E54" s="7" t="s">
        <v>881</v>
      </c>
      <c r="F54" s="7" t="s">
        <v>922</v>
      </c>
      <c r="G54" s="20" t="s">
        <v>69</v>
      </c>
      <c r="H54" s="20" t="s">
        <v>11</v>
      </c>
      <c r="I54" s="7" t="s">
        <v>39</v>
      </c>
      <c r="J54" s="7" t="s">
        <v>70</v>
      </c>
      <c r="K54" s="7" t="s">
        <v>6</v>
      </c>
      <c r="L54" s="7" t="str">
        <f t="shared" si="0"/>
        <v>1-19-05</v>
      </c>
      <c r="P54" s="7" t="s">
        <v>64</v>
      </c>
      <c r="Q54" s="7" t="s">
        <v>1646</v>
      </c>
      <c r="R54" s="7" t="s">
        <v>1679</v>
      </c>
      <c r="S54" s="7">
        <v>27311535</v>
      </c>
      <c r="U54" s="7" t="s">
        <v>964</v>
      </c>
      <c r="V54" s="7" t="s">
        <v>965</v>
      </c>
      <c r="X54" s="2"/>
    </row>
    <row r="55" spans="1:24" x14ac:dyDescent="0.3">
      <c r="A55" s="7" t="s">
        <v>882</v>
      </c>
      <c r="B55" s="7" t="s">
        <v>828</v>
      </c>
      <c r="D55" s="7" t="s">
        <v>828</v>
      </c>
      <c r="E55" s="7" t="s">
        <v>882</v>
      </c>
      <c r="F55" s="7" t="s">
        <v>923</v>
      </c>
      <c r="G55" s="20" t="s">
        <v>72</v>
      </c>
      <c r="H55" s="20" t="s">
        <v>6</v>
      </c>
      <c r="I55" s="7" t="s">
        <v>47</v>
      </c>
      <c r="J55" s="7" t="s">
        <v>15</v>
      </c>
      <c r="K55" s="7" t="s">
        <v>2</v>
      </c>
      <c r="L55" s="7" t="str">
        <f t="shared" si="0"/>
        <v>6-11-01</v>
      </c>
      <c r="P55" s="7" t="s">
        <v>81</v>
      </c>
      <c r="Q55" s="7" t="s">
        <v>1646</v>
      </c>
      <c r="R55" s="7" t="s">
        <v>1059</v>
      </c>
      <c r="S55" s="7">
        <v>26430077</v>
      </c>
      <c r="T55" s="7">
        <v>26430213</v>
      </c>
      <c r="U55" s="7" t="s">
        <v>1036</v>
      </c>
      <c r="V55" s="7" t="s">
        <v>966</v>
      </c>
      <c r="X55" s="2"/>
    </row>
    <row r="56" spans="1:24" x14ac:dyDescent="0.3">
      <c r="A56" s="7" t="s">
        <v>883</v>
      </c>
      <c r="B56" s="7" t="s">
        <v>829</v>
      </c>
      <c r="D56" s="7" t="s">
        <v>829</v>
      </c>
      <c r="E56" s="7" t="s">
        <v>883</v>
      </c>
      <c r="F56" s="7" t="s">
        <v>924</v>
      </c>
      <c r="G56" s="20" t="s">
        <v>1051</v>
      </c>
      <c r="H56" s="20" t="s">
        <v>3</v>
      </c>
      <c r="I56" s="7" t="s">
        <v>45</v>
      </c>
      <c r="J56" s="7" t="s">
        <v>5</v>
      </c>
      <c r="K56" s="7" t="s">
        <v>5</v>
      </c>
      <c r="L56" s="7" t="str">
        <f t="shared" ref="L56" si="1">CONCATENATE(I56,"-",J56,"-",K56)</f>
        <v>7-04-04</v>
      </c>
      <c r="P56" s="7" t="s">
        <v>88</v>
      </c>
      <c r="Q56" s="7" t="s">
        <v>1646</v>
      </c>
      <c r="R56" s="7" t="s">
        <v>967</v>
      </c>
      <c r="U56" s="7" t="s">
        <v>1037</v>
      </c>
      <c r="V56" s="7" t="s">
        <v>968</v>
      </c>
      <c r="X56" s="2"/>
    </row>
    <row r="57" spans="1:24" s="590" customFormat="1" x14ac:dyDescent="0.3">
      <c r="A57" s="592" t="s">
        <v>1790</v>
      </c>
      <c r="B57" s="592" t="s">
        <v>1789</v>
      </c>
      <c r="D57" s="589" t="s">
        <v>1789</v>
      </c>
      <c r="E57" s="589" t="s">
        <v>1790</v>
      </c>
      <c r="F57" s="589" t="s">
        <v>1791</v>
      </c>
      <c r="G57" s="591" t="s">
        <v>1792</v>
      </c>
      <c r="H57" s="591" t="s">
        <v>2</v>
      </c>
      <c r="I57" s="589" t="s">
        <v>39</v>
      </c>
      <c r="J57" s="589" t="s">
        <v>6</v>
      </c>
      <c r="K57" s="589" t="s">
        <v>2</v>
      </c>
      <c r="L57" s="589" t="s">
        <v>255</v>
      </c>
      <c r="M57" s="589"/>
      <c r="N57" s="589"/>
      <c r="O57" s="589"/>
      <c r="P57" s="589" t="s">
        <v>1793</v>
      </c>
      <c r="Q57" s="589" t="s">
        <v>1646</v>
      </c>
      <c r="R57" s="589"/>
      <c r="S57" s="589"/>
      <c r="T57" s="589"/>
      <c r="U57" s="589"/>
      <c r="V57" s="589"/>
      <c r="W57" s="589"/>
    </row>
  </sheetData>
  <sheetProtection algorithmName="SHA-512" hashValue="kC8sJkJGhK7+QAUFg+qCx3PAU5C3+WH3HbFKyqS4JRaw8zWmD4yfAYX3fCe0ws2UFeMlAckKe/xGzhQ1HLBKJg==" saltValue="IgfbMUJCtq9IH+5Q8ZjCbw==" spinCount="100000" sheet="1" objects="1" scenarios="1"/>
  <autoFilter ref="A2:X57" xr:uid="{00000000-0009-0000-0000-000001000000}"/>
  <sortState xmlns:xlrd2="http://schemas.microsoft.com/office/spreadsheetml/2017/richdata2" ref="A3:B57">
    <sortCondition ref="A3:A57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A8B5-001F-4ACD-8552-FD83FE9B6D7F}">
  <sheetPr codeName="Hoja6">
    <pageSetUpPr fitToPage="1"/>
  </sheetPr>
  <dimension ref="B1:M17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61" customWidth="1"/>
    <col min="2" max="2" width="3.21875" style="59" hidden="1" customWidth="1"/>
    <col min="3" max="3" width="44.44140625" style="61" customWidth="1"/>
    <col min="4" max="11" width="13" style="61" customWidth="1"/>
    <col min="12" max="12" width="23.33203125" style="64" customWidth="1"/>
    <col min="13" max="16384" width="11.44140625" style="61"/>
  </cols>
  <sheetData>
    <row r="1" spans="2:13" ht="17.399999999999999" x14ac:dyDescent="0.3">
      <c r="C1" s="60" t="s">
        <v>1754</v>
      </c>
      <c r="D1" s="60"/>
      <c r="H1" s="60"/>
      <c r="K1" s="62"/>
      <c r="L1" s="62"/>
    </row>
    <row r="2" spans="2:13" ht="18" thickBot="1" x14ac:dyDescent="0.35">
      <c r="C2" s="60" t="s">
        <v>1769</v>
      </c>
      <c r="D2" s="63"/>
      <c r="H2" s="63"/>
      <c r="I2" s="63"/>
    </row>
    <row r="3" spans="2:13" ht="25.8" customHeight="1" thickTop="1" x14ac:dyDescent="0.3">
      <c r="B3" s="59">
        <v>1</v>
      </c>
      <c r="C3" s="594"/>
      <c r="D3" s="802" t="s">
        <v>0</v>
      </c>
      <c r="E3" s="803"/>
      <c r="F3" s="804" t="s">
        <v>1755</v>
      </c>
      <c r="G3" s="805"/>
      <c r="H3" s="806" t="s">
        <v>1756</v>
      </c>
      <c r="I3" s="803"/>
      <c r="J3" s="806" t="s">
        <v>1757</v>
      </c>
      <c r="K3" s="805"/>
    </row>
    <row r="4" spans="2:13" ht="29.4" customHeight="1" thickBot="1" x14ac:dyDescent="0.35">
      <c r="B4" s="59">
        <v>2</v>
      </c>
      <c r="C4" s="595"/>
      <c r="D4" s="65" t="s">
        <v>0</v>
      </c>
      <c r="E4" s="66" t="s">
        <v>1758</v>
      </c>
      <c r="F4" s="67" t="s">
        <v>0</v>
      </c>
      <c r="G4" s="66" t="s">
        <v>1758</v>
      </c>
      <c r="H4" s="68" t="s">
        <v>0</v>
      </c>
      <c r="I4" s="66" t="s">
        <v>1758</v>
      </c>
      <c r="J4" s="68" t="s">
        <v>0</v>
      </c>
      <c r="K4" s="69" t="s">
        <v>1758</v>
      </c>
    </row>
    <row r="5" spans="2:13" ht="23.4" customHeight="1" thickTop="1" x14ac:dyDescent="0.3">
      <c r="B5" s="59">
        <v>3</v>
      </c>
      <c r="C5" s="70" t="s">
        <v>1759</v>
      </c>
      <c r="D5" s="71">
        <f>+F5+H5+J5</f>
        <v>0</v>
      </c>
      <c r="E5" s="72">
        <f>+G5+I5+K5</f>
        <v>0</v>
      </c>
      <c r="F5" s="73"/>
      <c r="G5" s="74"/>
      <c r="H5" s="75"/>
      <c r="I5" s="76"/>
      <c r="J5" s="75"/>
      <c r="K5" s="74"/>
      <c r="L5" s="793" t="str">
        <f>IF(AND(D5&gt;0,E5=0),"¿Nada en buen estado?",IF(OR(G5&gt;F5,I5&gt;H5,K5&gt;J5),"Verifique la cantidad total, se indicó más cantidad en buen estado",""))</f>
        <v/>
      </c>
      <c r="M5" s="793"/>
    </row>
    <row r="6" spans="2:13" ht="23.4" customHeight="1" x14ac:dyDescent="0.3">
      <c r="B6" s="59">
        <v>4</v>
      </c>
      <c r="C6" s="77" t="s">
        <v>1761</v>
      </c>
      <c r="D6" s="78">
        <f t="shared" ref="D6:E9" si="0">+F6+H6+J6</f>
        <v>0</v>
      </c>
      <c r="E6" s="79">
        <f t="shared" si="0"/>
        <v>0</v>
      </c>
      <c r="F6" s="80"/>
      <c r="G6" s="81"/>
      <c r="H6" s="82"/>
      <c r="I6" s="83"/>
      <c r="J6" s="82"/>
      <c r="K6" s="81"/>
      <c r="L6" s="793" t="str">
        <f>IF(AND(D6&gt;0,E6=0),"¿Nada en buen estado?",IF(OR(G6&gt;F6,I6&gt;H6,K6&gt;J6),"Verifique la cantidad total, se indicó más cantidad en buen estado",""))</f>
        <v/>
      </c>
      <c r="M6" s="793"/>
    </row>
    <row r="7" spans="2:13" ht="23.4" customHeight="1" x14ac:dyDescent="0.3">
      <c r="B7" s="59">
        <v>5</v>
      </c>
      <c r="C7" s="77" t="s">
        <v>1762</v>
      </c>
      <c r="D7" s="78">
        <f t="shared" si="0"/>
        <v>0</v>
      </c>
      <c r="E7" s="79">
        <f t="shared" si="0"/>
        <v>0</v>
      </c>
      <c r="F7" s="80"/>
      <c r="G7" s="81"/>
      <c r="H7" s="82"/>
      <c r="I7" s="83"/>
      <c r="J7" s="82"/>
      <c r="K7" s="81"/>
      <c r="L7" s="793" t="str">
        <f t="shared" ref="L7:L10" si="1">IF(AND(D7&gt;0,E7=0),"¿Nada en buen estado?",IF(OR(G7&gt;F7,I7&gt;H7,K7&gt;J7),"Verifique la cantidad total, se indicó más cantidad en buen estado",""))</f>
        <v/>
      </c>
      <c r="M7" s="793"/>
    </row>
    <row r="8" spans="2:13" ht="23.4" customHeight="1" x14ac:dyDescent="0.3">
      <c r="B8" s="59">
        <v>6</v>
      </c>
      <c r="C8" s="77" t="s">
        <v>1763</v>
      </c>
      <c r="D8" s="78">
        <f t="shared" si="0"/>
        <v>0</v>
      </c>
      <c r="E8" s="79">
        <f t="shared" si="0"/>
        <v>0</v>
      </c>
      <c r="F8" s="80"/>
      <c r="G8" s="81"/>
      <c r="H8" s="82"/>
      <c r="I8" s="83"/>
      <c r="J8" s="82"/>
      <c r="K8" s="81"/>
      <c r="L8" s="793" t="str">
        <f t="shared" si="1"/>
        <v/>
      </c>
      <c r="M8" s="793"/>
    </row>
    <row r="9" spans="2:13" ht="23.4" customHeight="1" x14ac:dyDescent="0.3">
      <c r="B9" s="59">
        <v>7</v>
      </c>
      <c r="C9" s="596" t="s">
        <v>1764</v>
      </c>
      <c r="D9" s="597">
        <f t="shared" si="0"/>
        <v>0</v>
      </c>
      <c r="E9" s="598">
        <f t="shared" si="0"/>
        <v>0</v>
      </c>
      <c r="F9" s="82"/>
      <c r="G9" s="81"/>
      <c r="H9" s="82"/>
      <c r="I9" s="83"/>
      <c r="J9" s="82"/>
      <c r="K9" s="81"/>
      <c r="L9" s="793" t="str">
        <f t="shared" si="1"/>
        <v/>
      </c>
      <c r="M9" s="793"/>
    </row>
    <row r="10" spans="2:13" ht="23.4" customHeight="1" thickBot="1" x14ac:dyDescent="0.35">
      <c r="B10" s="59">
        <v>8</v>
      </c>
      <c r="C10" s="84" t="s">
        <v>1760</v>
      </c>
      <c r="D10" s="599"/>
      <c r="E10" s="85"/>
      <c r="F10" s="801"/>
      <c r="G10" s="801"/>
      <c r="H10" s="801"/>
      <c r="I10" s="801"/>
      <c r="J10" s="801"/>
      <c r="K10" s="801"/>
      <c r="L10" s="793" t="str">
        <f t="shared" si="1"/>
        <v/>
      </c>
      <c r="M10" s="793"/>
    </row>
    <row r="11" spans="2:13" ht="21" customHeight="1" thickTop="1" x14ac:dyDescent="0.3"/>
    <row r="12" spans="2:13" ht="15.6" x14ac:dyDescent="0.3">
      <c r="C12" s="86" t="s">
        <v>189</v>
      </c>
    </row>
    <row r="13" spans="2:13" ht="20.399999999999999" customHeight="1" x14ac:dyDescent="0.3">
      <c r="B13" s="59">
        <v>9</v>
      </c>
      <c r="C13" s="776"/>
      <c r="D13" s="787"/>
      <c r="E13" s="787"/>
      <c r="F13" s="787"/>
      <c r="G13" s="787"/>
      <c r="H13" s="787"/>
      <c r="I13" s="787"/>
      <c r="J13" s="794"/>
      <c r="K13" s="795"/>
    </row>
    <row r="14" spans="2:13" ht="20.399999999999999" customHeight="1" x14ac:dyDescent="0.3">
      <c r="C14" s="778"/>
      <c r="D14" s="788"/>
      <c r="E14" s="788"/>
      <c r="F14" s="788"/>
      <c r="G14" s="788"/>
      <c r="H14" s="788"/>
      <c r="I14" s="788"/>
      <c r="J14" s="796"/>
      <c r="K14" s="797"/>
    </row>
    <row r="15" spans="2:13" ht="20.399999999999999" customHeight="1" x14ac:dyDescent="0.3">
      <c r="C15" s="778"/>
      <c r="D15" s="788"/>
      <c r="E15" s="788"/>
      <c r="F15" s="788"/>
      <c r="G15" s="788"/>
      <c r="H15" s="788"/>
      <c r="I15" s="788"/>
      <c r="J15" s="796"/>
      <c r="K15" s="797"/>
    </row>
    <row r="16" spans="2:13" ht="20.399999999999999" customHeight="1" x14ac:dyDescent="0.3">
      <c r="C16" s="778"/>
      <c r="D16" s="788"/>
      <c r="E16" s="788"/>
      <c r="F16" s="788"/>
      <c r="G16" s="788"/>
      <c r="H16" s="788"/>
      <c r="I16" s="788"/>
      <c r="J16" s="796"/>
      <c r="K16" s="797"/>
    </row>
    <row r="17" spans="3:11" ht="20.399999999999999" customHeight="1" x14ac:dyDescent="0.3">
      <c r="C17" s="798"/>
      <c r="D17" s="799"/>
      <c r="E17" s="799"/>
      <c r="F17" s="799"/>
      <c r="G17" s="799"/>
      <c r="H17" s="799"/>
      <c r="I17" s="799"/>
      <c r="J17" s="799"/>
      <c r="K17" s="800"/>
    </row>
  </sheetData>
  <sheetProtection algorithmName="SHA-512" hashValue="mRmqtjHg4lcJD3bBYqMX0VBGAUBUAxRdH2mQXvCoYXCQMXXZ8o7o23G0J8GUPiM3i+9Ucp7TXCImeKaiJMI4Zg==" saltValue="NNBsfIWPXhqrEMpor36c/w==" spinCount="100000" sheet="1" objects="1" scenarios="1"/>
  <mergeCells count="12">
    <mergeCell ref="L6:M6"/>
    <mergeCell ref="D3:E3"/>
    <mergeCell ref="F3:G3"/>
    <mergeCell ref="H3:I3"/>
    <mergeCell ref="J3:K3"/>
    <mergeCell ref="L5:M5"/>
    <mergeCell ref="L7:M7"/>
    <mergeCell ref="L8:M8"/>
    <mergeCell ref="L9:M9"/>
    <mergeCell ref="L10:M10"/>
    <mergeCell ref="C13:K17"/>
    <mergeCell ref="F10:K10"/>
  </mergeCells>
  <conditionalFormatting sqref="D5:E10 L5:L10">
    <cfRule type="cellIs" dxfId="0" priority="1" operator="equal">
      <formula>0</formula>
    </cfRule>
  </conditionalFormatting>
  <printOptions horizontalCentered="1" verticalCentered="1"/>
  <pageMargins left="0.39370078740157483" right="0.39370078740157483" top="0.23622047244094491" bottom="0.19685039370078741" header="0.43307086614173229" footer="0.19685039370078741"/>
  <pageSetup scale="73" orientation="landscape" r:id="rId1"/>
  <headerFooter scaleWithDoc="0">
    <oddFooter>&amp;R&amp;"Goudy,Negrita Cursiva"Académica Nocturna&amp;"Goudy,Cursiva",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B1:G30"/>
  <sheetViews>
    <sheetView showGridLines="0" tabSelected="1" showRuler="0" zoomScale="90" zoomScaleNormal="90" workbookViewId="0"/>
  </sheetViews>
  <sheetFormatPr baseColWidth="10" defaultColWidth="11.44140625" defaultRowHeight="24.6" customHeight="1" x14ac:dyDescent="0.25"/>
  <cols>
    <col min="1" max="1" width="8.33203125" style="24" customWidth="1"/>
    <col min="2" max="2" width="3.21875" style="23" hidden="1" customWidth="1"/>
    <col min="3" max="3" width="45.21875" style="24" bestFit="1" customWidth="1"/>
    <col min="4" max="4" width="66.88671875" style="24" customWidth="1"/>
    <col min="5" max="5" width="2.88671875" style="24" customWidth="1"/>
    <col min="6" max="6" width="46.33203125" style="24" bestFit="1" customWidth="1"/>
    <col min="7" max="7" width="10.88671875" style="24" hidden="1" customWidth="1"/>
    <col min="8" max="16384" width="11.44140625" style="24"/>
  </cols>
  <sheetData>
    <row r="1" spans="2:7" ht="13.8" x14ac:dyDescent="0.25"/>
    <row r="2" spans="2:7" ht="31.2" customHeight="1" x14ac:dyDescent="0.5">
      <c r="C2" s="617" t="s">
        <v>1680</v>
      </c>
      <c r="D2" s="617"/>
      <c r="E2" s="25"/>
    </row>
    <row r="3" spans="2:7" ht="31.2" customHeight="1" x14ac:dyDescent="0.25">
      <c r="C3" s="618" t="s">
        <v>736</v>
      </c>
      <c r="D3" s="618"/>
      <c r="E3" s="26"/>
      <c r="F3" s="27" t="s">
        <v>1681</v>
      </c>
    </row>
    <row r="4" spans="2:7" ht="24.6" customHeight="1" x14ac:dyDescent="0.25">
      <c r="E4" s="26"/>
      <c r="F4" s="28"/>
    </row>
    <row r="5" spans="2:7" ht="24.6" customHeight="1" x14ac:dyDescent="0.25">
      <c r="B5" s="23">
        <v>1</v>
      </c>
      <c r="C5" s="29" t="s">
        <v>93</v>
      </c>
      <c r="D5" s="30"/>
      <c r="E5" s="31"/>
      <c r="F5" s="619" t="str">
        <f>CONCATENATE("4.",D7,"-",D5,"-",D6)</f>
        <v>4.--</v>
      </c>
      <c r="G5" s="32"/>
    </row>
    <row r="6" spans="2:7" s="32" customFormat="1" ht="24.6" customHeight="1" x14ac:dyDescent="0.25">
      <c r="B6" s="23">
        <v>2</v>
      </c>
      <c r="C6" s="29" t="s">
        <v>14</v>
      </c>
      <c r="D6" s="33" t="str">
        <f>IFERROR(VLOOKUP(D7,datos,3,0),"")</f>
        <v/>
      </c>
      <c r="E6" s="31"/>
      <c r="F6" s="620"/>
      <c r="G6" s="24"/>
    </row>
    <row r="7" spans="2:7" ht="24.6" customHeight="1" x14ac:dyDescent="0.25">
      <c r="B7" s="23">
        <v>3</v>
      </c>
      <c r="C7" s="29" t="s">
        <v>1</v>
      </c>
      <c r="D7" s="34" t="str">
        <f>IFERROR(VLOOKUP(D5,codigo,2,0),"")</f>
        <v/>
      </c>
      <c r="E7" s="31"/>
    </row>
    <row r="8" spans="2:7" ht="10.199999999999999" customHeight="1" x14ac:dyDescent="0.25">
      <c r="C8" s="29"/>
      <c r="E8" s="35"/>
    </row>
    <row r="9" spans="2:7" ht="24.6" customHeight="1" x14ac:dyDescent="0.25">
      <c r="B9" s="23">
        <v>4</v>
      </c>
      <c r="C9" s="29" t="s">
        <v>1554</v>
      </c>
      <c r="D9" s="36" t="str">
        <f>IFERROR(VLOOKUP(D7,datos,16,0),"")</f>
        <v/>
      </c>
      <c r="E9" s="37"/>
    </row>
    <row r="10" spans="2:7" ht="24.6" customHeight="1" x14ac:dyDescent="0.25">
      <c r="B10" s="23">
        <v>5</v>
      </c>
      <c r="C10" s="29" t="s">
        <v>1555</v>
      </c>
      <c r="D10" s="36" t="str">
        <f>IFERROR(VLOOKUP(D7,datos,17,0),"")</f>
        <v/>
      </c>
      <c r="E10" s="37"/>
    </row>
    <row r="11" spans="2:7" ht="24.6" customHeight="1" x14ac:dyDescent="0.25">
      <c r="B11" s="23">
        <v>6</v>
      </c>
      <c r="C11" s="29" t="s">
        <v>176</v>
      </c>
      <c r="D11" s="38" t="str">
        <f>IFERROR(VLOOKUP(D7,datos,18,0),"")</f>
        <v/>
      </c>
      <c r="E11" s="39"/>
    </row>
    <row r="12" spans="2:7" ht="24.6" customHeight="1" x14ac:dyDescent="0.25">
      <c r="B12" s="23">
        <v>7</v>
      </c>
      <c r="C12" s="29" t="s">
        <v>1682</v>
      </c>
      <c r="D12" s="40" t="str">
        <f>IFERROR(VLOOKUP(G13,prov,2,0),"")</f>
        <v/>
      </c>
      <c r="E12" s="41"/>
      <c r="F12" s="42" t="s">
        <v>1683</v>
      </c>
    </row>
    <row r="13" spans="2:7" ht="24.6" customHeight="1" x14ac:dyDescent="0.25">
      <c r="B13" s="23">
        <v>8</v>
      </c>
      <c r="C13" s="29" t="s">
        <v>217</v>
      </c>
      <c r="D13" s="43" t="str">
        <f>IFERROR(VLOOKUP(D12,ubicac,2,0),"")</f>
        <v/>
      </c>
      <c r="E13" s="41"/>
      <c r="F13" s="44"/>
      <c r="G13" s="45" t="str">
        <f>IFERROR(VLOOKUP(D7,datos,9,0),"")</f>
        <v/>
      </c>
    </row>
    <row r="14" spans="2:7" ht="24.6" customHeight="1" x14ac:dyDescent="0.25">
      <c r="B14" s="23">
        <v>9</v>
      </c>
      <c r="C14" s="29" t="s">
        <v>90</v>
      </c>
      <c r="D14" s="40" t="str">
        <f>IFERROR(VLOOKUP(D7,datos,13,0),"")</f>
        <v/>
      </c>
      <c r="E14" s="46"/>
    </row>
    <row r="15" spans="2:7" ht="24.6" customHeight="1" x14ac:dyDescent="0.25">
      <c r="B15" s="23">
        <v>10</v>
      </c>
      <c r="C15" s="47" t="s">
        <v>91</v>
      </c>
      <c r="D15" s="40" t="str">
        <f>IFERROR(VLOOKUP(D7,datos,19,0),"")</f>
        <v/>
      </c>
      <c r="E15" s="46"/>
    </row>
    <row r="16" spans="2:7" ht="10.199999999999999" customHeight="1" x14ac:dyDescent="0.25">
      <c r="C16" s="29"/>
      <c r="E16" s="35"/>
    </row>
    <row r="17" spans="2:7" ht="24.6" customHeight="1" x14ac:dyDescent="0.25">
      <c r="B17" s="23">
        <v>11</v>
      </c>
      <c r="C17" s="47" t="s">
        <v>9</v>
      </c>
      <c r="D17" s="48" t="str">
        <f>IFERROR(VLOOKUP(D7,datos,14,0),"")</f>
        <v/>
      </c>
      <c r="E17" s="46"/>
      <c r="F17" s="42" t="s">
        <v>1684</v>
      </c>
    </row>
    <row r="18" spans="2:7" ht="24.6" customHeight="1" x14ac:dyDescent="0.25">
      <c r="B18" s="23">
        <v>12</v>
      </c>
      <c r="C18" s="47" t="s">
        <v>92</v>
      </c>
      <c r="D18" s="48" t="str">
        <f>IFERROR(VLOOKUP(D7,datos,4,0),"")</f>
        <v/>
      </c>
      <c r="E18" s="46"/>
      <c r="F18" s="49"/>
      <c r="G18" s="24" t="s">
        <v>214</v>
      </c>
    </row>
    <row r="19" spans="2:7" ht="24.6" customHeight="1" x14ac:dyDescent="0.25">
      <c r="B19" s="23">
        <v>13</v>
      </c>
      <c r="C19" s="47" t="s">
        <v>13</v>
      </c>
      <c r="D19" s="48" t="str">
        <f>IFERROR(VLOOKUP(D7,datos,5,0),"")</f>
        <v/>
      </c>
      <c r="E19" s="46"/>
      <c r="G19" s="24" t="s">
        <v>215</v>
      </c>
    </row>
    <row r="20" spans="2:7" ht="10.199999999999999" customHeight="1" x14ac:dyDescent="0.25">
      <c r="C20" s="47"/>
      <c r="E20" s="46"/>
    </row>
    <row r="21" spans="2:7" ht="27" customHeight="1" x14ac:dyDescent="0.25">
      <c r="B21" s="23">
        <v>14</v>
      </c>
      <c r="C21" s="588" t="s">
        <v>1685</v>
      </c>
      <c r="D21" s="50"/>
    </row>
    <row r="22" spans="2:7" ht="24.6" customHeight="1" x14ac:dyDescent="0.25">
      <c r="B22" s="51"/>
      <c r="C22" s="52"/>
      <c r="D22" s="53" t="str">
        <f>IF(D21="Sí","Complete el Cuadro 7 (Parte 1, 2 y 3) de este formulario.","")</f>
        <v/>
      </c>
      <c r="E22" s="52"/>
      <c r="F22" s="42" t="s">
        <v>1686</v>
      </c>
      <c r="G22" s="52"/>
    </row>
    <row r="23" spans="2:7" ht="24.6" customHeight="1" x14ac:dyDescent="0.25">
      <c r="B23" s="23">
        <v>15</v>
      </c>
      <c r="C23" s="29" t="s">
        <v>1687</v>
      </c>
      <c r="D23" s="593" t="str">
        <f>IFERROR(VLOOKUP(D7,datos,15,0),"")</f>
        <v/>
      </c>
      <c r="E23" s="41"/>
    </row>
    <row r="24" spans="2:7" ht="24.6" customHeight="1" x14ac:dyDescent="0.25">
      <c r="B24" s="23">
        <v>16</v>
      </c>
      <c r="C24" s="29" t="s">
        <v>1688</v>
      </c>
      <c r="D24" s="54"/>
      <c r="E24" s="55"/>
    </row>
    <row r="25" spans="2:7" ht="24.6" customHeight="1" x14ac:dyDescent="0.25">
      <c r="B25" s="23">
        <v>17</v>
      </c>
      <c r="C25" s="29" t="s">
        <v>1689</v>
      </c>
      <c r="D25" s="54"/>
      <c r="E25" s="56"/>
    </row>
    <row r="26" spans="2:7" ht="24.6" customHeight="1" x14ac:dyDescent="0.25">
      <c r="B26" s="23">
        <v>18</v>
      </c>
      <c r="C26" s="29" t="s">
        <v>1690</v>
      </c>
      <c r="D26" s="54"/>
      <c r="E26" s="57"/>
    </row>
    <row r="27" spans="2:7" ht="10.199999999999999" customHeight="1" x14ac:dyDescent="0.25">
      <c r="C27" s="58"/>
    </row>
    <row r="28" spans="2:7" s="52" customFormat="1" ht="24.6" customHeight="1" x14ac:dyDescent="0.25">
      <c r="B28" s="23"/>
      <c r="C28" s="24"/>
      <c r="D28" s="621" t="s">
        <v>1770</v>
      </c>
      <c r="E28" s="622"/>
      <c r="F28" s="623"/>
      <c r="G28" s="24"/>
    </row>
    <row r="29" spans="2:7" ht="24.6" customHeight="1" x14ac:dyDescent="0.25">
      <c r="D29" s="624"/>
      <c r="E29" s="625"/>
      <c r="F29" s="626"/>
    </row>
    <row r="30" spans="2:7" ht="24.6" customHeight="1" x14ac:dyDescent="0.25">
      <c r="D30" s="627"/>
      <c r="E30" s="628"/>
      <c r="F30" s="629"/>
    </row>
  </sheetData>
  <sheetProtection algorithmName="SHA-512" hashValue="MoAbTB+sGVNtLJ7al+2ItXH2XhqL27mRrSy3U9s1u8w5me5qZLtZtXp1C0Jtbn7Ni2o9dyUED6JwCZ76BOC1PQ==" saltValue="lGRYt8ARfryF5t3sZzvYmg==" spinCount="100000" sheet="1" objects="1" scenarios="1"/>
  <mergeCells count="4">
    <mergeCell ref="C2:D2"/>
    <mergeCell ref="C3:D3"/>
    <mergeCell ref="F5:F6"/>
    <mergeCell ref="D28:F30"/>
  </mergeCells>
  <conditionalFormatting sqref="D5:D6">
    <cfRule type="cellIs" dxfId="85" priority="6" operator="equal">
      <formula>#N/A</formula>
    </cfRule>
  </conditionalFormatting>
  <conditionalFormatting sqref="D17:D19">
    <cfRule type="cellIs" dxfId="84" priority="3" operator="equal">
      <formula>#N/A</formula>
    </cfRule>
  </conditionalFormatting>
  <conditionalFormatting sqref="D21">
    <cfRule type="containsBlanks" dxfId="83" priority="9">
      <formula>LEN(TRIM(D21))=0</formula>
    </cfRule>
  </conditionalFormatting>
  <conditionalFormatting sqref="D9:E14">
    <cfRule type="cellIs" dxfId="82" priority="1" operator="equal">
      <formula>#N/A</formula>
    </cfRule>
  </conditionalFormatting>
  <conditionalFormatting sqref="F13:G13 E17:E22">
    <cfRule type="cellIs" dxfId="81" priority="2" operator="equal">
      <formula>#N/A</formula>
    </cfRule>
  </conditionalFormatting>
  <dataValidations xWindow="122" yWindow="211" count="2">
    <dataValidation type="list" allowBlank="1" showInputMessage="1" showErrorMessage="1" sqref="D21" xr:uid="{00000000-0002-0000-0200-000000000000}">
      <formula1>sino</formula1>
    </dataValidation>
    <dataValidation allowBlank="1" showInputMessage="1" showErrorMessage="1" prompt="Digite únicamente los últimos 4 dígitos del Código Presupuestario._x000a__x000a_NOCTURNO CALASANZ debe digitar 0006" sqref="D5" xr:uid="{00000000-0002-0000-0200-000001000000}"/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80" orientation="landscape" r:id="rId1"/>
  <headerFooter scaleWithDoc="0">
    <oddFooter>&amp;R&amp;"Goudy,Negrita Cursiva"Académica Nocturna&amp;"Goudy,Cursiva", 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0">
    <pageSetUpPr fitToPage="1"/>
  </sheetPr>
  <dimension ref="B1:L21"/>
  <sheetViews>
    <sheetView showGridLines="0" showRuler="0" zoomScale="90" zoomScaleNormal="90" workbookViewId="0">
      <selection activeCell="A2" sqref="A2"/>
    </sheetView>
  </sheetViews>
  <sheetFormatPr baseColWidth="10" defaultColWidth="11.44140625" defaultRowHeight="13.8" x14ac:dyDescent="0.3"/>
  <cols>
    <col min="1" max="1" width="8.6640625" style="162" customWidth="1"/>
    <col min="2" max="2" width="8.6640625" style="169" hidden="1" customWidth="1"/>
    <col min="3" max="3" width="23.44140625" style="162" customWidth="1"/>
    <col min="4" max="9" width="11.109375" style="162" customWidth="1"/>
    <col min="10" max="10" width="13.44140625" style="162" customWidth="1"/>
    <col min="11" max="11" width="34.5546875" style="162" customWidth="1"/>
    <col min="12" max="16384" width="11.44140625" style="162"/>
  </cols>
  <sheetData>
    <row r="1" spans="2:12" ht="17.399999999999999" x14ac:dyDescent="0.3">
      <c r="C1" s="63" t="s">
        <v>694</v>
      </c>
      <c r="D1" s="565"/>
      <c r="E1" s="565"/>
      <c r="G1" s="62"/>
      <c r="H1" s="62"/>
      <c r="I1" s="62"/>
      <c r="J1" s="62"/>
      <c r="K1" s="566"/>
      <c r="L1" s="566"/>
    </row>
    <row r="2" spans="2:12" ht="37.5" customHeight="1" thickBot="1" x14ac:dyDescent="0.35">
      <c r="C2" s="639" t="s">
        <v>1045</v>
      </c>
      <c r="D2" s="639"/>
      <c r="E2" s="639"/>
      <c r="F2" s="639"/>
      <c r="G2" s="639"/>
      <c r="H2" s="639"/>
      <c r="I2" s="639"/>
      <c r="J2" s="639"/>
    </row>
    <row r="3" spans="2:12" ht="26.25" customHeight="1" thickTop="1" x14ac:dyDescent="0.3">
      <c r="B3" s="169">
        <v>1</v>
      </c>
      <c r="C3" s="642" t="s">
        <v>1046</v>
      </c>
      <c r="D3" s="644" t="s">
        <v>695</v>
      </c>
      <c r="E3" s="645"/>
      <c r="F3" s="645"/>
      <c r="G3" s="646" t="s">
        <v>1044</v>
      </c>
      <c r="H3" s="645"/>
      <c r="I3" s="647"/>
      <c r="J3" s="640" t="s">
        <v>771</v>
      </c>
    </row>
    <row r="4" spans="2:12" ht="26.25" customHeight="1" thickBot="1" x14ac:dyDescent="0.35">
      <c r="B4" s="169">
        <v>2</v>
      </c>
      <c r="C4" s="643"/>
      <c r="D4" s="567" t="s">
        <v>0</v>
      </c>
      <c r="E4" s="568" t="s">
        <v>96</v>
      </c>
      <c r="F4" s="382" t="s">
        <v>97</v>
      </c>
      <c r="G4" s="381" t="s">
        <v>0</v>
      </c>
      <c r="H4" s="568" t="s">
        <v>96</v>
      </c>
      <c r="I4" s="569" t="s">
        <v>97</v>
      </c>
      <c r="J4" s="641"/>
    </row>
    <row r="5" spans="2:12" ht="27" customHeight="1" thickTop="1" thickBot="1" x14ac:dyDescent="0.35">
      <c r="B5" s="169">
        <v>3</v>
      </c>
      <c r="C5" s="570" t="s">
        <v>736</v>
      </c>
      <c r="D5" s="280">
        <f>+E5+F5</f>
        <v>0</v>
      </c>
      <c r="E5" s="571">
        <f>SUM(E6:E10)</f>
        <v>0</v>
      </c>
      <c r="F5" s="282">
        <f>SUM(F6:F10)</f>
        <v>0</v>
      </c>
      <c r="G5" s="572">
        <f>+H5+I5</f>
        <v>0</v>
      </c>
      <c r="H5" s="571">
        <f>SUM(H6:H10)</f>
        <v>0</v>
      </c>
      <c r="I5" s="573">
        <f>SUM(I6:I10)</f>
        <v>0</v>
      </c>
      <c r="J5" s="282">
        <f>SUM(J6:J10)</f>
        <v>0</v>
      </c>
    </row>
    <row r="6" spans="2:12" ht="24" customHeight="1" x14ac:dyDescent="0.3">
      <c r="B6" s="169">
        <v>4</v>
      </c>
      <c r="C6" s="574" t="s">
        <v>753</v>
      </c>
      <c r="D6" s="211">
        <f t="shared" ref="D6:D10" si="0">+E6+F6</f>
        <v>0</v>
      </c>
      <c r="E6" s="575"/>
      <c r="F6" s="576"/>
      <c r="G6" s="577">
        <f t="shared" ref="G6:G10" si="1">+H6+I6</f>
        <v>0</v>
      </c>
      <c r="H6" s="575"/>
      <c r="I6" s="578"/>
      <c r="J6" s="576"/>
      <c r="K6" s="271" t="str">
        <f>IF(AND(OR(D6&gt;0),AND(J6=0)),"Digite el número de secciones",IF(AND(OR(D6=0),AND(J6&gt;D6)),"No hay matrícula digitada",IF(AND(OR(D6&gt;0),AND(J6&gt;D6)),"Hay más secciones que matrícula","")))</f>
        <v/>
      </c>
    </row>
    <row r="7" spans="2:12" ht="24" customHeight="1" x14ac:dyDescent="0.3">
      <c r="B7" s="169">
        <v>5</v>
      </c>
      <c r="C7" s="574" t="s">
        <v>754</v>
      </c>
      <c r="D7" s="194">
        <f t="shared" si="0"/>
        <v>0</v>
      </c>
      <c r="E7" s="579"/>
      <c r="F7" s="243"/>
      <c r="G7" s="415">
        <f t="shared" si="1"/>
        <v>0</v>
      </c>
      <c r="H7" s="575"/>
      <c r="I7" s="580"/>
      <c r="J7" s="243"/>
      <c r="K7" s="271" t="str">
        <f>IF(AND(OR(D7&gt;0),AND(J7=0)),"Digite el número de secciones",IF(AND(OR(D7=0),AND(J7&gt;D7)),"No hay matrícula digitada",IF(AND(OR(D7&gt;0),AND(J7&gt;D7)),"Hay más secciones que matrícula","")))</f>
        <v/>
      </c>
    </row>
    <row r="8" spans="2:12" ht="24" customHeight="1" x14ac:dyDescent="0.3">
      <c r="B8" s="169">
        <v>6</v>
      </c>
      <c r="C8" s="574" t="s">
        <v>755</v>
      </c>
      <c r="D8" s="194">
        <f t="shared" si="0"/>
        <v>0</v>
      </c>
      <c r="E8" s="579"/>
      <c r="F8" s="243"/>
      <c r="G8" s="415">
        <f t="shared" si="1"/>
        <v>0</v>
      </c>
      <c r="H8" s="575"/>
      <c r="I8" s="580"/>
      <c r="J8" s="243"/>
      <c r="K8" s="271" t="str">
        <f>IF(AND(OR(D8&gt;0),AND(J8=0)),"Digite el número de secciones",IF(AND(OR(D8=0),AND(J8&gt;D8)),"No hay matrícula digitada",IF(AND(OR(D8&gt;0),AND(J8&gt;D8)),"Hay más secciones que matrícula","")))</f>
        <v/>
      </c>
    </row>
    <row r="9" spans="2:12" ht="24" customHeight="1" x14ac:dyDescent="0.3">
      <c r="B9" s="169">
        <v>7</v>
      </c>
      <c r="C9" s="574" t="s">
        <v>743</v>
      </c>
      <c r="D9" s="194">
        <f t="shared" si="0"/>
        <v>0</v>
      </c>
      <c r="E9" s="579"/>
      <c r="F9" s="243"/>
      <c r="G9" s="415">
        <f t="shared" si="1"/>
        <v>0</v>
      </c>
      <c r="H9" s="575"/>
      <c r="I9" s="578"/>
      <c r="J9" s="243"/>
      <c r="K9" s="271" t="str">
        <f>IF(AND(OR(D9&gt;0),AND(J9=0)),"Digite el número de secciones",IF(AND(OR(D9=0),AND(J9&gt;D9)),"No hay matrícula digitada",IF(AND(OR(D9&gt;0),AND(J9&gt;D9)),"Hay más secciones que matrícula","")))</f>
        <v/>
      </c>
    </row>
    <row r="10" spans="2:12" ht="24" customHeight="1" thickBot="1" x14ac:dyDescent="0.35">
      <c r="B10" s="169">
        <v>8</v>
      </c>
      <c r="C10" s="581" t="s">
        <v>756</v>
      </c>
      <c r="D10" s="214">
        <f t="shared" si="0"/>
        <v>0</v>
      </c>
      <c r="E10" s="582"/>
      <c r="F10" s="270"/>
      <c r="G10" s="583">
        <f t="shared" si="1"/>
        <v>0</v>
      </c>
      <c r="H10" s="584"/>
      <c r="I10" s="585"/>
      <c r="J10" s="270"/>
      <c r="K10" s="271" t="str">
        <f>IF(AND(OR(D10&gt;0),AND(J10=0)),"Digite el número de secciones",IF(AND(OR(D10=0),AND(J10&gt;D10)),"No hay matrícula digitada",IF(AND(OR(D10&gt;0),AND(J10&gt;D10)),"Hay más secciones que matrícula","")))</f>
        <v/>
      </c>
    </row>
    <row r="11" spans="2:12" ht="21" customHeight="1" thickTop="1" x14ac:dyDescent="0.3">
      <c r="D11" s="586"/>
      <c r="E11" s="586"/>
      <c r="F11" s="586"/>
      <c r="G11" s="649" t="str">
        <f>IF(OR(H6&gt;E6,H7&gt;E7,H8&gt;E8,H9&gt;E9,H10&gt;E10,I6&gt;F6,I7&gt;F7,I8&gt;F8,I9&gt;F9,I10&gt;F10),"El dato de repitentes no puede ser mayor a la matrícula, en hombres o mujeres. VERIFICAR!!","")</f>
        <v/>
      </c>
      <c r="H11" s="649"/>
      <c r="I11" s="649"/>
      <c r="J11" s="649"/>
    </row>
    <row r="12" spans="2:12" ht="21" customHeight="1" x14ac:dyDescent="0.3">
      <c r="C12" s="587"/>
      <c r="D12" s="587"/>
      <c r="E12" s="587"/>
      <c r="F12" s="587"/>
      <c r="G12" s="648"/>
      <c r="H12" s="648"/>
      <c r="I12" s="648"/>
      <c r="J12" s="648"/>
    </row>
    <row r="13" spans="2:12" ht="22.5" customHeight="1" x14ac:dyDescent="0.3">
      <c r="D13" s="560"/>
      <c r="E13" s="560"/>
      <c r="F13" s="560"/>
      <c r="G13" s="648"/>
      <c r="H13" s="648"/>
      <c r="I13" s="648"/>
      <c r="J13" s="648"/>
    </row>
    <row r="14" spans="2:12" ht="18" customHeight="1" x14ac:dyDescent="0.3">
      <c r="G14" s="648" t="str">
        <f>IF(AND('CUADRO 1'!G5&gt;0,'CUADRO 3'!D19=0),"Debe indicar datos en el Cuadro 3",IF(AND('CUADRO 1'!G5=0,'CUADRO 3'!D19&gt;0),"Indicó datos en el Cuadro 3, debe indicar datos en este Cuadro",""))</f>
        <v/>
      </c>
      <c r="H14" s="648"/>
      <c r="I14" s="648"/>
      <c r="J14" s="648"/>
    </row>
    <row r="15" spans="2:12" ht="18" customHeight="1" x14ac:dyDescent="0.3">
      <c r="G15" s="648"/>
      <c r="H15" s="648"/>
      <c r="I15" s="648"/>
      <c r="J15" s="648"/>
    </row>
    <row r="16" spans="2:12" ht="15.6" x14ac:dyDescent="0.3">
      <c r="C16" s="222" t="s">
        <v>189</v>
      </c>
    </row>
    <row r="17" spans="2:10" ht="17.25" customHeight="1" x14ac:dyDescent="0.3">
      <c r="B17" s="169">
        <v>9</v>
      </c>
      <c r="C17" s="630"/>
      <c r="D17" s="631"/>
      <c r="E17" s="631"/>
      <c r="F17" s="631"/>
      <c r="G17" s="631"/>
      <c r="H17" s="631"/>
      <c r="I17" s="631"/>
      <c r="J17" s="632"/>
    </row>
    <row r="18" spans="2:10" ht="17.25" customHeight="1" x14ac:dyDescent="0.3">
      <c r="C18" s="633"/>
      <c r="D18" s="634"/>
      <c r="E18" s="634"/>
      <c r="F18" s="634"/>
      <c r="G18" s="634"/>
      <c r="H18" s="634"/>
      <c r="I18" s="634"/>
      <c r="J18" s="635"/>
    </row>
    <row r="19" spans="2:10" ht="17.25" customHeight="1" x14ac:dyDescent="0.3">
      <c r="C19" s="633"/>
      <c r="D19" s="634"/>
      <c r="E19" s="634"/>
      <c r="F19" s="634"/>
      <c r="G19" s="634"/>
      <c r="H19" s="634"/>
      <c r="I19" s="634"/>
      <c r="J19" s="635"/>
    </row>
    <row r="20" spans="2:10" ht="17.25" customHeight="1" x14ac:dyDescent="0.3">
      <c r="C20" s="633"/>
      <c r="D20" s="634"/>
      <c r="E20" s="634"/>
      <c r="F20" s="634"/>
      <c r="G20" s="634"/>
      <c r="H20" s="634"/>
      <c r="I20" s="634"/>
      <c r="J20" s="635"/>
    </row>
    <row r="21" spans="2:10" ht="17.25" customHeight="1" x14ac:dyDescent="0.3">
      <c r="C21" s="636"/>
      <c r="D21" s="637"/>
      <c r="E21" s="637"/>
      <c r="F21" s="637"/>
      <c r="G21" s="637"/>
      <c r="H21" s="637"/>
      <c r="I21" s="637"/>
      <c r="J21" s="638"/>
    </row>
  </sheetData>
  <sheetProtection algorithmName="SHA-512" hashValue="6t4VWry78RphpxN8qv9kTqO9wySjFsMTsbn9TkUP83Fom8VV1siBNQeL+ug4b+Mpytw4qc7OpYsbgYS4ZDDX5Q==" saltValue="Zuy1OEJBnb++zoAzVjqNqQ==" spinCount="100000" sheet="1" objects="1" scenarios="1"/>
  <mergeCells count="8">
    <mergeCell ref="C17:J21"/>
    <mergeCell ref="C2:J2"/>
    <mergeCell ref="J3:J4"/>
    <mergeCell ref="C3:C4"/>
    <mergeCell ref="D3:F3"/>
    <mergeCell ref="G3:I3"/>
    <mergeCell ref="G14:J15"/>
    <mergeCell ref="G11:J13"/>
  </mergeCells>
  <conditionalFormatting sqref="D6:D10">
    <cfRule type="cellIs" dxfId="80" priority="16" operator="equal">
      <formula>0</formula>
    </cfRule>
  </conditionalFormatting>
  <conditionalFormatting sqref="D5:J5">
    <cfRule type="cellIs" dxfId="79" priority="9" operator="equal">
      <formula>0</formula>
    </cfRule>
  </conditionalFormatting>
  <conditionalFormatting sqref="G6:G10">
    <cfRule type="cellIs" dxfId="78" priority="10" operator="equal">
      <formula>0</formula>
    </cfRule>
  </conditionalFormatting>
  <conditionalFormatting sqref="G14:J15">
    <cfRule type="notContainsBlanks" dxfId="77" priority="1">
      <formula>LEN(TRIM(G14))&gt;0</formula>
    </cfRule>
  </conditionalFormatting>
  <conditionalFormatting sqref="H6:I10">
    <cfRule type="expression" dxfId="76" priority="2">
      <formula>H6&gt;E6</formula>
    </cfRule>
  </conditionalFormatting>
  <dataValidations count="1">
    <dataValidation type="whole" operator="greaterThanOrEqual" allowBlank="1" showInputMessage="1" showErrorMessage="1" sqref="D5:J10" xr:uid="{00000000-0002-0000-0300-000000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94" orientation="landscape" r:id="rId1"/>
  <headerFooter scaleWithDoc="0">
    <oddFooter>&amp;R&amp;"Goudy,Negrita Cursiva"Académica Nocturna&amp;"Goudy,Cursiva",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>
    <pageSetUpPr fitToPage="1"/>
  </sheetPr>
  <dimension ref="A1:X29"/>
  <sheetViews>
    <sheetView showGridLines="0" zoomScale="90" zoomScaleNormal="90" workbookViewId="0"/>
  </sheetViews>
  <sheetFormatPr baseColWidth="10" defaultColWidth="11.44140625" defaultRowHeight="13.8" x14ac:dyDescent="0.3"/>
  <cols>
    <col min="1" max="1" width="5.77734375" style="162" customWidth="1"/>
    <col min="2" max="2" width="5.44140625" style="169" hidden="1" customWidth="1"/>
    <col min="3" max="3" width="43.6640625" style="162" customWidth="1"/>
    <col min="4" max="21" width="8.109375" style="162" customWidth="1"/>
    <col min="22" max="16384" width="11.44140625" style="162"/>
  </cols>
  <sheetData>
    <row r="1" spans="2:21" ht="17.399999999999999" x14ac:dyDescent="0.3">
      <c r="C1" s="63" t="s">
        <v>773</v>
      </c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P1" s="62"/>
      <c r="Q1" s="62"/>
      <c r="R1" s="62"/>
      <c r="S1" s="62"/>
      <c r="T1" s="62"/>
      <c r="U1" s="62"/>
    </row>
    <row r="2" spans="2:21" ht="18" thickBot="1" x14ac:dyDescent="0.35">
      <c r="C2" s="521" t="s">
        <v>1064</v>
      </c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</row>
    <row r="3" spans="2:21" ht="21" customHeight="1" thickTop="1" thickBot="1" x14ac:dyDescent="0.35">
      <c r="B3" s="169">
        <v>1</v>
      </c>
      <c r="C3" s="663" t="s">
        <v>190</v>
      </c>
      <c r="D3" s="666" t="s">
        <v>0</v>
      </c>
      <c r="E3" s="667"/>
      <c r="F3" s="668"/>
      <c r="G3" s="671" t="s">
        <v>1046</v>
      </c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</row>
    <row r="4" spans="2:21" ht="18" customHeight="1" x14ac:dyDescent="0.3">
      <c r="B4" s="169">
        <v>2</v>
      </c>
      <c r="C4" s="664"/>
      <c r="D4" s="669"/>
      <c r="E4" s="662"/>
      <c r="F4" s="670"/>
      <c r="G4" s="661" t="s">
        <v>753</v>
      </c>
      <c r="H4" s="662"/>
      <c r="I4" s="662"/>
      <c r="J4" s="661" t="s">
        <v>754</v>
      </c>
      <c r="K4" s="662"/>
      <c r="L4" s="662"/>
      <c r="M4" s="661" t="s">
        <v>755</v>
      </c>
      <c r="N4" s="662"/>
      <c r="O4" s="662"/>
      <c r="P4" s="661" t="s">
        <v>743</v>
      </c>
      <c r="Q4" s="662"/>
      <c r="R4" s="662"/>
      <c r="S4" s="661" t="s">
        <v>756</v>
      </c>
      <c r="T4" s="662"/>
      <c r="U4" s="662"/>
    </row>
    <row r="5" spans="2:21" ht="32.25" customHeight="1" thickBot="1" x14ac:dyDescent="0.3">
      <c r="B5" s="169">
        <v>3</v>
      </c>
      <c r="C5" s="665"/>
      <c r="D5" s="524" t="s">
        <v>0</v>
      </c>
      <c r="E5" s="525" t="s">
        <v>19</v>
      </c>
      <c r="F5" s="528" t="s">
        <v>18</v>
      </c>
      <c r="G5" s="527" t="s">
        <v>0</v>
      </c>
      <c r="H5" s="525" t="s">
        <v>19</v>
      </c>
      <c r="I5" s="526" t="s">
        <v>18</v>
      </c>
      <c r="J5" s="527" t="s">
        <v>0</v>
      </c>
      <c r="K5" s="525" t="s">
        <v>19</v>
      </c>
      <c r="L5" s="526" t="s">
        <v>18</v>
      </c>
      <c r="M5" s="527" t="s">
        <v>0</v>
      </c>
      <c r="N5" s="525" t="s">
        <v>19</v>
      </c>
      <c r="O5" s="526" t="s">
        <v>18</v>
      </c>
      <c r="P5" s="527" t="s">
        <v>0</v>
      </c>
      <c r="Q5" s="525" t="s">
        <v>19</v>
      </c>
      <c r="R5" s="526" t="s">
        <v>18</v>
      </c>
      <c r="S5" s="527" t="s">
        <v>0</v>
      </c>
      <c r="T5" s="525" t="s">
        <v>19</v>
      </c>
      <c r="U5" s="528" t="s">
        <v>18</v>
      </c>
    </row>
    <row r="6" spans="2:21" ht="24.75" customHeight="1" thickTop="1" x14ac:dyDescent="0.3">
      <c r="B6" s="169">
        <v>4</v>
      </c>
      <c r="C6" s="547" t="s">
        <v>193</v>
      </c>
      <c r="D6" s="548">
        <f t="shared" ref="D6:D14" si="0">+E6+F6</f>
        <v>0</v>
      </c>
      <c r="E6" s="561">
        <f>+H6+K6+N6+Q6+T6</f>
        <v>0</v>
      </c>
      <c r="F6" s="561">
        <f>+I6+L6+O6+R6+U6</f>
        <v>0</v>
      </c>
      <c r="G6" s="531">
        <f t="shared" ref="G6:G18" si="1">+H6+I6</f>
        <v>0</v>
      </c>
      <c r="H6" s="530"/>
      <c r="I6" s="530"/>
      <c r="J6" s="531">
        <f t="shared" ref="J6:J18" si="2">+K6+L6</f>
        <v>0</v>
      </c>
      <c r="K6" s="530"/>
      <c r="L6" s="530"/>
      <c r="M6" s="531">
        <f t="shared" ref="M6:M18" si="3">+N6+O6</f>
        <v>0</v>
      </c>
      <c r="N6" s="530"/>
      <c r="O6" s="530"/>
      <c r="P6" s="531">
        <f t="shared" ref="P6:P18" si="4">+Q6+R6</f>
        <v>0</v>
      </c>
      <c r="Q6" s="530"/>
      <c r="R6" s="530"/>
      <c r="S6" s="531">
        <f t="shared" ref="S6:S18" si="5">+T6+U6</f>
        <v>0</v>
      </c>
      <c r="T6" s="530"/>
      <c r="U6" s="533"/>
    </row>
    <row r="7" spans="2:21" ht="24.75" customHeight="1" x14ac:dyDescent="0.3">
      <c r="B7" s="169">
        <v>5</v>
      </c>
      <c r="C7" s="551" t="s">
        <v>194</v>
      </c>
      <c r="D7" s="289">
        <f t="shared" si="0"/>
        <v>0</v>
      </c>
      <c r="E7" s="326">
        <f t="shared" ref="E7:E18" si="6">+H7+K7+N7+Q7+T7</f>
        <v>0</v>
      </c>
      <c r="F7" s="326">
        <f t="shared" ref="F7:F18" si="7">+I7+L7+O7+R7+U7</f>
        <v>0</v>
      </c>
      <c r="G7" s="402">
        <f t="shared" ref="G7:G14" si="8">+H7+I7</f>
        <v>0</v>
      </c>
      <c r="H7" s="290"/>
      <c r="I7" s="290"/>
      <c r="J7" s="402">
        <f t="shared" ref="J7:J14" si="9">+K7+L7</f>
        <v>0</v>
      </c>
      <c r="K7" s="290"/>
      <c r="L7" s="290"/>
      <c r="M7" s="402">
        <f t="shared" ref="M7:M14" si="10">+N7+O7</f>
        <v>0</v>
      </c>
      <c r="N7" s="290"/>
      <c r="O7" s="290"/>
      <c r="P7" s="402">
        <f t="shared" ref="P7:P14" si="11">+Q7+R7</f>
        <v>0</v>
      </c>
      <c r="Q7" s="290"/>
      <c r="R7" s="290"/>
      <c r="S7" s="402">
        <f t="shared" ref="S7:S14" si="12">+T7+U7</f>
        <v>0</v>
      </c>
      <c r="T7" s="290"/>
      <c r="U7" s="129"/>
    </row>
    <row r="8" spans="2:21" ht="24.75" customHeight="1" x14ac:dyDescent="0.3">
      <c r="B8" s="169">
        <v>6</v>
      </c>
      <c r="C8" s="551" t="s">
        <v>196</v>
      </c>
      <c r="D8" s="289">
        <f t="shared" si="0"/>
        <v>0</v>
      </c>
      <c r="E8" s="326">
        <f t="shared" si="6"/>
        <v>0</v>
      </c>
      <c r="F8" s="326">
        <f t="shared" si="7"/>
        <v>0</v>
      </c>
      <c r="G8" s="402">
        <f t="shared" si="8"/>
        <v>0</v>
      </c>
      <c r="H8" s="290"/>
      <c r="I8" s="290"/>
      <c r="J8" s="402">
        <f t="shared" si="9"/>
        <v>0</v>
      </c>
      <c r="K8" s="290"/>
      <c r="L8" s="290"/>
      <c r="M8" s="402">
        <f t="shared" si="10"/>
        <v>0</v>
      </c>
      <c r="N8" s="290"/>
      <c r="O8" s="290"/>
      <c r="P8" s="402">
        <f t="shared" si="11"/>
        <v>0</v>
      </c>
      <c r="Q8" s="290"/>
      <c r="R8" s="290"/>
      <c r="S8" s="402">
        <f t="shared" si="12"/>
        <v>0</v>
      </c>
      <c r="T8" s="290"/>
      <c r="U8" s="129"/>
    </row>
    <row r="9" spans="2:21" ht="24.75" customHeight="1" x14ac:dyDescent="0.3">
      <c r="B9" s="169">
        <v>7</v>
      </c>
      <c r="C9" s="551" t="s">
        <v>195</v>
      </c>
      <c r="D9" s="289">
        <f t="shared" si="0"/>
        <v>0</v>
      </c>
      <c r="E9" s="326">
        <f t="shared" si="6"/>
        <v>0</v>
      </c>
      <c r="F9" s="326">
        <f t="shared" si="7"/>
        <v>0</v>
      </c>
      <c r="G9" s="402">
        <f t="shared" si="8"/>
        <v>0</v>
      </c>
      <c r="H9" s="290"/>
      <c r="I9" s="290"/>
      <c r="J9" s="402">
        <f t="shared" si="9"/>
        <v>0</v>
      </c>
      <c r="K9" s="290"/>
      <c r="L9" s="290"/>
      <c r="M9" s="402">
        <f t="shared" si="10"/>
        <v>0</v>
      </c>
      <c r="N9" s="290"/>
      <c r="O9" s="290"/>
      <c r="P9" s="673"/>
      <c r="Q9" s="674"/>
      <c r="R9" s="674"/>
      <c r="S9" s="674"/>
      <c r="T9" s="674"/>
      <c r="U9" s="674"/>
    </row>
    <row r="10" spans="2:21" ht="24.75" customHeight="1" x14ac:dyDescent="0.3">
      <c r="B10" s="169">
        <v>8</v>
      </c>
      <c r="C10" s="551" t="s">
        <v>737</v>
      </c>
      <c r="D10" s="289">
        <f t="shared" si="0"/>
        <v>0</v>
      </c>
      <c r="E10" s="326">
        <f t="shared" si="6"/>
        <v>0</v>
      </c>
      <c r="F10" s="326">
        <f t="shared" si="7"/>
        <v>0</v>
      </c>
      <c r="G10" s="652"/>
      <c r="H10" s="653"/>
      <c r="I10" s="654"/>
      <c r="J10" s="652"/>
      <c r="K10" s="653"/>
      <c r="L10" s="654"/>
      <c r="M10" s="652"/>
      <c r="N10" s="653"/>
      <c r="O10" s="654"/>
      <c r="P10" s="402">
        <f t="shared" si="11"/>
        <v>0</v>
      </c>
      <c r="Q10" s="290"/>
      <c r="R10" s="538"/>
      <c r="S10" s="402">
        <f>+T10+U10</f>
        <v>0</v>
      </c>
      <c r="T10" s="290"/>
      <c r="U10" s="129"/>
    </row>
    <row r="11" spans="2:21" ht="24.75" customHeight="1" x14ac:dyDescent="0.3">
      <c r="B11" s="169">
        <v>9</v>
      </c>
      <c r="C11" s="551" t="s">
        <v>738</v>
      </c>
      <c r="D11" s="289">
        <f t="shared" si="0"/>
        <v>0</v>
      </c>
      <c r="E11" s="326">
        <f t="shared" si="6"/>
        <v>0</v>
      </c>
      <c r="F11" s="326">
        <f t="shared" si="7"/>
        <v>0</v>
      </c>
      <c r="G11" s="655"/>
      <c r="H11" s="656"/>
      <c r="I11" s="657"/>
      <c r="J11" s="655"/>
      <c r="K11" s="656"/>
      <c r="L11" s="657"/>
      <c r="M11" s="655"/>
      <c r="N11" s="656"/>
      <c r="O11" s="657"/>
      <c r="P11" s="402">
        <f t="shared" si="11"/>
        <v>0</v>
      </c>
      <c r="Q11" s="290"/>
      <c r="R11" s="538"/>
      <c r="S11" s="402">
        <f t="shared" si="12"/>
        <v>0</v>
      </c>
      <c r="T11" s="290"/>
      <c r="U11" s="129"/>
    </row>
    <row r="12" spans="2:21" ht="24.75" customHeight="1" x14ac:dyDescent="0.3">
      <c r="B12" s="169">
        <v>10</v>
      </c>
      <c r="C12" s="551" t="s">
        <v>739</v>
      </c>
      <c r="D12" s="289">
        <f t="shared" si="0"/>
        <v>0</v>
      </c>
      <c r="E12" s="326">
        <f t="shared" si="6"/>
        <v>0</v>
      </c>
      <c r="F12" s="326">
        <f t="shared" si="7"/>
        <v>0</v>
      </c>
      <c r="G12" s="658"/>
      <c r="H12" s="659"/>
      <c r="I12" s="660"/>
      <c r="J12" s="658"/>
      <c r="K12" s="659"/>
      <c r="L12" s="660"/>
      <c r="M12" s="658"/>
      <c r="N12" s="659"/>
      <c r="O12" s="660"/>
      <c r="P12" s="402">
        <f t="shared" si="11"/>
        <v>0</v>
      </c>
      <c r="Q12" s="290"/>
      <c r="R12" s="538"/>
      <c r="S12" s="402">
        <f t="shared" si="12"/>
        <v>0</v>
      </c>
      <c r="T12" s="290"/>
      <c r="U12" s="129"/>
    </row>
    <row r="13" spans="2:21" ht="24.75" customHeight="1" x14ac:dyDescent="0.3">
      <c r="B13" s="169">
        <v>11</v>
      </c>
      <c r="C13" s="551" t="s">
        <v>103</v>
      </c>
      <c r="D13" s="289">
        <f t="shared" si="0"/>
        <v>0</v>
      </c>
      <c r="E13" s="326">
        <f t="shared" si="6"/>
        <v>0</v>
      </c>
      <c r="F13" s="326">
        <f t="shared" si="7"/>
        <v>0</v>
      </c>
      <c r="G13" s="402">
        <f t="shared" si="8"/>
        <v>0</v>
      </c>
      <c r="H13" s="290"/>
      <c r="I13" s="290"/>
      <c r="J13" s="402">
        <f t="shared" si="9"/>
        <v>0</v>
      </c>
      <c r="K13" s="290"/>
      <c r="L13" s="290"/>
      <c r="M13" s="402">
        <f t="shared" si="10"/>
        <v>0</v>
      </c>
      <c r="N13" s="290"/>
      <c r="O13" s="290"/>
      <c r="P13" s="402">
        <f t="shared" si="11"/>
        <v>0</v>
      </c>
      <c r="Q13" s="290"/>
      <c r="R13" s="538"/>
      <c r="S13" s="402">
        <f t="shared" si="12"/>
        <v>0</v>
      </c>
      <c r="T13" s="290"/>
      <c r="U13" s="129"/>
    </row>
    <row r="14" spans="2:21" ht="24.75" customHeight="1" x14ac:dyDescent="0.3">
      <c r="B14" s="169">
        <v>12</v>
      </c>
      <c r="C14" s="551" t="s">
        <v>17</v>
      </c>
      <c r="D14" s="289">
        <f t="shared" si="0"/>
        <v>0</v>
      </c>
      <c r="E14" s="326">
        <f t="shared" si="6"/>
        <v>0</v>
      </c>
      <c r="F14" s="326">
        <f t="shared" si="7"/>
        <v>0</v>
      </c>
      <c r="G14" s="402">
        <f t="shared" si="8"/>
        <v>0</v>
      </c>
      <c r="H14" s="290"/>
      <c r="I14" s="290"/>
      <c r="J14" s="402">
        <f t="shared" si="9"/>
        <v>0</v>
      </c>
      <c r="K14" s="290"/>
      <c r="L14" s="290"/>
      <c r="M14" s="402">
        <f t="shared" si="10"/>
        <v>0</v>
      </c>
      <c r="N14" s="290"/>
      <c r="O14" s="290"/>
      <c r="P14" s="402">
        <f t="shared" si="11"/>
        <v>0</v>
      </c>
      <c r="Q14" s="290"/>
      <c r="R14" s="538"/>
      <c r="S14" s="402">
        <f t="shared" si="12"/>
        <v>0</v>
      </c>
      <c r="T14" s="290"/>
      <c r="U14" s="129"/>
    </row>
    <row r="15" spans="2:21" ht="24.75" customHeight="1" x14ac:dyDescent="0.3">
      <c r="B15" s="169">
        <v>13</v>
      </c>
      <c r="C15" s="551" t="s">
        <v>740</v>
      </c>
      <c r="D15" s="289">
        <f t="shared" ref="D15:D18" si="13">+E15+F15</f>
        <v>0</v>
      </c>
      <c r="E15" s="326">
        <f t="shared" si="6"/>
        <v>0</v>
      </c>
      <c r="F15" s="326">
        <f t="shared" si="7"/>
        <v>0</v>
      </c>
      <c r="G15" s="402">
        <f t="shared" si="1"/>
        <v>0</v>
      </c>
      <c r="H15" s="290"/>
      <c r="I15" s="290"/>
      <c r="J15" s="402">
        <f t="shared" si="2"/>
        <v>0</v>
      </c>
      <c r="K15" s="290"/>
      <c r="L15" s="290"/>
      <c r="M15" s="402">
        <f t="shared" si="3"/>
        <v>0</v>
      </c>
      <c r="N15" s="290"/>
      <c r="O15" s="290"/>
      <c r="P15" s="402">
        <f t="shared" si="4"/>
        <v>0</v>
      </c>
      <c r="Q15" s="290"/>
      <c r="R15" s="538"/>
      <c r="S15" s="402">
        <f t="shared" si="5"/>
        <v>0</v>
      </c>
      <c r="T15" s="290"/>
      <c r="U15" s="129"/>
    </row>
    <row r="16" spans="2:21" ht="24.75" customHeight="1" x14ac:dyDescent="0.3">
      <c r="B16" s="169">
        <v>14</v>
      </c>
      <c r="C16" s="551" t="s">
        <v>94</v>
      </c>
      <c r="D16" s="289">
        <f t="shared" si="13"/>
        <v>0</v>
      </c>
      <c r="E16" s="326">
        <f t="shared" si="6"/>
        <v>0</v>
      </c>
      <c r="F16" s="326">
        <f t="shared" si="7"/>
        <v>0</v>
      </c>
      <c r="G16" s="402">
        <f t="shared" si="1"/>
        <v>0</v>
      </c>
      <c r="H16" s="290"/>
      <c r="I16" s="290"/>
      <c r="J16" s="402">
        <f t="shared" si="2"/>
        <v>0</v>
      </c>
      <c r="K16" s="290"/>
      <c r="L16" s="290"/>
      <c r="M16" s="402">
        <f t="shared" si="3"/>
        <v>0</v>
      </c>
      <c r="N16" s="290"/>
      <c r="O16" s="290"/>
      <c r="P16" s="402">
        <f t="shared" si="4"/>
        <v>0</v>
      </c>
      <c r="Q16" s="290"/>
      <c r="R16" s="538"/>
      <c r="S16" s="402">
        <f t="shared" si="5"/>
        <v>0</v>
      </c>
      <c r="T16" s="290"/>
      <c r="U16" s="129"/>
    </row>
    <row r="17" spans="1:24" ht="24.75" customHeight="1" x14ac:dyDescent="0.3">
      <c r="B17" s="169">
        <v>15</v>
      </c>
      <c r="C17" s="551" t="s">
        <v>772</v>
      </c>
      <c r="D17" s="289">
        <f t="shared" ref="D17" si="14">+E17+F17</f>
        <v>0</v>
      </c>
      <c r="E17" s="326">
        <f t="shared" si="6"/>
        <v>0</v>
      </c>
      <c r="F17" s="326">
        <f t="shared" si="7"/>
        <v>0</v>
      </c>
      <c r="G17" s="402">
        <f t="shared" ref="G17" si="15">+H17+I17</f>
        <v>0</v>
      </c>
      <c r="H17" s="290"/>
      <c r="I17" s="290"/>
      <c r="J17" s="402">
        <f t="shared" ref="J17" si="16">+K17+L17</f>
        <v>0</v>
      </c>
      <c r="K17" s="290"/>
      <c r="L17" s="290"/>
      <c r="M17" s="402">
        <f t="shared" ref="M17" si="17">+N17+O17</f>
        <v>0</v>
      </c>
      <c r="N17" s="290"/>
      <c r="O17" s="290"/>
      <c r="P17" s="402">
        <f t="shared" ref="P17" si="18">+Q17+R17</f>
        <v>0</v>
      </c>
      <c r="Q17" s="290"/>
      <c r="R17" s="538"/>
      <c r="S17" s="402">
        <f t="shared" ref="S17" si="19">+T17+U17</f>
        <v>0</v>
      </c>
      <c r="T17" s="290"/>
      <c r="U17" s="129"/>
    </row>
    <row r="18" spans="1:24" ht="24.75" customHeight="1" x14ac:dyDescent="0.3">
      <c r="B18" s="169">
        <v>16</v>
      </c>
      <c r="C18" s="562" t="s">
        <v>95</v>
      </c>
      <c r="D18" s="535">
        <f t="shared" si="13"/>
        <v>0</v>
      </c>
      <c r="E18" s="411">
        <f t="shared" si="6"/>
        <v>0</v>
      </c>
      <c r="F18" s="411">
        <f t="shared" si="7"/>
        <v>0</v>
      </c>
      <c r="G18" s="412">
        <f t="shared" si="1"/>
        <v>0</v>
      </c>
      <c r="H18" s="552"/>
      <c r="I18" s="553"/>
      <c r="J18" s="412">
        <f t="shared" si="2"/>
        <v>0</v>
      </c>
      <c r="K18" s="552"/>
      <c r="L18" s="553"/>
      <c r="M18" s="412">
        <f t="shared" si="3"/>
        <v>0</v>
      </c>
      <c r="N18" s="552"/>
      <c r="O18" s="553"/>
      <c r="P18" s="412">
        <f t="shared" si="4"/>
        <v>0</v>
      </c>
      <c r="Q18" s="552"/>
      <c r="R18" s="553"/>
      <c r="S18" s="412">
        <f t="shared" si="5"/>
        <v>0</v>
      </c>
      <c r="T18" s="552"/>
      <c r="U18" s="554"/>
    </row>
    <row r="19" spans="1:24" ht="24.75" customHeight="1" thickBot="1" x14ac:dyDescent="0.35">
      <c r="B19" s="169">
        <v>17</v>
      </c>
      <c r="C19" s="555" t="s">
        <v>1043</v>
      </c>
      <c r="D19" s="556">
        <f t="shared" ref="D19" si="20">+E19+F19</f>
        <v>0</v>
      </c>
      <c r="E19" s="557">
        <f t="shared" ref="E19" si="21">+H19+K19+N19+Q19+T19</f>
        <v>0</v>
      </c>
      <c r="F19" s="557">
        <f t="shared" ref="F19" si="22">+I19+L19+O19+R19+U19</f>
        <v>0</v>
      </c>
      <c r="G19" s="445">
        <f t="shared" ref="G19" si="23">+H19+I19</f>
        <v>0</v>
      </c>
      <c r="H19" s="444"/>
      <c r="I19" s="558"/>
      <c r="J19" s="445">
        <f t="shared" ref="J19" si="24">+K19+L19</f>
        <v>0</v>
      </c>
      <c r="K19" s="444"/>
      <c r="L19" s="558"/>
      <c r="M19" s="445">
        <f t="shared" ref="M19" si="25">+N19+O19</f>
        <v>0</v>
      </c>
      <c r="N19" s="444"/>
      <c r="O19" s="558"/>
      <c r="P19" s="445">
        <f t="shared" ref="P19" si="26">+Q19+R19</f>
        <v>0</v>
      </c>
      <c r="Q19" s="444"/>
      <c r="R19" s="558"/>
      <c r="S19" s="445">
        <f t="shared" ref="S19" si="27">+T19+U19</f>
        <v>0</v>
      </c>
      <c r="T19" s="444"/>
      <c r="U19" s="446"/>
    </row>
    <row r="20" spans="1:24" s="169" customFormat="1" ht="18.75" customHeight="1" thickTop="1" x14ac:dyDescent="0.3">
      <c r="A20" s="218"/>
      <c r="B20" s="218"/>
      <c r="C20" s="218"/>
      <c r="E20" s="563" t="str">
        <f>IF(OR(E6&gt;'CUADRO 1'!E5,E7&gt;'CUADRO 1'!E5,E8&gt;'CUADRO 1'!E5,E9&gt;'CUADRO 1'!E5,E10&gt;'CUADRO 1'!E5,E11&gt;'CUADRO 1'!E5,E12&gt;'CUADRO 1'!E5,E13&gt;'CUADRO 1'!E5,E14&gt;'CUADRO 1'!E5,E15&gt;'CUADRO 1'!E5,E16&gt;'CUADRO 1'!E5,E17&gt;'CUADRO 1'!E5,E18&gt;'CUADRO 1'!E5,E19&gt;'CUADRO 1'!E5),"XX","")</f>
        <v/>
      </c>
      <c r="F20" s="563" t="str">
        <f>IF(OR(F6&gt;'CUADRO 1'!F5,F7&gt;'CUADRO 1'!F5,F8&gt;'CUADRO 1'!F5,F9&gt;'CUADRO 1'!F5,F10&gt;'CUADRO 1'!F5,F11&gt;'CUADRO 1'!F5,F12&gt;'CUADRO 1'!F5,F13&gt;'CUADRO 1'!F5,F14&gt;'CUADRO 1'!F5,F15&gt;'CUADRO 1'!F5,F16&gt;'CUADRO 1'!F5,F17&gt;'CUADRO 1'!F5,F18&gt;'CUADRO 1'!F5,F19&gt;'CUADRO 1'!F5),"XX","")</f>
        <v/>
      </c>
      <c r="G20" s="501"/>
      <c r="H20" s="501" t="str">
        <f>IF(OR(H6&gt;'CUADRO 1'!E6,H7&gt;'CUADRO 1'!E6,H8&gt;'CUADRO 1'!E6,H9&gt;'CUADRO 1'!E6,H10&gt;'CUADRO 1'!E6,H11&gt;'CUADRO 1'!E6,H12&gt;'CUADRO 1'!E6,H13&gt;'CUADRO 1'!E6,H14&gt;'CUADRO 1'!E6,H15&gt;'CUADRO 1'!E6,H16&gt;'CUADRO 1'!E6,H17&gt;'CUADRO 1'!E6,H18&gt;'CUADRO 1'!E6,H19&gt;'CUADRO 1'!E6),"XX","")</f>
        <v/>
      </c>
      <c r="I20" s="501" t="str">
        <f>IF(OR(I6&gt;'CUADRO 1'!F6,I7&gt;'CUADRO 1'!F6,I8&gt;'CUADRO 1'!F6,I9&gt;'CUADRO 1'!F6,I10&gt;'CUADRO 1'!F6,I11&gt;'CUADRO 1'!F6,I12&gt;'CUADRO 1'!F6,I13&gt;'CUADRO 1'!F6,I14&gt;'CUADRO 1'!F6,I15&gt;'CUADRO 1'!F6,I16&gt;'CUADRO 1'!F6,I17&gt;'CUADRO 1'!F6,I18&gt;'CUADRO 1'!F6,I19&gt;'CUADRO 1'!F6),"XX","")</f>
        <v/>
      </c>
      <c r="J20" s="501"/>
      <c r="K20" s="501" t="str">
        <f>IF(OR(K6&gt;('CUADRO 1'!E6+'CUADRO 1'!E7),K7&gt;('CUADRO 1'!E6+'CUADRO 1'!E7),K8&gt;('CUADRO 1'!E6+'CUADRO 1'!E7),K9&gt;('CUADRO 1'!E6+'CUADRO 1'!E7),K10&gt;('CUADRO 1'!E6+'CUADRO 1'!E7),K11&gt;('CUADRO 1'!E6+'CUADRO 1'!E7),K12&gt;('CUADRO 1'!E6+'CUADRO 1'!E7),K13&gt;('CUADRO 1'!E6+'CUADRO 1'!E7),K14&gt;('CUADRO 1'!E6+'CUADRO 1'!E7),K15&gt;('CUADRO 1'!E6+'CUADRO 1'!E7),K16&gt;('CUADRO 1'!E6+'CUADRO 1'!E7),K17&gt;('CUADRO 1'!E6+'CUADRO 1'!E7),K18&gt;('CUADRO 1'!E6+'CUADRO 1'!E7),K19&gt;('CUADRO 1'!E6+'CUADRO 1'!E7)),"XX","")</f>
        <v/>
      </c>
      <c r="L20" s="501" t="str">
        <f>IF(OR(L6&gt;('CUADRO 1'!F6+'CUADRO 1'!F7),L7&gt;('CUADRO 1'!F6+'CUADRO 1'!F7),L8&gt;('CUADRO 1'!F6+'CUADRO 1'!F7),L9&gt;('CUADRO 1'!F6+'CUADRO 1'!F7),L10&gt;('CUADRO 1'!F6+'CUADRO 1'!F7),L11&gt;('CUADRO 1'!F6+'CUADRO 1'!F7),L12&gt;('CUADRO 1'!F6+'CUADRO 1'!F7),L13&gt;('CUADRO 1'!F6+'CUADRO 1'!F7),L14&gt;('CUADRO 1'!F6+'CUADRO 1'!F7),L15&gt;('CUADRO 1'!F6+'CUADRO 1'!F7),L16&gt;('CUADRO 1'!F6+'CUADRO 1'!F7),L17&gt;('CUADRO 1'!F6+'CUADRO 1'!F7),L18&gt;('CUADRO 1'!F6+'CUADRO 1'!F7),L19&gt;('CUADRO 1'!F6+'CUADRO 1'!F7)),"XX","")</f>
        <v/>
      </c>
      <c r="M20" s="501"/>
      <c r="N20" s="501" t="str">
        <f>IF(OR(N6&gt;('CUADRO 1'!E6+'CUADRO 1'!E7+'CUADRO 1'!E8),N7&gt;('CUADRO 1'!E6+'CUADRO 1'!E7+'CUADRO 1'!E8),N8&gt;('CUADRO 1'!E6+'CUADRO 1'!E7+'CUADRO 1'!E8),N9&gt;('CUADRO 1'!E6+'CUADRO 1'!E7+'CUADRO 1'!E8),N10&gt;('CUADRO 1'!E6+'CUADRO 1'!E7+'CUADRO 1'!E8),N11&gt;('CUADRO 1'!E6+'CUADRO 1'!E7+'CUADRO 1'!E8),N12&gt;('CUADRO 1'!E6+'CUADRO 1'!E7+'CUADRO 1'!E8),N13&gt;('CUADRO 1'!E6+'CUADRO 1'!E7+'CUADRO 1'!E8),N14&gt;('CUADRO 1'!E6+'CUADRO 1'!E7+'CUADRO 1'!E8),N15&gt;('CUADRO 1'!E6+'CUADRO 1'!E7+'CUADRO 1'!E8),N16&gt;('CUADRO 1'!E6+'CUADRO 1'!E7+'CUADRO 1'!E8),N17&gt;('CUADRO 1'!E6+'CUADRO 1'!E7+'CUADRO 1'!E8),N18&gt;('CUADRO 1'!E6+'CUADRO 1'!E7+'CUADRO 1'!E8),N19&gt;('CUADRO 1'!E6+'CUADRO 1'!E7+'CUADRO 1'!E8)),"XX","")</f>
        <v/>
      </c>
      <c r="O20" s="501" t="str">
        <f>IF(OR(O6&gt;('CUADRO 1'!F6+'CUADRO 1'!F7+'CUADRO 1'!F8),O7&gt;('CUADRO 1'!F6+'CUADRO 1'!F7+'CUADRO 1'!F8),O8&gt;('CUADRO 1'!F6+'CUADRO 1'!F7+'CUADRO 1'!F8),O9&gt;('CUADRO 1'!F6+'CUADRO 1'!F7+'CUADRO 1'!F8),O10&gt;('CUADRO 1'!F6+'CUADRO 1'!F7+'CUADRO 1'!F8),O11&gt;('CUADRO 1'!F6+'CUADRO 1'!F7+'CUADRO 1'!F8),O12&gt;('CUADRO 1'!F6+'CUADRO 1'!F7+'CUADRO 1'!F8),O13&gt;('CUADRO 1'!F6+'CUADRO 1'!F7+'CUADRO 1'!F8),O14&gt;('CUADRO 1'!F6+'CUADRO 1'!F7+'CUADRO 1'!F8),O15&gt;('CUADRO 1'!F6+'CUADRO 1'!F7+'CUADRO 1'!F8),O16&gt;('CUADRO 1'!F6+'CUADRO 1'!F7+'CUADRO 1'!F8),O17&gt;('CUADRO 1'!F6+'CUADRO 1'!F7+'CUADRO 1'!F8),O18&gt;('CUADRO 1'!F6+'CUADRO 1'!F7+'CUADRO 1'!F8),O19&gt;('CUADRO 1'!F6+'CUADRO 1'!F7+'CUADRO 1'!F8)),"XX","")</f>
        <v/>
      </c>
      <c r="P20" s="501"/>
      <c r="Q20" s="501" t="str">
        <f>IF(OR(Q6&gt;('CUADRO 1'!E6+'CUADRO 1'!E7+'CUADRO 1'!E8+'CUADRO 1'!E9),Q7&gt;('CUADRO 1'!E6+'CUADRO 1'!E7+'CUADRO 1'!E8+'CUADRO 1'!E9),Q8&gt;('CUADRO 1'!E6+'CUADRO 1'!E7+'CUADRO 1'!E8+'CUADRO 1'!E9),Q9&gt;('CUADRO 1'!E6+'CUADRO 1'!E7+'CUADRO 1'!E8+'CUADRO 1'!E9),Q10&gt;('CUADRO 1'!E6+'CUADRO 1'!E7+'CUADRO 1'!E8+'CUADRO 1'!E9),Q11&gt;('CUADRO 1'!E6+'CUADRO 1'!E7+'CUADRO 1'!E8+'CUADRO 1'!E9),Q12&gt;('CUADRO 1'!E6+'CUADRO 1'!E7+'CUADRO 1'!E8+'CUADRO 1'!E9),Q13&gt;('CUADRO 1'!E6+'CUADRO 1'!E7+'CUADRO 1'!E8+'CUADRO 1'!E9),Q14&gt;('CUADRO 1'!E6+'CUADRO 1'!E7+'CUADRO 1'!E8+'CUADRO 1'!E9),Q15&gt;('CUADRO 1'!E6+'CUADRO 1'!E7+'CUADRO 1'!E8+'CUADRO 1'!E9),Q16&gt;('CUADRO 1'!E6+'CUADRO 1'!E7+'CUADRO 1'!E8+'CUADRO 1'!E9),Q17&gt;('CUADRO 1'!E6+'CUADRO 1'!E7+'CUADRO 1'!E8+'CUADRO 1'!E9),Q18&gt;('CUADRO 1'!E6+'CUADRO 1'!E7+'CUADRO 1'!E8+'CUADRO 1'!E9),Q19&gt;('CUADRO 1'!E6+'CUADRO 1'!E7+'CUADRO 1'!E8+'CUADRO 1'!E9)),"XX","")</f>
        <v/>
      </c>
      <c r="R20" s="501" t="str">
        <f>IF(OR(R6&gt;('CUADRO 1'!F6+'CUADRO 1'!F7+'CUADRO 1'!F8+'CUADRO 1'!F9),R7&gt;('CUADRO 1'!F6+'CUADRO 1'!F7+'CUADRO 1'!F8+'CUADRO 1'!F9),R8&gt;('CUADRO 1'!F6+'CUADRO 1'!F7+'CUADRO 1'!F8+'CUADRO 1'!F9),R9&gt;('CUADRO 1'!F6+'CUADRO 1'!F7+'CUADRO 1'!F8+'CUADRO 1'!F9),R10&gt;('CUADRO 1'!F6+'CUADRO 1'!F7+'CUADRO 1'!F8+'CUADRO 1'!F9),R11&gt;('CUADRO 1'!F6+'CUADRO 1'!F7+'CUADRO 1'!F8+'CUADRO 1'!F9),R12&gt;('CUADRO 1'!F6+'CUADRO 1'!F7+'CUADRO 1'!F8+'CUADRO 1'!F9),R13&gt;('CUADRO 1'!F6+'CUADRO 1'!F7+'CUADRO 1'!F8+'CUADRO 1'!F9),R14&gt;('CUADRO 1'!F6+'CUADRO 1'!F7+'CUADRO 1'!F8+'CUADRO 1'!F9),R15&gt;('CUADRO 1'!F6+'CUADRO 1'!F7+'CUADRO 1'!F8+'CUADRO 1'!F9),R16&gt;('CUADRO 1'!F6+'CUADRO 1'!F7+'CUADRO 1'!F8+'CUADRO 1'!F9),R17&gt;('CUADRO 1'!F6+'CUADRO 1'!F7+'CUADRO 1'!F8+'CUADRO 1'!F9),R18&gt;('CUADRO 1'!F6+'CUADRO 1'!F7+'CUADRO 1'!F8+'CUADRO 1'!F9),R19&gt;('CUADRO 1'!F6+'CUADRO 1'!F7+'CUADRO 1'!F8+'CUADRO 1'!F9)),"XX","")</f>
        <v/>
      </c>
      <c r="S20" s="501"/>
      <c r="T20" s="501" t="str">
        <f>IF(OR(T6&gt;('CUADRO 1'!E6+'CUADRO 1'!E7+'CUADRO 1'!E8+'CUADRO 1'!E9+'CUADRO 1'!E10),T7&gt;('CUADRO 1'!E6+'CUADRO 1'!E7+'CUADRO 1'!E8+'CUADRO 1'!E9+'CUADRO 1'!E10),T8&gt;('CUADRO 1'!E6+'CUADRO 1'!E7+'CUADRO 1'!E8+'CUADRO 1'!E9+'CUADRO 1'!E10),T9&gt;('CUADRO 1'!E6+'CUADRO 1'!E7+'CUADRO 1'!E8+'CUADRO 1'!E9+'CUADRO 1'!E10),T10&gt;('CUADRO 1'!E6+'CUADRO 1'!E7+'CUADRO 1'!E8+'CUADRO 1'!E9+'CUADRO 1'!E10),T11&gt;('CUADRO 1'!E6+'CUADRO 1'!E7+'CUADRO 1'!E8+'CUADRO 1'!E9+'CUADRO 1'!E10),T12&gt;('CUADRO 1'!E6+'CUADRO 1'!E7+'CUADRO 1'!E8+'CUADRO 1'!E9+'CUADRO 1'!E10),T13&gt;('CUADRO 1'!E6+'CUADRO 1'!E7+'CUADRO 1'!E8+'CUADRO 1'!E9+'CUADRO 1'!E10),T14&gt;('CUADRO 1'!E6+'CUADRO 1'!E7+'CUADRO 1'!E8+'CUADRO 1'!E9+'CUADRO 1'!E10),T15&gt;('CUADRO 1'!E6+'CUADRO 1'!E7+'CUADRO 1'!E8+'CUADRO 1'!E9+'CUADRO 1'!E10),T16&gt;('CUADRO 1'!E6+'CUADRO 1'!E7+'CUADRO 1'!E8+'CUADRO 1'!E9+'CUADRO 1'!E10),T17&gt;('CUADRO 1'!E6+'CUADRO 1'!E7+'CUADRO 1'!E8+'CUADRO 1'!E9+'CUADRO 1'!E10),T18&gt;('CUADRO 1'!E6+'CUADRO 1'!E7+'CUADRO 1'!E8+'CUADRO 1'!E9+'CUADRO 1'!E10),T19&gt;('CUADRO 1'!E6+'CUADRO 1'!E7+'CUADRO 1'!E8+'CUADRO 1'!E9+'CUADRO 1'!E10)),"XX","")</f>
        <v/>
      </c>
      <c r="U20" s="501" t="str">
        <f>IF(OR(U6&gt;('CUADRO 1'!F6+'CUADRO 1'!F7+'CUADRO 1'!F8+'CUADRO 1'!F9+'CUADRO 1'!F10),U7&gt;('CUADRO 1'!F6+'CUADRO 1'!F7+'CUADRO 1'!F8+'CUADRO 1'!F9+'CUADRO 1'!F10),U8&gt;('CUADRO 1'!F6+'CUADRO 1'!F7+'CUADRO 1'!F8+'CUADRO 1'!F9+'CUADRO 1'!F10),U9&gt;('CUADRO 1'!F6+'CUADRO 1'!F7+'CUADRO 1'!F8+'CUADRO 1'!F9+'CUADRO 1'!F10),U10&gt;('CUADRO 1'!F6+'CUADRO 1'!F7+'CUADRO 1'!F8+'CUADRO 1'!F9+'CUADRO 1'!F10),U11&gt;('CUADRO 1'!F6+'CUADRO 1'!F7+'CUADRO 1'!F8+'CUADRO 1'!F9+'CUADRO 1'!F10),U12&gt;('CUADRO 1'!F6+'CUADRO 1'!F7+'CUADRO 1'!F8+'CUADRO 1'!F9+'CUADRO 1'!F10),U13&gt;('CUADRO 1'!F6+'CUADRO 1'!F7+'CUADRO 1'!F8+'CUADRO 1'!F9+'CUADRO 1'!F10),U14&gt;('CUADRO 1'!F6+'CUADRO 1'!F7+'CUADRO 1'!F8+'CUADRO 1'!F9+'CUADRO 1'!F10),U15&gt;('CUADRO 1'!F6+'CUADRO 1'!F7+'CUADRO 1'!F8+'CUADRO 1'!F9+'CUADRO 1'!F10),U16&gt;('CUADRO 1'!F6+'CUADRO 1'!F7+'CUADRO 1'!F8+'CUADRO 1'!F9+'CUADRO 1'!F10),U17&gt;('CUADRO 1'!F6+'CUADRO 1'!F7+'CUADRO 1'!F8+'CUADRO 1'!F9+'CUADRO 1'!F10),U18&gt;('CUADRO 1'!F6+'CUADRO 1'!F7+'CUADRO 1'!F8+'CUADRO 1'!F9+'CUADRO 1'!F10),U19&gt;('CUADRO 1'!F6+'CUADRO 1'!F7+'CUADRO 1'!F8+'CUADRO 1'!F9+'CUADRO 1'!F10)),"XX","")</f>
        <v/>
      </c>
    </row>
    <row r="21" spans="1:24" ht="23.25" customHeight="1" x14ac:dyDescent="0.3">
      <c r="A21" s="299"/>
      <c r="B21" s="218"/>
      <c r="C21" s="564" t="s">
        <v>1084</v>
      </c>
      <c r="D21" s="650" t="str">
        <f>IF(OR(E20="XX",F20="XX"),"El dato indicado en alguna Asignatura es mayor a la Matrícula Total indicada en el Cuadro 1.","")</f>
        <v/>
      </c>
      <c r="E21" s="650"/>
      <c r="F21" s="650"/>
      <c r="G21" s="274"/>
      <c r="H21" s="675" t="str">
        <f>IF(OR(H20="XX",I20="XX",K20="XX",L20="XX",N20="XX",O20="XX",Q20="XX",R20="XX",T20="XX",U20="XX"),CONCATENATE(C21),"")</f>
        <v/>
      </c>
      <c r="I21" s="675"/>
      <c r="J21" s="675"/>
      <c r="K21" s="675"/>
      <c r="L21" s="675"/>
      <c r="M21" s="675"/>
      <c r="N21" s="675"/>
      <c r="O21" s="675"/>
      <c r="P21" s="675"/>
      <c r="Q21" s="675"/>
      <c r="R21" s="675"/>
      <c r="S21" s="675"/>
      <c r="T21" s="675"/>
      <c r="U21" s="675"/>
      <c r="W21" s="218"/>
      <c r="X21" s="218"/>
    </row>
    <row r="22" spans="1:24" ht="23.25" customHeight="1" x14ac:dyDescent="0.3">
      <c r="A22" s="299"/>
      <c r="B22" s="218"/>
      <c r="C22" s="564"/>
      <c r="D22" s="650"/>
      <c r="E22" s="650"/>
      <c r="F22" s="650"/>
      <c r="G22" s="274"/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75"/>
      <c r="U22" s="675"/>
      <c r="W22" s="218"/>
      <c r="X22" s="218"/>
    </row>
    <row r="23" spans="1:24" ht="23.25" customHeight="1" x14ac:dyDescent="0.3">
      <c r="D23" s="650"/>
      <c r="E23" s="650"/>
      <c r="F23" s="650"/>
      <c r="G23" s="274"/>
      <c r="H23" s="675"/>
      <c r="I23" s="675"/>
      <c r="J23" s="675"/>
      <c r="K23" s="675"/>
      <c r="L23" s="675"/>
      <c r="M23" s="675"/>
      <c r="N23" s="675"/>
      <c r="O23" s="675"/>
      <c r="P23" s="675"/>
      <c r="Q23" s="675"/>
      <c r="R23" s="675"/>
      <c r="S23" s="675"/>
      <c r="T23" s="675"/>
      <c r="U23" s="675"/>
    </row>
    <row r="24" spans="1:24" ht="18.75" customHeight="1" x14ac:dyDescent="0.3">
      <c r="C24" s="222" t="s">
        <v>189</v>
      </c>
      <c r="D24" s="651"/>
      <c r="E24" s="651"/>
      <c r="F24" s="651"/>
    </row>
    <row r="25" spans="1:24" ht="18.75" customHeight="1" x14ac:dyDescent="0.3">
      <c r="B25" s="169">
        <v>18</v>
      </c>
      <c r="C25" s="630"/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  <c r="Q25" s="631"/>
      <c r="R25" s="631"/>
      <c r="S25" s="631"/>
      <c r="T25" s="631"/>
      <c r="U25" s="632"/>
    </row>
    <row r="26" spans="1:24" ht="18.75" customHeight="1" x14ac:dyDescent="0.3">
      <c r="C26" s="633"/>
      <c r="D26" s="634"/>
      <c r="E26" s="634"/>
      <c r="F26" s="634"/>
      <c r="G26" s="634"/>
      <c r="H26" s="634"/>
      <c r="I26" s="634"/>
      <c r="J26" s="634"/>
      <c r="K26" s="634"/>
      <c r="L26" s="634"/>
      <c r="M26" s="634"/>
      <c r="N26" s="634"/>
      <c r="O26" s="634"/>
      <c r="P26" s="634"/>
      <c r="Q26" s="634"/>
      <c r="R26" s="634"/>
      <c r="S26" s="634"/>
      <c r="T26" s="634"/>
      <c r="U26" s="635"/>
    </row>
    <row r="27" spans="1:24" ht="18.75" customHeight="1" x14ac:dyDescent="0.3">
      <c r="C27" s="633"/>
      <c r="D27" s="634"/>
      <c r="E27" s="634"/>
      <c r="F27" s="634"/>
      <c r="G27" s="634"/>
      <c r="H27" s="634"/>
      <c r="I27" s="634"/>
      <c r="J27" s="634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5"/>
    </row>
    <row r="28" spans="1:24" ht="18.75" customHeight="1" x14ac:dyDescent="0.3">
      <c r="C28" s="633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5"/>
    </row>
    <row r="29" spans="1:24" ht="18.75" customHeight="1" x14ac:dyDescent="0.3">
      <c r="C29" s="636"/>
      <c r="D29" s="637"/>
      <c r="E29" s="637"/>
      <c r="F29" s="637"/>
      <c r="G29" s="637"/>
      <c r="H29" s="637"/>
      <c r="I29" s="637"/>
      <c r="J29" s="637"/>
      <c r="K29" s="637"/>
      <c r="L29" s="637"/>
      <c r="M29" s="637"/>
      <c r="N29" s="637"/>
      <c r="O29" s="637"/>
      <c r="P29" s="637"/>
      <c r="Q29" s="637"/>
      <c r="R29" s="637"/>
      <c r="S29" s="637"/>
      <c r="T29" s="637"/>
      <c r="U29" s="638"/>
    </row>
  </sheetData>
  <sheetProtection algorithmName="SHA-512" hashValue="eZ/72Nc83yWcywQRNlPYKrf68W6Jg/qrrKdPaZ8Kt57hPfV30ttVTZJDtrvmUatRYt+3xIPmu/eo314xIW5OCw==" saltValue="jj/XCjwuYFtRq/p/7lDolg==" spinCount="100000" sheet="1" objects="1" scenarios="1"/>
  <mergeCells count="15">
    <mergeCell ref="D21:F24"/>
    <mergeCell ref="J10:L12"/>
    <mergeCell ref="M10:O12"/>
    <mergeCell ref="C25:U29"/>
    <mergeCell ref="J4:L4"/>
    <mergeCell ref="M4:O4"/>
    <mergeCell ref="P4:R4"/>
    <mergeCell ref="S4:U4"/>
    <mergeCell ref="C3:C5"/>
    <mergeCell ref="D3:F4"/>
    <mergeCell ref="G3:U3"/>
    <mergeCell ref="G4:I4"/>
    <mergeCell ref="P9:U9"/>
    <mergeCell ref="G10:I12"/>
    <mergeCell ref="H21:U23"/>
  </mergeCells>
  <conditionalFormatting sqref="F6">
    <cfRule type="expression" dxfId="75" priority="33">
      <formula>F6&gt;#REF!</formula>
    </cfRule>
  </conditionalFormatting>
  <conditionalFormatting sqref="F7">
    <cfRule type="expression" dxfId="74" priority="32">
      <formula>F7&gt;#REF!</formula>
    </cfRule>
  </conditionalFormatting>
  <conditionalFormatting sqref="F8">
    <cfRule type="expression" dxfId="73" priority="31">
      <formula>F8&gt;#REF!</formula>
    </cfRule>
  </conditionalFormatting>
  <conditionalFormatting sqref="F9:F19">
    <cfRule type="expression" dxfId="72" priority="15">
      <formula>F9&gt;#REF!</formula>
    </cfRule>
  </conditionalFormatting>
  <conditionalFormatting sqref="G6:G10 J6:J10 M6:M10 D6:F19">
    <cfRule type="cellIs" dxfId="71" priority="14" operator="equal">
      <formula>0</formula>
    </cfRule>
  </conditionalFormatting>
  <conditionalFormatting sqref="P6:P8 S6:S8">
    <cfRule type="cellIs" dxfId="70" priority="13" operator="equal">
      <formula>0</formula>
    </cfRule>
  </conditionalFormatting>
  <conditionalFormatting sqref="P10:P19 S10:S19 G13:G19 J13:J19 M13:M19">
    <cfRule type="cellIs" dxfId="69" priority="1" operator="equal">
      <formula>0</formula>
    </cfRule>
  </conditionalFormatting>
  <dataValidations count="1">
    <dataValidation type="whole" operator="greaterThanOrEqual" allowBlank="1" showInputMessage="1" showErrorMessage="1" sqref="D6:U19" xr:uid="{00000000-0002-0000-0400-000000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69" orientation="landscape" r:id="rId1"/>
  <headerFooter scaleWithDoc="0">
    <oddFooter>&amp;R&amp;"Goudy,Negrita Cursiva"Académica Nocturna&amp;"Goudy,Cursiva",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4">
    <pageSetUpPr fitToPage="1"/>
  </sheetPr>
  <dimension ref="A1:X2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5.77734375" style="162" customWidth="1"/>
    <col min="2" max="2" width="2.88671875" style="169" hidden="1" customWidth="1"/>
    <col min="3" max="3" width="39" style="162" customWidth="1"/>
    <col min="4" max="21" width="8.109375" style="162" customWidth="1"/>
    <col min="22" max="16384" width="11.44140625" style="162"/>
  </cols>
  <sheetData>
    <row r="1" spans="2:21" ht="17.399999999999999" x14ac:dyDescent="0.3">
      <c r="C1" s="63" t="s">
        <v>774</v>
      </c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P1" s="62"/>
      <c r="Q1" s="62"/>
      <c r="R1" s="62"/>
      <c r="S1" s="62"/>
      <c r="T1" s="62"/>
      <c r="U1" s="62"/>
    </row>
    <row r="2" spans="2:21" ht="18" thickBot="1" x14ac:dyDescent="0.35">
      <c r="C2" s="521" t="s">
        <v>1065</v>
      </c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</row>
    <row r="3" spans="2:21" ht="21" customHeight="1" thickTop="1" thickBot="1" x14ac:dyDescent="0.35">
      <c r="B3" s="169">
        <v>1</v>
      </c>
      <c r="C3" s="676" t="s">
        <v>190</v>
      </c>
      <c r="D3" s="666" t="s">
        <v>0</v>
      </c>
      <c r="E3" s="667"/>
      <c r="F3" s="668"/>
      <c r="G3" s="671" t="s">
        <v>1046</v>
      </c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</row>
    <row r="4" spans="2:21" ht="18" customHeight="1" x14ac:dyDescent="0.3">
      <c r="B4" s="169">
        <v>2</v>
      </c>
      <c r="C4" s="677"/>
      <c r="D4" s="669"/>
      <c r="E4" s="662"/>
      <c r="F4" s="670"/>
      <c r="G4" s="661" t="s">
        <v>753</v>
      </c>
      <c r="H4" s="662"/>
      <c r="I4" s="662"/>
      <c r="J4" s="661" t="s">
        <v>754</v>
      </c>
      <c r="K4" s="662"/>
      <c r="L4" s="662"/>
      <c r="M4" s="661" t="s">
        <v>755</v>
      </c>
      <c r="N4" s="662"/>
      <c r="O4" s="662"/>
      <c r="P4" s="661" t="s">
        <v>743</v>
      </c>
      <c r="Q4" s="662"/>
      <c r="R4" s="662"/>
      <c r="S4" s="661" t="s">
        <v>756</v>
      </c>
      <c r="T4" s="662"/>
      <c r="U4" s="662"/>
    </row>
    <row r="5" spans="2:21" ht="27.75" customHeight="1" thickBot="1" x14ac:dyDescent="0.3">
      <c r="B5" s="169">
        <v>3</v>
      </c>
      <c r="C5" s="678"/>
      <c r="D5" s="524" t="s">
        <v>0</v>
      </c>
      <c r="E5" s="525" t="s">
        <v>19</v>
      </c>
      <c r="F5" s="528" t="s">
        <v>18</v>
      </c>
      <c r="G5" s="527" t="s">
        <v>0</v>
      </c>
      <c r="H5" s="525" t="s">
        <v>19</v>
      </c>
      <c r="I5" s="526" t="s">
        <v>18</v>
      </c>
      <c r="J5" s="527" t="s">
        <v>0</v>
      </c>
      <c r="K5" s="525" t="s">
        <v>19</v>
      </c>
      <c r="L5" s="526" t="s">
        <v>18</v>
      </c>
      <c r="M5" s="527" t="s">
        <v>0</v>
      </c>
      <c r="N5" s="525" t="s">
        <v>19</v>
      </c>
      <c r="O5" s="526" t="s">
        <v>18</v>
      </c>
      <c r="P5" s="527" t="s">
        <v>0</v>
      </c>
      <c r="Q5" s="525" t="s">
        <v>19</v>
      </c>
      <c r="R5" s="526" t="s">
        <v>18</v>
      </c>
      <c r="S5" s="527" t="s">
        <v>0</v>
      </c>
      <c r="T5" s="525" t="s">
        <v>19</v>
      </c>
      <c r="U5" s="528" t="s">
        <v>18</v>
      </c>
    </row>
    <row r="6" spans="2:21" ht="24.75" customHeight="1" thickTop="1" x14ac:dyDescent="0.3">
      <c r="B6" s="169">
        <v>4</v>
      </c>
      <c r="C6" s="547" t="s">
        <v>193</v>
      </c>
      <c r="D6" s="548">
        <f t="shared" ref="D6:D18" si="0">+E6+F6</f>
        <v>0</v>
      </c>
      <c r="E6" s="549">
        <f>+H6+K6+N6+Q6+T6</f>
        <v>0</v>
      </c>
      <c r="F6" s="550">
        <f>+I6+L6+O6+R6+U6</f>
        <v>0</v>
      </c>
      <c r="G6" s="531">
        <f t="shared" ref="G6:G18" si="1">+H6+I6</f>
        <v>0</v>
      </c>
      <c r="H6" s="530"/>
      <c r="I6" s="530"/>
      <c r="J6" s="531">
        <f t="shared" ref="J6:J18" si="2">+K6+L6</f>
        <v>0</v>
      </c>
      <c r="K6" s="530"/>
      <c r="L6" s="530"/>
      <c r="M6" s="531">
        <f t="shared" ref="M6:M18" si="3">+N6+O6</f>
        <v>0</v>
      </c>
      <c r="N6" s="530"/>
      <c r="O6" s="530"/>
      <c r="P6" s="531">
        <f t="shared" ref="P6:P18" si="4">+Q6+R6</f>
        <v>0</v>
      </c>
      <c r="Q6" s="530"/>
      <c r="R6" s="530"/>
      <c r="S6" s="531">
        <f t="shared" ref="S6:S18" si="5">+T6+U6</f>
        <v>0</v>
      </c>
      <c r="T6" s="530"/>
      <c r="U6" s="533"/>
    </row>
    <row r="7" spans="2:21" ht="24.75" customHeight="1" x14ac:dyDescent="0.3">
      <c r="B7" s="169">
        <v>5</v>
      </c>
      <c r="C7" s="551" t="s">
        <v>194</v>
      </c>
      <c r="D7" s="289">
        <f t="shared" si="0"/>
        <v>0</v>
      </c>
      <c r="E7" s="326">
        <f t="shared" ref="E7:E18" si="6">+H7+K7+N7+Q7+T7</f>
        <v>0</v>
      </c>
      <c r="F7" s="477">
        <f t="shared" ref="F7:F18" si="7">+I7+L7+O7+R7+U7</f>
        <v>0</v>
      </c>
      <c r="G7" s="402">
        <f t="shared" si="1"/>
        <v>0</v>
      </c>
      <c r="H7" s="552"/>
      <c r="I7" s="553"/>
      <c r="J7" s="402">
        <f t="shared" si="2"/>
        <v>0</v>
      </c>
      <c r="K7" s="552"/>
      <c r="L7" s="553"/>
      <c r="M7" s="402">
        <f t="shared" si="3"/>
        <v>0</v>
      </c>
      <c r="N7" s="552"/>
      <c r="O7" s="553"/>
      <c r="P7" s="402">
        <f t="shared" si="4"/>
        <v>0</v>
      </c>
      <c r="Q7" s="552"/>
      <c r="R7" s="553"/>
      <c r="S7" s="402">
        <f t="shared" si="5"/>
        <v>0</v>
      </c>
      <c r="T7" s="552"/>
      <c r="U7" s="554"/>
    </row>
    <row r="8" spans="2:21" ht="24.75" customHeight="1" x14ac:dyDescent="0.3">
      <c r="B8" s="169">
        <v>6</v>
      </c>
      <c r="C8" s="551" t="s">
        <v>196</v>
      </c>
      <c r="D8" s="289">
        <f t="shared" si="0"/>
        <v>0</v>
      </c>
      <c r="E8" s="326">
        <f t="shared" si="6"/>
        <v>0</v>
      </c>
      <c r="F8" s="477">
        <f t="shared" si="7"/>
        <v>0</v>
      </c>
      <c r="G8" s="402">
        <f t="shared" si="1"/>
        <v>0</v>
      </c>
      <c r="H8" s="552"/>
      <c r="I8" s="553"/>
      <c r="J8" s="402">
        <f t="shared" si="2"/>
        <v>0</v>
      </c>
      <c r="K8" s="552"/>
      <c r="L8" s="553"/>
      <c r="M8" s="402">
        <f t="shared" si="3"/>
        <v>0</v>
      </c>
      <c r="N8" s="552"/>
      <c r="O8" s="553"/>
      <c r="P8" s="402">
        <f t="shared" si="4"/>
        <v>0</v>
      </c>
      <c r="Q8" s="552"/>
      <c r="R8" s="553"/>
      <c r="S8" s="402">
        <f t="shared" si="5"/>
        <v>0</v>
      </c>
      <c r="T8" s="552"/>
      <c r="U8" s="554"/>
    </row>
    <row r="9" spans="2:21" ht="24.75" customHeight="1" x14ac:dyDescent="0.3">
      <c r="B9" s="169">
        <v>7</v>
      </c>
      <c r="C9" s="551" t="s">
        <v>195</v>
      </c>
      <c r="D9" s="289">
        <f t="shared" si="0"/>
        <v>0</v>
      </c>
      <c r="E9" s="326">
        <f t="shared" si="6"/>
        <v>0</v>
      </c>
      <c r="F9" s="477">
        <f t="shared" si="7"/>
        <v>0</v>
      </c>
      <c r="G9" s="402">
        <f t="shared" si="1"/>
        <v>0</v>
      </c>
      <c r="H9" s="552"/>
      <c r="I9" s="553"/>
      <c r="J9" s="402">
        <f t="shared" si="2"/>
        <v>0</v>
      </c>
      <c r="K9" s="552"/>
      <c r="L9" s="553"/>
      <c r="M9" s="402">
        <f t="shared" si="3"/>
        <v>0</v>
      </c>
      <c r="N9" s="552"/>
      <c r="O9" s="553"/>
      <c r="P9" s="673"/>
      <c r="Q9" s="674"/>
      <c r="R9" s="674"/>
      <c r="S9" s="674"/>
      <c r="T9" s="674"/>
      <c r="U9" s="674"/>
    </row>
    <row r="10" spans="2:21" ht="24.75" customHeight="1" x14ac:dyDescent="0.3">
      <c r="B10" s="169">
        <v>8</v>
      </c>
      <c r="C10" s="551" t="s">
        <v>737</v>
      </c>
      <c r="D10" s="289">
        <f t="shared" si="0"/>
        <v>0</v>
      </c>
      <c r="E10" s="326">
        <f t="shared" si="6"/>
        <v>0</v>
      </c>
      <c r="F10" s="477">
        <f t="shared" si="7"/>
        <v>0</v>
      </c>
      <c r="G10" s="652"/>
      <c r="H10" s="653"/>
      <c r="I10" s="654"/>
      <c r="J10" s="652"/>
      <c r="K10" s="653"/>
      <c r="L10" s="654"/>
      <c r="M10" s="652"/>
      <c r="N10" s="653"/>
      <c r="O10" s="654"/>
      <c r="P10" s="402">
        <f t="shared" si="4"/>
        <v>0</v>
      </c>
      <c r="Q10" s="552"/>
      <c r="R10" s="553"/>
      <c r="S10" s="402">
        <f t="shared" si="5"/>
        <v>0</v>
      </c>
      <c r="T10" s="552"/>
      <c r="U10" s="554"/>
    </row>
    <row r="11" spans="2:21" ht="24.75" customHeight="1" x14ac:dyDescent="0.3">
      <c r="B11" s="169">
        <v>9</v>
      </c>
      <c r="C11" s="551" t="s">
        <v>738</v>
      </c>
      <c r="D11" s="289">
        <f t="shared" si="0"/>
        <v>0</v>
      </c>
      <c r="E11" s="326">
        <f t="shared" si="6"/>
        <v>0</v>
      </c>
      <c r="F11" s="477">
        <f t="shared" si="7"/>
        <v>0</v>
      </c>
      <c r="G11" s="655"/>
      <c r="H11" s="656"/>
      <c r="I11" s="657"/>
      <c r="J11" s="655"/>
      <c r="K11" s="656"/>
      <c r="L11" s="657"/>
      <c r="M11" s="655"/>
      <c r="N11" s="656"/>
      <c r="O11" s="657"/>
      <c r="P11" s="402">
        <f t="shared" si="4"/>
        <v>0</v>
      </c>
      <c r="Q11" s="552"/>
      <c r="R11" s="553"/>
      <c r="S11" s="402">
        <f t="shared" si="5"/>
        <v>0</v>
      </c>
      <c r="T11" s="552"/>
      <c r="U11" s="554"/>
    </row>
    <row r="12" spans="2:21" ht="24.75" customHeight="1" x14ac:dyDescent="0.3">
      <c r="B12" s="169">
        <v>10</v>
      </c>
      <c r="C12" s="551" t="s">
        <v>739</v>
      </c>
      <c r="D12" s="289">
        <f t="shared" si="0"/>
        <v>0</v>
      </c>
      <c r="E12" s="326">
        <f t="shared" si="6"/>
        <v>0</v>
      </c>
      <c r="F12" s="477">
        <f t="shared" si="7"/>
        <v>0</v>
      </c>
      <c r="G12" s="658"/>
      <c r="H12" s="659"/>
      <c r="I12" s="660"/>
      <c r="J12" s="658"/>
      <c r="K12" s="659"/>
      <c r="L12" s="660"/>
      <c r="M12" s="658"/>
      <c r="N12" s="659"/>
      <c r="O12" s="660"/>
      <c r="P12" s="402">
        <f t="shared" si="4"/>
        <v>0</v>
      </c>
      <c r="Q12" s="552"/>
      <c r="R12" s="553"/>
      <c r="S12" s="402">
        <f t="shared" si="5"/>
        <v>0</v>
      </c>
      <c r="T12" s="552"/>
      <c r="U12" s="554"/>
    </row>
    <row r="13" spans="2:21" ht="24.75" customHeight="1" x14ac:dyDescent="0.3">
      <c r="B13" s="169">
        <v>11</v>
      </c>
      <c r="C13" s="551" t="s">
        <v>103</v>
      </c>
      <c r="D13" s="289">
        <f t="shared" si="0"/>
        <v>0</v>
      </c>
      <c r="E13" s="326">
        <f t="shared" si="6"/>
        <v>0</v>
      </c>
      <c r="F13" s="477">
        <f t="shared" si="7"/>
        <v>0</v>
      </c>
      <c r="G13" s="402">
        <f t="shared" si="1"/>
        <v>0</v>
      </c>
      <c r="H13" s="552"/>
      <c r="I13" s="553"/>
      <c r="J13" s="402">
        <f t="shared" si="2"/>
        <v>0</v>
      </c>
      <c r="K13" s="552"/>
      <c r="L13" s="553"/>
      <c r="M13" s="402">
        <f t="shared" si="3"/>
        <v>0</v>
      </c>
      <c r="N13" s="552"/>
      <c r="O13" s="553"/>
      <c r="P13" s="402">
        <f t="shared" si="4"/>
        <v>0</v>
      </c>
      <c r="Q13" s="552"/>
      <c r="R13" s="553"/>
      <c r="S13" s="402">
        <f t="shared" si="5"/>
        <v>0</v>
      </c>
      <c r="T13" s="552"/>
      <c r="U13" s="554"/>
    </row>
    <row r="14" spans="2:21" ht="24.75" customHeight="1" x14ac:dyDescent="0.3">
      <c r="B14" s="169">
        <v>12</v>
      </c>
      <c r="C14" s="551" t="s">
        <v>17</v>
      </c>
      <c r="D14" s="289">
        <f t="shared" si="0"/>
        <v>0</v>
      </c>
      <c r="E14" s="326">
        <f t="shared" si="6"/>
        <v>0</v>
      </c>
      <c r="F14" s="477">
        <f t="shared" si="7"/>
        <v>0</v>
      </c>
      <c r="G14" s="402">
        <f t="shared" si="1"/>
        <v>0</v>
      </c>
      <c r="H14" s="552"/>
      <c r="I14" s="553"/>
      <c r="J14" s="402">
        <f t="shared" si="2"/>
        <v>0</v>
      </c>
      <c r="K14" s="552"/>
      <c r="L14" s="553"/>
      <c r="M14" s="402">
        <f t="shared" si="3"/>
        <v>0</v>
      </c>
      <c r="N14" s="552"/>
      <c r="O14" s="553"/>
      <c r="P14" s="402">
        <f t="shared" si="4"/>
        <v>0</v>
      </c>
      <c r="Q14" s="552"/>
      <c r="R14" s="553"/>
      <c r="S14" s="402">
        <f t="shared" si="5"/>
        <v>0</v>
      </c>
      <c r="T14" s="552"/>
      <c r="U14" s="554"/>
    </row>
    <row r="15" spans="2:21" ht="24.75" customHeight="1" x14ac:dyDescent="0.3">
      <c r="B15" s="169">
        <v>13</v>
      </c>
      <c r="C15" s="551" t="s">
        <v>740</v>
      </c>
      <c r="D15" s="289">
        <f t="shared" si="0"/>
        <v>0</v>
      </c>
      <c r="E15" s="326">
        <f t="shared" si="6"/>
        <v>0</v>
      </c>
      <c r="F15" s="477">
        <f t="shared" si="7"/>
        <v>0</v>
      </c>
      <c r="G15" s="402">
        <f t="shared" si="1"/>
        <v>0</v>
      </c>
      <c r="H15" s="552"/>
      <c r="I15" s="553"/>
      <c r="J15" s="402">
        <f t="shared" si="2"/>
        <v>0</v>
      </c>
      <c r="K15" s="552"/>
      <c r="L15" s="553"/>
      <c r="M15" s="402">
        <f t="shared" si="3"/>
        <v>0</v>
      </c>
      <c r="N15" s="552"/>
      <c r="O15" s="553"/>
      <c r="P15" s="402">
        <f t="shared" si="4"/>
        <v>0</v>
      </c>
      <c r="Q15" s="552"/>
      <c r="R15" s="553"/>
      <c r="S15" s="402">
        <f t="shared" si="5"/>
        <v>0</v>
      </c>
      <c r="T15" s="552"/>
      <c r="U15" s="554"/>
    </row>
    <row r="16" spans="2:21" ht="24.75" customHeight="1" x14ac:dyDescent="0.3">
      <c r="B16" s="169">
        <v>14</v>
      </c>
      <c r="C16" s="551" t="s">
        <v>94</v>
      </c>
      <c r="D16" s="289">
        <f t="shared" si="0"/>
        <v>0</v>
      </c>
      <c r="E16" s="326">
        <f t="shared" si="6"/>
        <v>0</v>
      </c>
      <c r="F16" s="477">
        <f t="shared" si="7"/>
        <v>0</v>
      </c>
      <c r="G16" s="402">
        <f t="shared" si="1"/>
        <v>0</v>
      </c>
      <c r="H16" s="552"/>
      <c r="I16" s="553"/>
      <c r="J16" s="402">
        <f t="shared" si="2"/>
        <v>0</v>
      </c>
      <c r="K16" s="552"/>
      <c r="L16" s="553"/>
      <c r="M16" s="402">
        <f t="shared" si="3"/>
        <v>0</v>
      </c>
      <c r="N16" s="552"/>
      <c r="O16" s="553"/>
      <c r="P16" s="402">
        <f t="shared" si="4"/>
        <v>0</v>
      </c>
      <c r="Q16" s="552"/>
      <c r="R16" s="553"/>
      <c r="S16" s="402">
        <f t="shared" si="5"/>
        <v>0</v>
      </c>
      <c r="T16" s="552"/>
      <c r="U16" s="554"/>
    </row>
    <row r="17" spans="1:24" ht="24.75" customHeight="1" x14ac:dyDescent="0.3">
      <c r="B17" s="169">
        <v>15</v>
      </c>
      <c r="C17" s="551" t="s">
        <v>772</v>
      </c>
      <c r="D17" s="289">
        <f t="shared" ref="D17" si="8">+E17+F17</f>
        <v>0</v>
      </c>
      <c r="E17" s="326">
        <f t="shared" si="6"/>
        <v>0</v>
      </c>
      <c r="F17" s="477">
        <f t="shared" si="7"/>
        <v>0</v>
      </c>
      <c r="G17" s="402">
        <f t="shared" ref="G17" si="9">+H17+I17</f>
        <v>0</v>
      </c>
      <c r="H17" s="552"/>
      <c r="I17" s="553"/>
      <c r="J17" s="402">
        <f t="shared" ref="J17" si="10">+K17+L17</f>
        <v>0</v>
      </c>
      <c r="K17" s="552"/>
      <c r="L17" s="553"/>
      <c r="M17" s="402">
        <f t="shared" ref="M17" si="11">+N17+O17</f>
        <v>0</v>
      </c>
      <c r="N17" s="552"/>
      <c r="O17" s="553"/>
      <c r="P17" s="402">
        <f t="shared" ref="P17" si="12">+Q17+R17</f>
        <v>0</v>
      </c>
      <c r="Q17" s="552"/>
      <c r="R17" s="553"/>
      <c r="S17" s="402">
        <f t="shared" ref="S17" si="13">+T17+U17</f>
        <v>0</v>
      </c>
      <c r="T17" s="552"/>
      <c r="U17" s="554"/>
    </row>
    <row r="18" spans="1:24" ht="24.75" customHeight="1" thickBot="1" x14ac:dyDescent="0.35">
      <c r="B18" s="169">
        <v>16</v>
      </c>
      <c r="C18" s="555" t="s">
        <v>95</v>
      </c>
      <c r="D18" s="556">
        <f t="shared" si="0"/>
        <v>0</v>
      </c>
      <c r="E18" s="557">
        <f t="shared" si="6"/>
        <v>0</v>
      </c>
      <c r="F18" s="542">
        <f t="shared" si="7"/>
        <v>0</v>
      </c>
      <c r="G18" s="445">
        <f t="shared" si="1"/>
        <v>0</v>
      </c>
      <c r="H18" s="444"/>
      <c r="I18" s="558"/>
      <c r="J18" s="445">
        <f t="shared" si="2"/>
        <v>0</v>
      </c>
      <c r="K18" s="444"/>
      <c r="L18" s="558"/>
      <c r="M18" s="445">
        <f t="shared" si="3"/>
        <v>0</v>
      </c>
      <c r="N18" s="444"/>
      <c r="O18" s="558"/>
      <c r="P18" s="445">
        <f t="shared" si="4"/>
        <v>0</v>
      </c>
      <c r="Q18" s="444"/>
      <c r="R18" s="558"/>
      <c r="S18" s="445">
        <f t="shared" si="5"/>
        <v>0</v>
      </c>
      <c r="T18" s="444"/>
      <c r="U18" s="446"/>
    </row>
    <row r="19" spans="1:24" s="546" customFormat="1" ht="17.25" customHeight="1" thickTop="1" x14ac:dyDescent="0.3">
      <c r="A19" s="543"/>
      <c r="B19" s="544"/>
      <c r="C19" s="543"/>
      <c r="D19" s="559">
        <f>SUM(D6:D18)</f>
        <v>0</v>
      </c>
      <c r="E19" s="545"/>
      <c r="F19" s="545"/>
      <c r="G19" s="545"/>
      <c r="H19" s="545" t="str">
        <f>IF(OR(H6&gt;'CUADRO 2'!H6,H7&gt;'CUADRO 2'!H7,H8&gt;'CUADRO 2'!H8,H9&gt;'CUADRO 2'!H9,H10&gt;'CUADRO 2'!H10,H11&gt;'CUADRO 2'!H11,H12&gt;'CUADRO 2'!H12,H13&gt;'CUADRO 2'!H13,H14&gt;'CUADRO 2'!H14,H15&gt;'CUADRO 2'!H15,H16&gt;'CUADRO 2'!H16,H17&gt;'CUADRO 2'!H17,H18&gt;'CUADRO 2'!H18),"XX","")</f>
        <v/>
      </c>
      <c r="I19" s="545" t="str">
        <f>IF(OR(I6&gt;'CUADRO 2'!I6,I7&gt;'CUADRO 2'!I7,I8&gt;'CUADRO 2'!I8,I9&gt;'CUADRO 2'!I9,I10&gt;'CUADRO 2'!I10,I11&gt;'CUADRO 2'!I11,I12&gt;'CUADRO 2'!I12,I13&gt;'CUADRO 2'!I13,I14&gt;'CUADRO 2'!I14,I15&gt;'CUADRO 2'!I15,I16&gt;'CUADRO 2'!I16,I17&gt;'CUADRO 2'!I17,I18&gt;'CUADRO 2'!I18),"XX","")</f>
        <v/>
      </c>
      <c r="J19" s="545"/>
      <c r="K19" s="545" t="str">
        <f>IF(OR(K6&gt;'CUADRO 2'!K6,K7&gt;'CUADRO 2'!K7,K8&gt;'CUADRO 2'!K8,K9&gt;'CUADRO 2'!K9,K10&gt;'CUADRO 2'!K10,K11&gt;'CUADRO 2'!K11,K12&gt;'CUADRO 2'!K12,K13&gt;'CUADRO 2'!K13,K14&gt;'CUADRO 2'!K14,K15&gt;'CUADRO 2'!K15,K16&gt;'CUADRO 2'!K16,K17&gt;'CUADRO 2'!K17,K18&gt;'CUADRO 2'!K18),"XX","")</f>
        <v/>
      </c>
      <c r="L19" s="545" t="str">
        <f>IF(OR(L6&gt;'CUADRO 2'!L6,L7&gt;'CUADRO 2'!L7,L8&gt;'CUADRO 2'!L8,L9&gt;'CUADRO 2'!L9,L10&gt;'CUADRO 2'!L10,L11&gt;'CUADRO 2'!L11,L12&gt;'CUADRO 2'!L12,L13&gt;'CUADRO 2'!L13,L14&gt;'CUADRO 2'!L14,L15&gt;'CUADRO 2'!L15,L16&gt;'CUADRO 2'!L16,L17&gt;'CUADRO 2'!L17,L18&gt;'CUADRO 2'!L18),"XX","")</f>
        <v/>
      </c>
      <c r="M19" s="545"/>
      <c r="N19" s="545" t="str">
        <f>IF(OR(N6&gt;'CUADRO 2'!N6,N7&gt;'CUADRO 2'!N7,N8&gt;'CUADRO 2'!N8,N9&gt;'CUADRO 2'!N9,N10&gt;'CUADRO 2'!N10,N11&gt;'CUADRO 2'!N11,N12&gt;'CUADRO 2'!N12,N13&gt;'CUADRO 2'!N13,N14&gt;'CUADRO 2'!N14,N15&gt;'CUADRO 2'!N15,N16&gt;'CUADRO 2'!N16,N17&gt;'CUADRO 2'!N17,N18&gt;'CUADRO 2'!N18),"XX","")</f>
        <v/>
      </c>
      <c r="O19" s="545" t="str">
        <f>IF(OR(O6&gt;'CUADRO 2'!O6,O7&gt;'CUADRO 2'!O7,O8&gt;'CUADRO 2'!O8,O9&gt;'CUADRO 2'!O9,O10&gt;'CUADRO 2'!O10,O11&gt;'CUADRO 2'!O11,O12&gt;'CUADRO 2'!O12,O13&gt;'CUADRO 2'!O13,O14&gt;'CUADRO 2'!O14,O15&gt;'CUADRO 2'!O15,O16&gt;'CUADRO 2'!O16,O17&gt;'CUADRO 2'!O17,O18&gt;'CUADRO 2'!O18),"XX","")</f>
        <v/>
      </c>
      <c r="P19" s="545"/>
      <c r="Q19" s="545" t="str">
        <f>IF(OR(Q6&gt;'CUADRO 2'!Q6,Q7&gt;'CUADRO 2'!Q7,Q8&gt;'CUADRO 2'!Q8,Q9&gt;'CUADRO 2'!Q9,Q10&gt;'CUADRO 2'!Q10,Q11&gt;'CUADRO 2'!Q11,Q12&gt;'CUADRO 2'!Q12,Q13&gt;'CUADRO 2'!Q13,Q14&gt;'CUADRO 2'!Q14,Q15&gt;'CUADRO 2'!Q15,Q16&gt;'CUADRO 2'!Q16,Q17&gt;'CUADRO 2'!Q17,Q18&gt;'CUADRO 2'!Q18),"XX","")</f>
        <v/>
      </c>
      <c r="R19" s="545" t="str">
        <f>IF(OR(R6&gt;'CUADRO 2'!R6,R7&gt;'CUADRO 2'!R7,R8&gt;'CUADRO 2'!R8,R9&gt;'CUADRO 2'!R9,R10&gt;'CUADRO 2'!R10,R11&gt;'CUADRO 2'!R11,R12&gt;'CUADRO 2'!R12,R13&gt;'CUADRO 2'!R13,R14&gt;'CUADRO 2'!R14,R15&gt;'CUADRO 2'!R15,R16&gt;'CUADRO 2'!R16,R17&gt;'CUADRO 2'!R17,R18&gt;'CUADRO 2'!R18),"XX","")</f>
        <v/>
      </c>
      <c r="S19" s="545"/>
      <c r="T19" s="545" t="str">
        <f>IF(OR(T6&gt;'CUADRO 2'!T6,T7&gt;'CUADRO 2'!T7,T8&gt;'CUADRO 2'!T8,T9&gt;'CUADRO 2'!T9,T10&gt;'CUADRO 2'!T10,T11&gt;'CUADRO 2'!T11,T12&gt;'CUADRO 2'!T12,T13&gt;'CUADRO 2'!T13,T14&gt;'CUADRO 2'!T14,T15&gt;'CUADRO 2'!T15,T16&gt;'CUADRO 2'!T16,T17&gt;'CUADRO 2'!T17,T18&gt;'CUADRO 2'!T18),"XX","")</f>
        <v/>
      </c>
      <c r="U19" s="545" t="str">
        <f>IF(OR(U6&gt;'CUADRO 2'!U6,U7&gt;'CUADRO 2'!U7,U8&gt;'CUADRO 2'!U8,U9&gt;'CUADRO 2'!U9,U10&gt;'CUADRO 2'!U10,U11&gt;'CUADRO 2'!U11,U12&gt;'CUADRO 2'!U12,U13&gt;'CUADRO 2'!U13,U14&gt;'CUADRO 2'!U14,U15&gt;'CUADRO 2'!U15,U16&gt;'CUADRO 2'!U16,U17&gt;'CUADRO 2'!U17,U18&gt;'CUADRO 2'!U18),"XX","")</f>
        <v/>
      </c>
    </row>
    <row r="20" spans="1:24" ht="27.75" customHeight="1" x14ac:dyDescent="0.3">
      <c r="A20" s="299"/>
      <c r="B20" s="218"/>
      <c r="C20" s="299"/>
      <c r="D20" s="299"/>
      <c r="E20" s="299"/>
      <c r="G20" s="679" t="str">
        <f>IF(OR(H19="XX",I19="XX",K19="XX",L19="XX",N19="XX",O19="XX",Q19="XX",R19="XX",T19="XX",U19="XX"),"El dato de repitentes es mayor a la cifra de matrícula reportada en el Cuadro 2.","")</f>
        <v/>
      </c>
      <c r="H20" s="679"/>
      <c r="I20" s="679"/>
      <c r="J20" s="679"/>
      <c r="K20" s="679"/>
      <c r="L20" s="679"/>
      <c r="M20" s="679"/>
      <c r="N20" s="679"/>
      <c r="O20" s="679"/>
      <c r="P20" s="679"/>
      <c r="Q20" s="679"/>
      <c r="R20" s="679"/>
      <c r="S20" s="679"/>
      <c r="T20" s="679"/>
      <c r="U20" s="679"/>
      <c r="W20" s="218"/>
      <c r="X20" s="218"/>
    </row>
    <row r="22" spans="1:24" ht="27.75" customHeight="1" x14ac:dyDescent="0.3">
      <c r="G22" s="680" t="str">
        <f>IF(AND('CUADRO 1'!G5=0,'CUADRO 3'!D19&gt;0),"Debe indicar datos en el Cuadro 1",IF(AND('CUADRO 1'!G5&gt;0,'CUADRO 3'!D19=0),"Indicó datos en el Cuadro 1, debe indicar datos en este Cuadro",""))</f>
        <v/>
      </c>
      <c r="H22" s="680"/>
      <c r="I22" s="680"/>
      <c r="J22" s="680"/>
      <c r="K22" s="680"/>
      <c r="L22" s="680"/>
      <c r="M22" s="680"/>
      <c r="N22" s="680"/>
      <c r="O22" s="680"/>
      <c r="P22" s="680"/>
      <c r="Q22" s="680"/>
      <c r="R22" s="680"/>
      <c r="S22" s="680"/>
      <c r="T22" s="680"/>
      <c r="U22" s="680"/>
    </row>
    <row r="23" spans="1:24" ht="15.6" x14ac:dyDescent="0.3">
      <c r="C23" s="88" t="s">
        <v>189</v>
      </c>
      <c r="D23" s="560"/>
      <c r="E23" s="560"/>
      <c r="F23" s="560"/>
      <c r="G23" s="560"/>
      <c r="H23" s="560"/>
      <c r="I23" s="560"/>
    </row>
    <row r="24" spans="1:24" ht="19.5" customHeight="1" x14ac:dyDescent="0.3">
      <c r="B24" s="169">
        <v>17</v>
      </c>
      <c r="C24" s="630"/>
      <c r="D24" s="631"/>
      <c r="E24" s="631"/>
      <c r="F24" s="631"/>
      <c r="G24" s="631"/>
      <c r="H24" s="631"/>
      <c r="I24" s="631"/>
      <c r="J24" s="631"/>
      <c r="K24" s="631"/>
      <c r="L24" s="631"/>
      <c r="M24" s="631"/>
      <c r="N24" s="631"/>
      <c r="O24" s="631"/>
      <c r="P24" s="631"/>
      <c r="Q24" s="631"/>
      <c r="R24" s="631"/>
      <c r="S24" s="631"/>
      <c r="T24" s="631"/>
      <c r="U24" s="632"/>
    </row>
    <row r="25" spans="1:24" ht="19.5" customHeight="1" x14ac:dyDescent="0.3">
      <c r="C25" s="633"/>
      <c r="D25" s="634"/>
      <c r="E25" s="634"/>
      <c r="F25" s="634"/>
      <c r="G25" s="634"/>
      <c r="H25" s="634"/>
      <c r="I25" s="634"/>
      <c r="J25" s="634"/>
      <c r="K25" s="634"/>
      <c r="L25" s="634"/>
      <c r="M25" s="634"/>
      <c r="N25" s="634"/>
      <c r="O25" s="634"/>
      <c r="P25" s="634"/>
      <c r="Q25" s="634"/>
      <c r="R25" s="634"/>
      <c r="S25" s="634"/>
      <c r="T25" s="634"/>
      <c r="U25" s="635"/>
    </row>
    <row r="26" spans="1:24" ht="19.5" customHeight="1" x14ac:dyDescent="0.3">
      <c r="C26" s="633"/>
      <c r="D26" s="634"/>
      <c r="E26" s="634"/>
      <c r="F26" s="634"/>
      <c r="G26" s="634"/>
      <c r="H26" s="634"/>
      <c r="I26" s="634"/>
      <c r="J26" s="634"/>
      <c r="K26" s="634"/>
      <c r="L26" s="634"/>
      <c r="M26" s="634"/>
      <c r="N26" s="634"/>
      <c r="O26" s="634"/>
      <c r="P26" s="634"/>
      <c r="Q26" s="634"/>
      <c r="R26" s="634"/>
      <c r="S26" s="634"/>
      <c r="T26" s="634"/>
      <c r="U26" s="635"/>
    </row>
    <row r="27" spans="1:24" ht="19.5" customHeight="1" x14ac:dyDescent="0.3">
      <c r="C27" s="633"/>
      <c r="D27" s="634"/>
      <c r="E27" s="634"/>
      <c r="F27" s="634"/>
      <c r="G27" s="634"/>
      <c r="H27" s="634"/>
      <c r="I27" s="634"/>
      <c r="J27" s="634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5"/>
    </row>
    <row r="28" spans="1:24" ht="19.5" customHeight="1" x14ac:dyDescent="0.3">
      <c r="C28" s="636"/>
      <c r="D28" s="637"/>
      <c r="E28" s="637"/>
      <c r="F28" s="637"/>
      <c r="G28" s="637"/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7"/>
      <c r="U28" s="638"/>
    </row>
  </sheetData>
  <sheetProtection algorithmName="SHA-512" hashValue="rgkAQQjmZJ3RE3roIiJ259ibM2Sv1k+OgQItxyj32IQ5fkTPP//AGPBp/nRO+5bxikH1QhkOJBf3sq6W93E1tA==" saltValue="q4X26FpHhzesjd9wrVdBRg==" spinCount="100000" sheet="1" objects="1" scenarios="1"/>
  <mergeCells count="15">
    <mergeCell ref="P9:U9"/>
    <mergeCell ref="G20:U20"/>
    <mergeCell ref="C24:U28"/>
    <mergeCell ref="G10:I12"/>
    <mergeCell ref="J10:L12"/>
    <mergeCell ref="M10:O12"/>
    <mergeCell ref="G22:U22"/>
    <mergeCell ref="C3:C5"/>
    <mergeCell ref="D3:F4"/>
    <mergeCell ref="G3:U3"/>
    <mergeCell ref="G4:I4"/>
    <mergeCell ref="J4:L4"/>
    <mergeCell ref="M4:O4"/>
    <mergeCell ref="P4:R4"/>
    <mergeCell ref="S4:U4"/>
  </mergeCells>
  <conditionalFormatting sqref="G20">
    <cfRule type="notContainsBlanks" dxfId="68" priority="206">
      <formula>LEN(TRIM(G20))&gt;0</formula>
    </cfRule>
  </conditionalFormatting>
  <conditionalFormatting sqref="G22">
    <cfRule type="notContainsBlanks" dxfId="67" priority="1">
      <formula>LEN(TRIM(G22))&gt;0</formula>
    </cfRule>
  </conditionalFormatting>
  <conditionalFormatting sqref="P6:P18 S10:S18 D13:G18 J13:J18 M13:M18">
    <cfRule type="cellIs" dxfId="66" priority="3" operator="equal">
      <formula>0</formula>
    </cfRule>
  </conditionalFormatting>
  <conditionalFormatting sqref="S6:S8 D6:G10 J6:J10 M6:M10 D11:F12">
    <cfRule type="cellIs" dxfId="64" priority="205" operator="equal">
      <formula>0</formula>
    </cfRule>
  </conditionalFormatting>
  <dataValidations count="1">
    <dataValidation type="whole" operator="greaterThanOrEqual" allowBlank="1" showInputMessage="1" showErrorMessage="1" sqref="D6:U18" xr:uid="{00000000-0002-0000-0500-000000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70" orientation="landscape" r:id="rId1"/>
  <headerFooter scaleWithDoc="0">
    <oddFooter>&amp;R&amp;"Goudy,Negrita Cursiva"Académica Nocturna&amp;"Goudy,Cursiva", 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7" id="{A7E77AD3-A7CA-4108-A438-C0DE41E8B78C}">
            <xm:f>H6&gt;'CUADRO 2'!H6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Q6:R8 T6:U8 H6:I9 K6:L9 N6:O9 Q10:R18 T10:U18 H13:I18 K13:L18 N13:O18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6">
    <pageSetUpPr fitToPage="1"/>
  </sheetPr>
  <dimension ref="A1:P1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8.21875" style="162" customWidth="1"/>
    <col min="2" max="2" width="5.88671875" style="169" hidden="1" customWidth="1"/>
    <col min="3" max="3" width="18" style="162" customWidth="1"/>
    <col min="4" max="15" width="8.109375" style="162" customWidth="1"/>
    <col min="16" max="16384" width="11.44140625" style="162"/>
  </cols>
  <sheetData>
    <row r="1" spans="1:16" ht="17.399999999999999" x14ac:dyDescent="0.3">
      <c r="C1" s="63" t="s">
        <v>696</v>
      </c>
      <c r="D1" s="520"/>
      <c r="E1" s="520"/>
      <c r="F1" s="520"/>
      <c r="G1" s="520"/>
      <c r="H1" s="520"/>
      <c r="I1" s="520"/>
      <c r="J1" s="62"/>
      <c r="K1" s="62"/>
      <c r="L1" s="62"/>
      <c r="M1" s="62"/>
      <c r="N1" s="62"/>
      <c r="O1" s="62"/>
      <c r="P1" s="62"/>
    </row>
    <row r="2" spans="1:16" ht="18" thickBot="1" x14ac:dyDescent="0.35">
      <c r="C2" s="521" t="s">
        <v>1794</v>
      </c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</row>
    <row r="3" spans="1:16" ht="21" customHeight="1" thickTop="1" thickBot="1" x14ac:dyDescent="0.35">
      <c r="B3" s="169">
        <v>1</v>
      </c>
      <c r="C3" s="676" t="s">
        <v>1066</v>
      </c>
      <c r="D3" s="681" t="s">
        <v>757</v>
      </c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</row>
    <row r="4" spans="1:16" ht="18" customHeight="1" x14ac:dyDescent="0.3">
      <c r="B4" s="169">
        <v>2</v>
      </c>
      <c r="C4" s="677"/>
      <c r="D4" s="669" t="s">
        <v>754</v>
      </c>
      <c r="E4" s="662"/>
      <c r="F4" s="662"/>
      <c r="G4" s="661" t="s">
        <v>755</v>
      </c>
      <c r="H4" s="662"/>
      <c r="I4" s="662"/>
      <c r="J4" s="661" t="s">
        <v>743</v>
      </c>
      <c r="K4" s="662"/>
      <c r="L4" s="662"/>
      <c r="M4" s="661" t="s">
        <v>756</v>
      </c>
      <c r="N4" s="662"/>
      <c r="O4" s="662"/>
    </row>
    <row r="5" spans="1:16" ht="27.75" customHeight="1" thickBot="1" x14ac:dyDescent="0.3">
      <c r="B5" s="169">
        <v>3</v>
      </c>
      <c r="C5" s="678"/>
      <c r="D5" s="524" t="s">
        <v>0</v>
      </c>
      <c r="E5" s="525" t="s">
        <v>19</v>
      </c>
      <c r="F5" s="526" t="s">
        <v>18</v>
      </c>
      <c r="G5" s="527" t="s">
        <v>0</v>
      </c>
      <c r="H5" s="525" t="s">
        <v>19</v>
      </c>
      <c r="I5" s="526" t="s">
        <v>18</v>
      </c>
      <c r="J5" s="527" t="s">
        <v>0</v>
      </c>
      <c r="K5" s="525" t="s">
        <v>19</v>
      </c>
      <c r="L5" s="526" t="s">
        <v>18</v>
      </c>
      <c r="M5" s="527" t="s">
        <v>0</v>
      </c>
      <c r="N5" s="525" t="s">
        <v>19</v>
      </c>
      <c r="O5" s="528" t="s">
        <v>18</v>
      </c>
    </row>
    <row r="6" spans="1:16" ht="24.75" customHeight="1" thickTop="1" x14ac:dyDescent="0.3">
      <c r="B6" s="169">
        <v>4</v>
      </c>
      <c r="C6" s="523" t="s">
        <v>753</v>
      </c>
      <c r="D6" s="529">
        <f t="shared" ref="D6:D7" si="0">+E6+F6</f>
        <v>0</v>
      </c>
      <c r="E6" s="530"/>
      <c r="F6" s="530"/>
      <c r="G6" s="531">
        <f t="shared" ref="G6:G7" si="1">+H6+I6</f>
        <v>0</v>
      </c>
      <c r="H6" s="530"/>
      <c r="I6" s="532"/>
      <c r="J6" s="531">
        <f t="shared" ref="J6:J8" si="2">+K6+L6</f>
        <v>0</v>
      </c>
      <c r="K6" s="530"/>
      <c r="L6" s="532"/>
      <c r="M6" s="531">
        <f t="shared" ref="M6:M8" si="3">+N6+O6</f>
        <v>0</v>
      </c>
      <c r="N6" s="530"/>
      <c r="O6" s="533"/>
    </row>
    <row r="7" spans="1:16" ht="24.75" customHeight="1" x14ac:dyDescent="0.3">
      <c r="B7" s="169">
        <v>5</v>
      </c>
      <c r="C7" s="534" t="s">
        <v>754</v>
      </c>
      <c r="D7" s="535">
        <f t="shared" si="0"/>
        <v>0</v>
      </c>
      <c r="E7" s="536"/>
      <c r="F7" s="537"/>
      <c r="G7" s="402">
        <f t="shared" si="1"/>
        <v>0</v>
      </c>
      <c r="H7" s="290"/>
      <c r="I7" s="538"/>
      <c r="J7" s="402">
        <f t="shared" si="2"/>
        <v>0</v>
      </c>
      <c r="K7" s="290"/>
      <c r="L7" s="538"/>
      <c r="M7" s="402">
        <f t="shared" si="3"/>
        <v>0</v>
      </c>
      <c r="N7" s="290"/>
      <c r="O7" s="129"/>
    </row>
    <row r="8" spans="1:16" ht="24.75" customHeight="1" x14ac:dyDescent="0.3">
      <c r="B8" s="169">
        <v>6</v>
      </c>
      <c r="C8" s="534" t="s">
        <v>755</v>
      </c>
      <c r="D8" s="125"/>
      <c r="E8" s="142"/>
      <c r="F8" s="539"/>
      <c r="G8" s="652"/>
      <c r="H8" s="653"/>
      <c r="I8" s="654"/>
      <c r="J8" s="402">
        <f t="shared" si="2"/>
        <v>0</v>
      </c>
      <c r="K8" s="290"/>
      <c r="L8" s="538"/>
      <c r="M8" s="402">
        <f t="shared" si="3"/>
        <v>0</v>
      </c>
      <c r="N8" s="290"/>
      <c r="O8" s="129"/>
    </row>
    <row r="9" spans="1:16" ht="24.75" customHeight="1" thickBot="1" x14ac:dyDescent="0.35">
      <c r="B9" s="169">
        <v>7</v>
      </c>
      <c r="C9" s="540" t="s">
        <v>743</v>
      </c>
      <c r="D9" s="294"/>
      <c r="E9" s="499"/>
      <c r="F9" s="541"/>
      <c r="G9" s="682"/>
      <c r="H9" s="683"/>
      <c r="I9" s="684"/>
      <c r="J9" s="685"/>
      <c r="K9" s="686"/>
      <c r="L9" s="687"/>
      <c r="M9" s="445">
        <f t="shared" ref="M9" si="4">+N9+O9</f>
        <v>0</v>
      </c>
      <c r="N9" s="444"/>
      <c r="O9" s="446"/>
    </row>
    <row r="10" spans="1:16" s="546" customFormat="1" ht="18.75" customHeight="1" thickTop="1" x14ac:dyDescent="0.3">
      <c r="A10" s="543"/>
      <c r="B10" s="544"/>
      <c r="C10" s="543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</row>
    <row r="11" spans="1:16" ht="18.75" customHeight="1" x14ac:dyDescent="0.3">
      <c r="C11" s="222" t="s">
        <v>189</v>
      </c>
    </row>
    <row r="12" spans="1:16" ht="18.75" customHeight="1" x14ac:dyDescent="0.3">
      <c r="B12" s="169">
        <v>8</v>
      </c>
      <c r="C12" s="630"/>
      <c r="D12" s="631"/>
      <c r="E12" s="631"/>
      <c r="F12" s="631"/>
      <c r="G12" s="631"/>
      <c r="H12" s="631"/>
      <c r="I12" s="631"/>
      <c r="J12" s="631"/>
      <c r="K12" s="631"/>
      <c r="L12" s="631"/>
      <c r="M12" s="631"/>
      <c r="N12" s="631"/>
      <c r="O12" s="632"/>
    </row>
    <row r="13" spans="1:16" ht="18.75" customHeight="1" x14ac:dyDescent="0.3">
      <c r="C13" s="633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5"/>
    </row>
    <row r="14" spans="1:16" ht="18.75" customHeight="1" x14ac:dyDescent="0.3">
      <c r="C14" s="633"/>
      <c r="D14" s="634"/>
      <c r="E14" s="634"/>
      <c r="F14" s="634"/>
      <c r="G14" s="634"/>
      <c r="H14" s="634"/>
      <c r="I14" s="634"/>
      <c r="J14" s="634"/>
      <c r="K14" s="634"/>
      <c r="L14" s="634"/>
      <c r="M14" s="634"/>
      <c r="N14" s="634"/>
      <c r="O14" s="635"/>
    </row>
    <row r="15" spans="1:16" ht="18.75" customHeight="1" x14ac:dyDescent="0.3">
      <c r="C15" s="633"/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5"/>
    </row>
    <row r="16" spans="1:16" ht="18.75" customHeight="1" x14ac:dyDescent="0.3">
      <c r="C16" s="636"/>
      <c r="D16" s="637"/>
      <c r="E16" s="637"/>
      <c r="F16" s="637"/>
      <c r="G16" s="637"/>
      <c r="H16" s="637"/>
      <c r="I16" s="637"/>
      <c r="J16" s="637"/>
      <c r="K16" s="637"/>
      <c r="L16" s="637"/>
      <c r="M16" s="637"/>
      <c r="N16" s="637"/>
      <c r="O16" s="638"/>
    </row>
  </sheetData>
  <sheetProtection algorithmName="SHA-512" hashValue="+hgsa9Kn/nuLgMJfIsZbviqrNhpPT1t/tOswR+K8bHecx6hWhrXCqDQFqGYpjuZ1WWB/Ir27Jy5s3irkGJLZBA==" saltValue="TxOnebmhlCiz7vVz6AxiFg==" spinCount="100000" sheet="1" objects="1" scenarios="1"/>
  <mergeCells count="9">
    <mergeCell ref="C12:O16"/>
    <mergeCell ref="D3:O3"/>
    <mergeCell ref="G8:I9"/>
    <mergeCell ref="J9:L9"/>
    <mergeCell ref="C3:C5"/>
    <mergeCell ref="D4:F4"/>
    <mergeCell ref="G4:I4"/>
    <mergeCell ref="J4:L4"/>
    <mergeCell ref="M4:O4"/>
  </mergeCells>
  <conditionalFormatting sqref="D6:D7 G6:G8 J6:J9 M6:M9">
    <cfRule type="cellIs" dxfId="63" priority="1" operator="equal">
      <formula>0</formula>
    </cfRule>
  </conditionalFormatting>
  <dataValidations count="1">
    <dataValidation type="whole" operator="greaterThanOrEqual" allowBlank="1" showInputMessage="1" showErrorMessage="1" sqref="D6:O9" xr:uid="{00000000-0002-0000-0600-000000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orientation="landscape" r:id="rId1"/>
  <headerFooter scaleWithDoc="0">
    <oddFooter>&amp;R&amp;"Goudy,Negrita Cursiva"Académica Nocturna&amp;"Goudy,Cursiva",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5">
    <pageSetUpPr fitToPage="1"/>
  </sheetPr>
  <dimension ref="B1:I38"/>
  <sheetViews>
    <sheetView showGridLines="0" zoomScale="90" zoomScaleNormal="90" workbookViewId="0">
      <selection activeCell="C8" sqref="C8"/>
    </sheetView>
  </sheetViews>
  <sheetFormatPr baseColWidth="10" defaultColWidth="11.44140625" defaultRowHeight="13.8" x14ac:dyDescent="0.3"/>
  <cols>
    <col min="1" max="1" width="6.5546875" style="162" customWidth="1"/>
    <col min="2" max="2" width="6.5546875" style="169" hidden="1" customWidth="1"/>
    <col min="3" max="3" width="83.33203125" style="162" customWidth="1"/>
    <col min="4" max="4" width="8.33203125" style="162" customWidth="1"/>
    <col min="5" max="5" width="4.33203125" style="162" customWidth="1"/>
    <col min="6" max="6" width="4.33203125" style="504" customWidth="1"/>
    <col min="7" max="7" width="12.33203125" style="162" customWidth="1"/>
    <col min="8" max="9" width="15.33203125" style="162" customWidth="1"/>
    <col min="10" max="16384" width="11.44140625" style="162"/>
  </cols>
  <sheetData>
    <row r="1" spans="2:9" ht="18" customHeight="1" x14ac:dyDescent="0.3">
      <c r="C1" s="375" t="s">
        <v>698</v>
      </c>
      <c r="D1" s="502"/>
      <c r="E1" s="502"/>
      <c r="F1" s="502"/>
      <c r="G1" s="502"/>
      <c r="H1" s="502"/>
      <c r="I1" s="502"/>
    </row>
    <row r="2" spans="2:9" ht="17.399999999999999" x14ac:dyDescent="0.3">
      <c r="C2" s="63" t="s">
        <v>1038</v>
      </c>
      <c r="D2" s="503"/>
      <c r="E2" s="503"/>
      <c r="G2" s="503"/>
    </row>
    <row r="3" spans="2:9" ht="18" thickBot="1" x14ac:dyDescent="0.35">
      <c r="B3" s="169">
        <v>1</v>
      </c>
      <c r="C3" s="63" t="s">
        <v>1694</v>
      </c>
      <c r="D3" s="89"/>
      <c r="E3" s="89"/>
      <c r="F3" s="458"/>
      <c r="G3" s="89"/>
    </row>
    <row r="4" spans="2:9" ht="35.4" customHeight="1" thickTop="1" thickBot="1" x14ac:dyDescent="0.35">
      <c r="B4" s="169">
        <v>2</v>
      </c>
      <c r="C4" s="277" t="s">
        <v>697</v>
      </c>
      <c r="D4" s="113" t="s">
        <v>1693</v>
      </c>
      <c r="E4" s="113"/>
      <c r="F4" s="505"/>
      <c r="G4" s="506" t="s">
        <v>695</v>
      </c>
    </row>
    <row r="5" spans="2:9" s="504" customFormat="1" ht="22.5" customHeight="1" thickTop="1" x14ac:dyDescent="0.3">
      <c r="B5" s="169">
        <v>3</v>
      </c>
      <c r="C5" s="698" t="s">
        <v>105</v>
      </c>
      <c r="D5" s="698"/>
      <c r="E5" s="698"/>
      <c r="F5" s="699"/>
      <c r="G5" s="507">
        <f>SUM(G6:G31)</f>
        <v>0</v>
      </c>
      <c r="H5" s="680" t="str">
        <f>IF($G$5='CUADRO 1'!D5,"","¡VERIFICAR!.  El total no coincide con el total del Cuadro 1.")</f>
        <v/>
      </c>
      <c r="I5" s="680"/>
    </row>
    <row r="6" spans="2:9" s="504" customFormat="1" ht="16.5" customHeight="1" x14ac:dyDescent="0.3">
      <c r="B6" s="169">
        <v>4</v>
      </c>
      <c r="C6" s="604"/>
      <c r="D6" s="508" t="str">
        <f>IFERROR(VLOOKUP(C6,ubicac,2,0),"")</f>
        <v/>
      </c>
      <c r="E6" s="509"/>
      <c r="F6" s="510" t="str">
        <f t="shared" ref="F6:F11" si="0">IF(AND(OR(G6&gt;0),(C6="")),"*",IF(AND(C6&lt;&gt;"",(G6=0)),"***",""))</f>
        <v/>
      </c>
      <c r="G6" s="607"/>
      <c r="H6" s="680"/>
      <c r="I6" s="680"/>
    </row>
    <row r="7" spans="2:9" s="504" customFormat="1" ht="16.5" customHeight="1" x14ac:dyDescent="0.3">
      <c r="B7" s="169">
        <v>5</v>
      </c>
      <c r="C7" s="605"/>
      <c r="D7" s="511" t="str">
        <f t="shared" ref="D7:D31" si="1">IFERROR(VLOOKUP(C7,ubicac,2,0),"")</f>
        <v/>
      </c>
      <c r="E7" s="476" t="str">
        <f>IF(D7="","",IF(OR(D7=D6),"R",""))</f>
        <v/>
      </c>
      <c r="F7" s="512" t="str">
        <f t="shared" si="0"/>
        <v/>
      </c>
      <c r="G7" s="608"/>
      <c r="H7" s="680"/>
      <c r="I7" s="680"/>
    </row>
    <row r="8" spans="2:9" s="504" customFormat="1" ht="16.5" customHeight="1" x14ac:dyDescent="0.3">
      <c r="B8" s="169">
        <v>6</v>
      </c>
      <c r="C8" s="605"/>
      <c r="D8" s="511" t="str">
        <f t="shared" si="1"/>
        <v/>
      </c>
      <c r="E8" s="476" t="str">
        <f>IF(D8="","",IF(OR(D8=D7,D8=D6),"R",""))</f>
        <v/>
      </c>
      <c r="F8" s="512" t="str">
        <f t="shared" si="0"/>
        <v/>
      </c>
      <c r="G8" s="608"/>
      <c r="H8" s="274"/>
      <c r="I8" s="274"/>
    </row>
    <row r="9" spans="2:9" s="504" customFormat="1" ht="16.5" customHeight="1" x14ac:dyDescent="0.3">
      <c r="B9" s="169">
        <v>7</v>
      </c>
      <c r="C9" s="605"/>
      <c r="D9" s="511" t="str">
        <f t="shared" si="1"/>
        <v/>
      </c>
      <c r="E9" s="476" t="str">
        <f>IF(D9="","",IF(OR(D9=D8,D9=D7,D9=D6),"R",""))</f>
        <v/>
      </c>
      <c r="F9" s="512" t="str">
        <f t="shared" si="0"/>
        <v/>
      </c>
      <c r="G9" s="608"/>
      <c r="H9" s="688" t="str">
        <f>IF(OR(F6="*",F7="*",F8="*",F9="*",F10="*",F11="*",F12="*",F13="*",F14="*",F15="*",F16="*",F17="*",F18="*",F19="*",F20="*",F21="*",F22="*",F23="*",F24="*",F25="*",F26="*",F27="*",F28="*",F29="*",F30="*",F31="*"),"* No ha seleccionado Provincia/Cantón/Distrito","")</f>
        <v/>
      </c>
      <c r="I9" s="688"/>
    </row>
    <row r="10" spans="2:9" s="504" customFormat="1" ht="16.5" customHeight="1" x14ac:dyDescent="0.3">
      <c r="B10" s="169">
        <v>8</v>
      </c>
      <c r="C10" s="605"/>
      <c r="D10" s="511" t="str">
        <f t="shared" si="1"/>
        <v/>
      </c>
      <c r="E10" s="476" t="str">
        <f>IF(D10="","",IF(OR(D10=D9,D10=D8,D10=D7,D10=D6),"R",""))</f>
        <v/>
      </c>
      <c r="F10" s="513" t="str">
        <f t="shared" si="0"/>
        <v/>
      </c>
      <c r="G10" s="608"/>
      <c r="H10" s="688"/>
      <c r="I10" s="688"/>
    </row>
    <row r="11" spans="2:9" s="504" customFormat="1" ht="16.5" customHeight="1" x14ac:dyDescent="0.3">
      <c r="B11" s="169">
        <v>9</v>
      </c>
      <c r="C11" s="605"/>
      <c r="D11" s="511" t="str">
        <f t="shared" si="1"/>
        <v/>
      </c>
      <c r="E11" s="476" t="str">
        <f>IF(D11="","",IF(OR(D11=D10,D11=D9,D11=D8,D11=D7,D11=D6),"R",""))</f>
        <v/>
      </c>
      <c r="F11" s="512" t="str">
        <f t="shared" si="0"/>
        <v/>
      </c>
      <c r="G11" s="608"/>
      <c r="H11" s="688"/>
      <c r="I11" s="688"/>
    </row>
    <row r="12" spans="2:9" s="504" customFormat="1" ht="16.5" customHeight="1" x14ac:dyDescent="0.3">
      <c r="B12" s="169">
        <v>10</v>
      </c>
      <c r="C12" s="605"/>
      <c r="D12" s="511" t="str">
        <f t="shared" si="1"/>
        <v/>
      </c>
      <c r="E12" s="476" t="str">
        <f>IF(D12="","",IF(OR(D12=D11,D12=D10,D12=D9,D12=D8,D12=D7,D12=D6),"R",""))</f>
        <v/>
      </c>
      <c r="F12" s="512" t="str">
        <f>IF(AND(OR(G12&gt;0),(C12="")),"*",IF(AND(C12&lt;&gt;"",(G12=0)),"***",""))</f>
        <v/>
      </c>
      <c r="G12" s="608"/>
      <c r="I12" s="271"/>
    </row>
    <row r="13" spans="2:9" s="504" customFormat="1" ht="16.5" customHeight="1" x14ac:dyDescent="0.3">
      <c r="B13" s="169">
        <v>11</v>
      </c>
      <c r="C13" s="605"/>
      <c r="D13" s="511" t="str">
        <f t="shared" si="1"/>
        <v/>
      </c>
      <c r="E13" s="476" t="str">
        <f>IF(D13="","",IF(OR(D13=D12,D13=D11,D13=D10,D13=D9,D13=D8,D13=D7,D13=D6),"R",""))</f>
        <v/>
      </c>
      <c r="F13" s="512" t="str">
        <f t="shared" ref="F13:F31" si="2">IF(AND(OR(G13&gt;0),(C13="")),"*",IF(AND(C13&lt;&gt;"",(G13=0)),"***",""))</f>
        <v/>
      </c>
      <c r="G13" s="608"/>
      <c r="H13" s="700" t="str">
        <f>IF(OR(F6="***",F7="***",F8="***",F9="***",F10="***",F11="***",F12="***",F13="***",F14="***",F15="***",F16="***",F17="***",F18="***",F19="***",F20="***",F21="***",F22="***",F23="***",F24="***",F25="***",F26="***",F27="***",F28="***",F29="***",F30="***",F31="***"),"*** Digite la matrícula","")</f>
        <v/>
      </c>
      <c r="I13" s="700"/>
    </row>
    <row r="14" spans="2:9" s="504" customFormat="1" ht="16.5" customHeight="1" x14ac:dyDescent="0.3">
      <c r="B14" s="169">
        <v>12</v>
      </c>
      <c r="C14" s="605"/>
      <c r="D14" s="511" t="str">
        <f t="shared" si="1"/>
        <v/>
      </c>
      <c r="E14" s="476" t="str">
        <f>IF(D14="","",IF(OR(D14=D13,D14=D12,D14=D11,D14=D10,D14=D9,D14=D8,D14=D7,D14=D6),"R",""))</f>
        <v/>
      </c>
      <c r="F14" s="512" t="str">
        <f t="shared" si="2"/>
        <v/>
      </c>
      <c r="G14" s="608"/>
      <c r="H14" s="700"/>
      <c r="I14" s="700"/>
    </row>
    <row r="15" spans="2:9" s="504" customFormat="1" ht="16.5" customHeight="1" x14ac:dyDescent="0.3">
      <c r="B15" s="169">
        <v>13</v>
      </c>
      <c r="C15" s="605"/>
      <c r="D15" s="511" t="str">
        <f t="shared" si="1"/>
        <v/>
      </c>
      <c r="E15" s="476" t="str">
        <f>IF(D15="","",IF(OR(D15=D14,D15=D13,D15=D12,D15=D11,D15=D10,D15=D9,D15=D8,D15=D7,D15=D6),"R",""))</f>
        <v/>
      </c>
      <c r="F15" s="512" t="str">
        <f t="shared" si="2"/>
        <v/>
      </c>
      <c r="G15" s="608"/>
      <c r="H15" s="600"/>
      <c r="I15" s="600"/>
    </row>
    <row r="16" spans="2:9" s="504" customFormat="1" ht="16.5" customHeight="1" x14ac:dyDescent="0.3">
      <c r="B16" s="169">
        <v>14</v>
      </c>
      <c r="C16" s="605"/>
      <c r="D16" s="511" t="str">
        <f t="shared" si="1"/>
        <v/>
      </c>
      <c r="E16" s="476" t="str">
        <f>IF(D16="","",IF(OR(D16=D15,D16=D14,D16=D13,D16=D12,D16=D11,D16=D10,D16=D9,D16=D8,D16=D7,D16=D6),"R",""))</f>
        <v/>
      </c>
      <c r="F16" s="512" t="str">
        <f t="shared" si="2"/>
        <v/>
      </c>
      <c r="G16" s="608"/>
      <c r="H16" s="680" t="str">
        <f>IF(OR(E6="R",E7="R",E8="R",E9="R",E10="R",E11="R",E12="R",E13="R",E14="R",E15="R",E16="R",E17="R",E18="R",E19="R",E20="R",E21="R",E22="R",E23="R",E24="R",E25="R",E26="R",E27="R",E28="R",E29="R",E30="R",E31="R"),"R = Líneas repetidas","")</f>
        <v/>
      </c>
      <c r="I16" s="680"/>
    </row>
    <row r="17" spans="2:9" s="504" customFormat="1" ht="16.5" customHeight="1" x14ac:dyDescent="0.3">
      <c r="B17" s="169">
        <v>15</v>
      </c>
      <c r="C17" s="605"/>
      <c r="D17" s="511" t="str">
        <f t="shared" si="1"/>
        <v/>
      </c>
      <c r="E17" s="476" t="str">
        <f>IF(D17="","",IF(OR(D17=D16,D17=D15,D17=D14,D17=D13,D17=D12,D17=D11,D17=D10,D17=D9,D17=D8,D17=D7,D17=D6),"R",""))</f>
        <v/>
      </c>
      <c r="F17" s="512" t="str">
        <f t="shared" si="2"/>
        <v/>
      </c>
      <c r="G17" s="608"/>
      <c r="H17" s="680"/>
      <c r="I17" s="680"/>
    </row>
    <row r="18" spans="2:9" s="504" customFormat="1" ht="16.5" customHeight="1" x14ac:dyDescent="0.3">
      <c r="B18" s="169">
        <v>16</v>
      </c>
      <c r="C18" s="605"/>
      <c r="D18" s="511" t="str">
        <f t="shared" si="1"/>
        <v/>
      </c>
      <c r="E18" s="476" t="str">
        <f>IF(D18="","",IF(OR(D18=D17,D18=D16,D18=D15,D18=D14,D18=D13,D18=D12,D18=D11,D18=D10,D18=D9,D18=D8,D18=D7,D18=D6),"R",""))</f>
        <v/>
      </c>
      <c r="F18" s="512" t="str">
        <f t="shared" si="2"/>
        <v/>
      </c>
      <c r="G18" s="608"/>
      <c r="H18" s="601"/>
      <c r="I18" s="601"/>
    </row>
    <row r="19" spans="2:9" s="504" customFormat="1" ht="16.5" customHeight="1" x14ac:dyDescent="0.3">
      <c r="B19" s="169">
        <v>17</v>
      </c>
      <c r="C19" s="605"/>
      <c r="D19" s="511" t="str">
        <f t="shared" si="1"/>
        <v/>
      </c>
      <c r="E19" s="476" t="str">
        <f>IF(D19="","",IF(OR(D19=D18,D19=D17,D19=D16,D19=D15,D19=D14,D19=D13,D19=D12,D19=D11,D19=D10,D19=D9,D19=D8,D19=D7,D19=D6),"R",""))</f>
        <v/>
      </c>
      <c r="F19" s="512" t="str">
        <f t="shared" si="2"/>
        <v/>
      </c>
      <c r="G19" s="608"/>
      <c r="H19" s="602"/>
      <c r="I19" s="602"/>
    </row>
    <row r="20" spans="2:9" s="504" customFormat="1" ht="16.5" customHeight="1" x14ac:dyDescent="0.3">
      <c r="B20" s="169">
        <v>18</v>
      </c>
      <c r="C20" s="605"/>
      <c r="D20" s="511" t="str">
        <f t="shared" si="1"/>
        <v/>
      </c>
      <c r="E20" s="476" t="str">
        <f>IF(D20="","",IF(OR(D20=D19,D20=D18,D20=D17,D20=D16,D20=D15,D20=D14,D20=D13,D20=D12,D20=D11,D20=D10,D20=D9,D20=D8,D20=D7,D20=D6),"R",""))</f>
        <v/>
      </c>
      <c r="F20" s="512" t="str">
        <f t="shared" si="2"/>
        <v/>
      </c>
      <c r="G20" s="608"/>
      <c r="H20" s="601"/>
      <c r="I20" s="601"/>
    </row>
    <row r="21" spans="2:9" s="504" customFormat="1" ht="16.5" customHeight="1" x14ac:dyDescent="0.3">
      <c r="B21" s="169">
        <v>19</v>
      </c>
      <c r="C21" s="605"/>
      <c r="D21" s="511" t="str">
        <f t="shared" si="1"/>
        <v/>
      </c>
      <c r="E21" s="476" t="str">
        <f>IF(D21="","",IF(OR(D21=D20,D21=D19,D21=D18,D21=D17,D21=D16,D21=D15,D21=D14,D21=D13,D21=D12,D21=D11,D21=D10,D21=D9,D21=D8,D21=D7,D21=D6),"R",""))</f>
        <v/>
      </c>
      <c r="F21" s="512" t="str">
        <f t="shared" si="2"/>
        <v/>
      </c>
      <c r="G21" s="608"/>
      <c r="H21" s="601"/>
      <c r="I21" s="601"/>
    </row>
    <row r="22" spans="2:9" s="504" customFormat="1" ht="16.5" customHeight="1" x14ac:dyDescent="0.3">
      <c r="B22" s="169">
        <v>20</v>
      </c>
      <c r="C22" s="605"/>
      <c r="D22" s="511" t="str">
        <f t="shared" si="1"/>
        <v/>
      </c>
      <c r="E22" s="476" t="str">
        <f>IF(D22="","",IF(OR(D22=D21,D22=D20,D22=D19,D22=D18,D22=D17,D22=D16,D22=D15,D22=D14,D22=D13,D22=D12,D22=D11,D22=D10,D22=D9,D22=D8,D22=D7,D22=D6),"R",""))</f>
        <v/>
      </c>
      <c r="F22" s="512" t="str">
        <f t="shared" si="2"/>
        <v/>
      </c>
      <c r="G22" s="608"/>
      <c r="H22" s="601"/>
      <c r="I22" s="601"/>
    </row>
    <row r="23" spans="2:9" s="504" customFormat="1" ht="16.5" customHeight="1" x14ac:dyDescent="0.3">
      <c r="B23" s="169">
        <v>21</v>
      </c>
      <c r="C23" s="605"/>
      <c r="D23" s="511" t="str">
        <f t="shared" si="1"/>
        <v/>
      </c>
      <c r="E23" s="476" t="str">
        <f>IF(D23="","",IF(OR(D23=D22,D23=D21,D23=D20,D23=D19,D23=D18,D23=D17,D23=D16,D23=D15,D23=D14,D23=D13,D23=D12,D23=D11,D23=D10,D23=D9,D23=D8,D23=D7,D23=D6),"R",""))</f>
        <v/>
      </c>
      <c r="F23" s="512" t="str">
        <f t="shared" si="2"/>
        <v/>
      </c>
      <c r="G23" s="608"/>
      <c r="H23" s="601"/>
      <c r="I23" s="601"/>
    </row>
    <row r="24" spans="2:9" s="504" customFormat="1" ht="16.5" customHeight="1" x14ac:dyDescent="0.3">
      <c r="B24" s="169">
        <v>22</v>
      </c>
      <c r="C24" s="605"/>
      <c r="D24" s="511" t="str">
        <f t="shared" si="1"/>
        <v/>
      </c>
      <c r="E24" s="476" t="str">
        <f>IF(D24="","",IF(OR(D24=D23,D24=D22,D24=D21,D24=D20,D24=D19,D24=D18,D24=D17,D24=D16,D24=D15,D24=D14,D24=D13,D24=D12,D24=D11,D24=D10,D24=D9,D24=D8,D24=D7,D24=D6),"R",""))</f>
        <v/>
      </c>
      <c r="F24" s="512" t="str">
        <f t="shared" si="2"/>
        <v/>
      </c>
      <c r="G24" s="608"/>
      <c r="H24" s="601"/>
      <c r="I24" s="601"/>
    </row>
    <row r="25" spans="2:9" s="504" customFormat="1" ht="16.5" customHeight="1" x14ac:dyDescent="0.3">
      <c r="B25" s="169">
        <v>23</v>
      </c>
      <c r="C25" s="605"/>
      <c r="D25" s="511" t="str">
        <f t="shared" si="1"/>
        <v/>
      </c>
      <c r="E25" s="476" t="str">
        <f>IF(D25="","",IF(OR(D25=D24,D25=D23,D25=D22,D25=D21,D25=D20,D25=D19,D25=D18,D25=D17,D25=D16,D25=D15,D25=D14,D25=D13,D25=D12,D25=D11,D25=D10,D25=D9,D25=D8,D25=D7,D25=D6),"R",""))</f>
        <v/>
      </c>
      <c r="F25" s="512" t="str">
        <f t="shared" si="2"/>
        <v/>
      </c>
      <c r="G25" s="608"/>
      <c r="H25" s="601"/>
      <c r="I25" s="601"/>
    </row>
    <row r="26" spans="2:9" s="504" customFormat="1" ht="16.5" customHeight="1" x14ac:dyDescent="0.3">
      <c r="B26" s="169">
        <v>24</v>
      </c>
      <c r="C26" s="605"/>
      <c r="D26" s="511" t="str">
        <f t="shared" si="1"/>
        <v/>
      </c>
      <c r="E26" s="476" t="str">
        <f>IF(D26="","",IF(OR(D26=D25,D26=D24,D26=D23,D26=D22,D26=D21,D26=D20,D26=D19,D26=D18,D26=D17,D26=D16,D26=D15,D26=D14,D26=D13,D26=D12,D26=D11,D26=D10,D26=D9,D26=D8,D26=D7,D26=D6),"R",""))</f>
        <v/>
      </c>
      <c r="F26" s="512" t="str">
        <f t="shared" si="2"/>
        <v/>
      </c>
      <c r="G26" s="608"/>
      <c r="H26" s="601"/>
      <c r="I26" s="601"/>
    </row>
    <row r="27" spans="2:9" s="504" customFormat="1" ht="16.5" customHeight="1" x14ac:dyDescent="0.3">
      <c r="B27" s="169">
        <v>25</v>
      </c>
      <c r="C27" s="605"/>
      <c r="D27" s="511" t="str">
        <f t="shared" si="1"/>
        <v/>
      </c>
      <c r="E27" s="476" t="str">
        <f>IF(D27="","",IF(OR(D27=D26,D27=D25,D27=D24,D27=D23,D27=D22,D27=D21,D27=D20,D27=D19,D27=D18,D27=D17,D27=D16,D27=D15,D27=D14,D27=D13,D27=D12,D27=D11,D27=D10,D27=D9,D27=D8,D27=D7,D27=D6),"R",""))</f>
        <v/>
      </c>
      <c r="F27" s="512" t="str">
        <f t="shared" si="2"/>
        <v/>
      </c>
      <c r="G27" s="608"/>
      <c r="H27" s="601"/>
      <c r="I27" s="601"/>
    </row>
    <row r="28" spans="2:9" ht="16.5" customHeight="1" x14ac:dyDescent="0.3">
      <c r="B28" s="169">
        <v>26</v>
      </c>
      <c r="C28" s="605"/>
      <c r="D28" s="511" t="str">
        <f t="shared" si="1"/>
        <v/>
      </c>
      <c r="E28" s="476" t="str">
        <f>IF(D28="","",IF(OR(D28=D27,D28=D26,D28=D25,D28=D24,D28=D23,D28=D22,D28=D21,D28=D20,D28=D19,D28=D18,D28=D17,D28=D16,D28=D15,D28=D14,D28=D13,D28=D12,D28=D11,D28=D10,D28=D9,D28=D8,D28=D7,D28=D6),"R",""))</f>
        <v/>
      </c>
      <c r="F28" s="512" t="str">
        <f t="shared" si="2"/>
        <v/>
      </c>
      <c r="G28" s="609"/>
      <c r="H28" s="603"/>
      <c r="I28" s="560"/>
    </row>
    <row r="29" spans="2:9" ht="16.5" customHeight="1" x14ac:dyDescent="0.3">
      <c r="B29" s="169">
        <v>27</v>
      </c>
      <c r="C29" s="605"/>
      <c r="D29" s="511" t="str">
        <f t="shared" si="1"/>
        <v/>
      </c>
      <c r="E29" s="476" t="str">
        <f>IF(D29="","",IF(OR(D29=D28,D29=D27,D29=D26,D29=D25,D29=D24,D29=D23,D29=D22,D29=D21,D29=D20,D29=D19,D29=D18,D29=D17,D29=D16,D29=D15,D29=D14,D29=D13,D29=D12,D29=D11,D29=D10,D29=D9,D29=D8,D29=D7,D29=D6),"R",""))</f>
        <v/>
      </c>
      <c r="F29" s="512" t="str">
        <f t="shared" si="2"/>
        <v/>
      </c>
      <c r="G29" s="609"/>
      <c r="H29" s="560"/>
      <c r="I29" s="560"/>
    </row>
    <row r="30" spans="2:9" ht="16.5" customHeight="1" x14ac:dyDescent="0.3">
      <c r="B30" s="169">
        <v>28</v>
      </c>
      <c r="C30" s="605"/>
      <c r="D30" s="511" t="str">
        <f t="shared" si="1"/>
        <v/>
      </c>
      <c r="E30" s="476" t="str">
        <f>IF(D30="","",IF(OR(D30=D29,D30=D28,D30=D27,D30=D26,D30=D25,D30=D24,D30=D23,D30=D22,D30=D21,D30=D20,D30=D19,D30=D18,D30=D17,D30=D16,D30=D15,D30=D14,D30=D13,D30=D12,D30=D11,D30=D10,D30=D9,D30=D8,D30=D7,D30=D6),"R",""))</f>
        <v/>
      </c>
      <c r="F30" s="512" t="str">
        <f t="shared" si="2"/>
        <v/>
      </c>
      <c r="G30" s="609"/>
      <c r="H30" s="560"/>
      <c r="I30" s="560"/>
    </row>
    <row r="31" spans="2:9" ht="16.5" customHeight="1" thickBot="1" x14ac:dyDescent="0.35">
      <c r="B31" s="169">
        <v>29</v>
      </c>
      <c r="C31" s="606"/>
      <c r="D31" s="514" t="str">
        <f t="shared" si="1"/>
        <v/>
      </c>
      <c r="E31" s="515" t="str">
        <f>IF(D31="","",IF(OR(D31=D30,D31=D29,D31=D28,D31=D27,D31=D26,D31=D25,D31=D24,D31=D23,D31=D22,D31=D21,D31=D20,D31=D19,D31=D18,D31=D17,D31=D16,D31=D15,D31=D14,D31=D13,D31=D12,D31=D11,D31=D10,D31=D9,D31=D8,D31=D7,D31=D6),"R",""))</f>
        <v/>
      </c>
      <c r="F31" s="516" t="str">
        <f t="shared" si="2"/>
        <v/>
      </c>
      <c r="G31" s="610"/>
      <c r="H31" s="560"/>
      <c r="I31" s="560"/>
    </row>
    <row r="32" spans="2:9" ht="16.5" customHeight="1" thickTop="1" x14ac:dyDescent="0.3">
      <c r="C32" s="44" t="s">
        <v>761</v>
      </c>
      <c r="D32" s="517"/>
      <c r="E32" s="517"/>
      <c r="F32" s="518"/>
      <c r="G32" s="518"/>
    </row>
    <row r="33" spans="2:7" ht="16.5" customHeight="1" x14ac:dyDescent="0.3">
      <c r="C33" s="519"/>
      <c r="D33" s="517"/>
      <c r="E33" s="517"/>
      <c r="F33" s="518"/>
      <c r="G33" s="518"/>
    </row>
    <row r="34" spans="2:7" ht="15.6" x14ac:dyDescent="0.3">
      <c r="C34" s="88" t="s">
        <v>189</v>
      </c>
    </row>
    <row r="35" spans="2:7" ht="15" customHeight="1" x14ac:dyDescent="0.3">
      <c r="B35" s="169">
        <v>30</v>
      </c>
      <c r="C35" s="689"/>
      <c r="D35" s="690"/>
      <c r="E35" s="690"/>
      <c r="F35" s="690"/>
      <c r="G35" s="691"/>
    </row>
    <row r="36" spans="2:7" ht="15" customHeight="1" x14ac:dyDescent="0.3">
      <c r="C36" s="692"/>
      <c r="D36" s="693"/>
      <c r="E36" s="693"/>
      <c r="F36" s="693"/>
      <c r="G36" s="694"/>
    </row>
    <row r="37" spans="2:7" ht="15" customHeight="1" x14ac:dyDescent="0.3">
      <c r="C37" s="692"/>
      <c r="D37" s="693"/>
      <c r="E37" s="693"/>
      <c r="F37" s="693"/>
      <c r="G37" s="694"/>
    </row>
    <row r="38" spans="2:7" ht="18" customHeight="1" x14ac:dyDescent="0.3">
      <c r="C38" s="695"/>
      <c r="D38" s="696"/>
      <c r="E38" s="696"/>
      <c r="F38" s="696"/>
      <c r="G38" s="697"/>
    </row>
  </sheetData>
  <sheetProtection sheet="1" objects="1" scenarios="1" insertRows="0" deleteRows="0"/>
  <mergeCells count="6">
    <mergeCell ref="H9:I11"/>
    <mergeCell ref="C35:G38"/>
    <mergeCell ref="C5:F5"/>
    <mergeCell ref="H5:I7"/>
    <mergeCell ref="H13:I14"/>
    <mergeCell ref="H16:I17"/>
  </mergeCells>
  <conditionalFormatting sqref="F6:F31">
    <cfRule type="cellIs" dxfId="62" priority="4" operator="equal">
      <formula>"Error!"</formula>
    </cfRule>
  </conditionalFormatting>
  <conditionalFormatting sqref="G5">
    <cfRule type="cellIs" dxfId="61" priority="5" operator="equal">
      <formula>0</formula>
    </cfRule>
  </conditionalFormatting>
  <conditionalFormatting sqref="H5:I7 H9:I11 H13:I14">
    <cfRule type="notContainsBlanks" dxfId="60" priority="3">
      <formula>LEN(TRIM(H5))&gt;0</formula>
    </cfRule>
  </conditionalFormatting>
  <conditionalFormatting sqref="H16:I17">
    <cfRule type="notContainsBlanks" dxfId="59" priority="1">
      <formula>LEN(TRIM(H16))&gt;0</formula>
    </cfRule>
  </conditionalFormatting>
  <dataValidations count="2">
    <dataValidation type="list" allowBlank="1" showInputMessage="1" showErrorMessage="1" sqref="C6:C31" xr:uid="{00000000-0002-0000-0700-000000000000}">
      <formula1>ubic</formula1>
    </dataValidation>
    <dataValidation type="whole" operator="greaterThanOrEqual" allowBlank="1" showInputMessage="1" showErrorMessage="1" sqref="G5:G31" xr:uid="{00000000-0002-0000-0700-000001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88" orientation="landscape" r:id="rId1"/>
  <headerFooter scaleWithDoc="0">
    <oddFooter>&amp;R&amp;"Goudy,Negrita Cursiva"Académica Nocturna&amp;"Goudy,Cursiva",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6">
    <pageSetUpPr fitToPage="1"/>
  </sheetPr>
  <dimension ref="B1:O41"/>
  <sheetViews>
    <sheetView showGridLines="0" showRuler="0" zoomScale="90" zoomScaleNormal="90" zoomScalePageLayoutView="90" workbookViewId="0"/>
  </sheetViews>
  <sheetFormatPr baseColWidth="10" defaultColWidth="11.44140625" defaultRowHeight="13.8" x14ac:dyDescent="0.3"/>
  <cols>
    <col min="1" max="1" width="5.109375" style="162" customWidth="1"/>
    <col min="2" max="2" width="5.109375" style="169" hidden="1" customWidth="1"/>
    <col min="3" max="3" width="4" style="147" customWidth="1"/>
    <col min="4" max="4" width="41.109375" style="162" customWidth="1"/>
    <col min="5" max="5" width="5.33203125" style="169" customWidth="1"/>
    <col min="6" max="14" width="11.77734375" style="162" customWidth="1"/>
    <col min="15" max="15" width="20.33203125" style="162" customWidth="1"/>
    <col min="16" max="16384" width="11.44140625" style="162"/>
  </cols>
  <sheetData>
    <row r="1" spans="2:15" ht="17.399999999999999" x14ac:dyDescent="0.3">
      <c r="C1" s="375" t="s">
        <v>748</v>
      </c>
      <c r="D1" s="457"/>
      <c r="E1" s="458"/>
      <c r="F1" s="459"/>
      <c r="G1" s="459"/>
      <c r="H1" s="459"/>
      <c r="I1" s="459"/>
      <c r="J1" s="62"/>
      <c r="K1" s="62"/>
      <c r="L1" s="62"/>
      <c r="M1" s="62"/>
      <c r="N1" s="62"/>
    </row>
    <row r="2" spans="2:15" ht="17.399999999999999" x14ac:dyDescent="0.3">
      <c r="C2" s="63" t="s">
        <v>1550</v>
      </c>
      <c r="D2" s="376"/>
      <c r="E2" s="458"/>
      <c r="F2" s="376"/>
      <c r="G2" s="376"/>
      <c r="H2" s="376"/>
      <c r="I2" s="376"/>
      <c r="J2" s="376"/>
      <c r="K2" s="376"/>
      <c r="L2" s="376"/>
      <c r="M2" s="376"/>
      <c r="N2" s="376"/>
    </row>
    <row r="3" spans="2:15" ht="18" thickBot="1" x14ac:dyDescent="0.35">
      <c r="B3" s="169">
        <v>1</v>
      </c>
      <c r="C3" s="63" t="s">
        <v>1551</v>
      </c>
      <c r="D3" s="460"/>
      <c r="E3" s="461"/>
      <c r="F3" s="460"/>
      <c r="G3" s="460"/>
      <c r="H3" s="460"/>
      <c r="I3" s="460"/>
      <c r="J3" s="460"/>
      <c r="K3" s="460"/>
      <c r="L3" s="460"/>
      <c r="M3" s="460"/>
      <c r="N3" s="460"/>
    </row>
    <row r="4" spans="2:15" ht="33" customHeight="1" thickTop="1" x14ac:dyDescent="0.3">
      <c r="B4" s="169">
        <v>2</v>
      </c>
      <c r="C4" s="642" t="s">
        <v>1552</v>
      </c>
      <c r="D4" s="642"/>
      <c r="E4" s="90"/>
      <c r="F4" s="702" t="s">
        <v>1553</v>
      </c>
      <c r="G4" s="703"/>
      <c r="H4" s="703"/>
      <c r="I4" s="704" t="s">
        <v>1039</v>
      </c>
      <c r="J4" s="703"/>
      <c r="K4" s="705"/>
      <c r="L4" s="704" t="s">
        <v>1040</v>
      </c>
      <c r="M4" s="703"/>
      <c r="N4" s="703"/>
    </row>
    <row r="5" spans="2:15" ht="23.25" customHeight="1" thickBot="1" x14ac:dyDescent="0.35">
      <c r="B5" s="169">
        <v>3</v>
      </c>
      <c r="C5" s="643"/>
      <c r="D5" s="643"/>
      <c r="E5" s="462"/>
      <c r="F5" s="378" t="s">
        <v>0</v>
      </c>
      <c r="G5" s="463" t="s">
        <v>96</v>
      </c>
      <c r="H5" s="380" t="s">
        <v>97</v>
      </c>
      <c r="I5" s="385" t="s">
        <v>0</v>
      </c>
      <c r="J5" s="463" t="s">
        <v>96</v>
      </c>
      <c r="K5" s="464" t="s">
        <v>97</v>
      </c>
      <c r="L5" s="380" t="s">
        <v>0</v>
      </c>
      <c r="M5" s="463" t="s">
        <v>96</v>
      </c>
      <c r="N5" s="380" t="s">
        <v>97</v>
      </c>
    </row>
    <row r="6" spans="2:15" ht="18" customHeight="1" thickTop="1" thickBot="1" x14ac:dyDescent="0.35">
      <c r="B6" s="169">
        <v>4</v>
      </c>
      <c r="C6" s="701" t="s">
        <v>0</v>
      </c>
      <c r="D6" s="701"/>
      <c r="E6" s="465" t="str">
        <f>IF(OR(G6&gt;'CUADRO 1'!E5,H6&gt;'CUADRO 1'!F5),"/*/","")</f>
        <v/>
      </c>
      <c r="F6" s="466">
        <f>+G6+H6</f>
        <v>0</v>
      </c>
      <c r="G6" s="467">
        <f>SUM(G7:G35)</f>
        <v>0</v>
      </c>
      <c r="H6" s="468">
        <f>SUM(H7:H35)</f>
        <v>0</v>
      </c>
      <c r="I6" s="469">
        <f>+J6+K6</f>
        <v>0</v>
      </c>
      <c r="J6" s="467">
        <f>SUM(J7:J35)</f>
        <v>0</v>
      </c>
      <c r="K6" s="470">
        <f>SUM(K7:K35)</f>
        <v>0</v>
      </c>
      <c r="L6" s="468">
        <f>+M6+N6</f>
        <v>0</v>
      </c>
      <c r="M6" s="467">
        <f>SUM(M7:M35)</f>
        <v>0</v>
      </c>
      <c r="N6" s="468">
        <f>SUM(N7:N35)</f>
        <v>0</v>
      </c>
      <c r="O6" s="680" t="str">
        <f>IF(E6="/*/","/*/ El dato indicado en Extranjeros (hombres o mujeres) es mayor al total del Cuadro 1.","")</f>
        <v/>
      </c>
    </row>
    <row r="7" spans="2:15" ht="18" customHeight="1" x14ac:dyDescent="0.3">
      <c r="B7" s="169">
        <v>5</v>
      </c>
      <c r="C7" s="471" t="s">
        <v>121</v>
      </c>
      <c r="D7" s="472" t="s">
        <v>167</v>
      </c>
      <c r="E7" s="473" t="str">
        <f>IF(OR(J7&gt;G7,M7&gt;G7,K7&gt;H7,N7&gt;H7),"**","")</f>
        <v/>
      </c>
      <c r="F7" s="125">
        <f>+G7+H7</f>
        <v>0</v>
      </c>
      <c r="G7" s="285"/>
      <c r="H7" s="286"/>
      <c r="I7" s="399">
        <f>+J7+K7</f>
        <v>0</v>
      </c>
      <c r="J7" s="285"/>
      <c r="K7" s="398"/>
      <c r="L7" s="142">
        <f>+M7+N7</f>
        <v>0</v>
      </c>
      <c r="M7" s="285"/>
      <c r="N7" s="286"/>
      <c r="O7" s="680"/>
    </row>
    <row r="8" spans="2:15" ht="18" customHeight="1" x14ac:dyDescent="0.3">
      <c r="B8" s="169">
        <v>6</v>
      </c>
      <c r="C8" s="474" t="s">
        <v>122</v>
      </c>
      <c r="D8" s="475" t="s">
        <v>153</v>
      </c>
      <c r="E8" s="476" t="str">
        <f t="shared" ref="E8:E35" si="0">IF(OR(J8&gt;G8,M8&gt;G8,K8&gt;H8,N8&gt;H8),"**","")</f>
        <v/>
      </c>
      <c r="F8" s="289">
        <f>+G8+H8</f>
        <v>0</v>
      </c>
      <c r="G8" s="290"/>
      <c r="H8" s="291"/>
      <c r="I8" s="405">
        <f>+J8+K8</f>
        <v>0</v>
      </c>
      <c r="J8" s="290"/>
      <c r="K8" s="404"/>
      <c r="L8" s="477">
        <f>+M8+N8</f>
        <v>0</v>
      </c>
      <c r="M8" s="290"/>
      <c r="N8" s="291"/>
      <c r="O8" s="680"/>
    </row>
    <row r="9" spans="2:15" ht="18" customHeight="1" x14ac:dyDescent="0.3">
      <c r="B9" s="169">
        <v>7</v>
      </c>
      <c r="C9" s="474" t="s">
        <v>123</v>
      </c>
      <c r="D9" s="475" t="s">
        <v>165</v>
      </c>
      <c r="E9" s="476" t="str">
        <f t="shared" si="0"/>
        <v/>
      </c>
      <c r="F9" s="289">
        <f t="shared" ref="F9:F35" si="1">+G9+H9</f>
        <v>0</v>
      </c>
      <c r="G9" s="290"/>
      <c r="H9" s="291"/>
      <c r="I9" s="405">
        <f t="shared" ref="I9:I35" si="2">+J9+K9</f>
        <v>0</v>
      </c>
      <c r="J9" s="290"/>
      <c r="K9" s="404"/>
      <c r="L9" s="477">
        <f t="shared" ref="L9:L35" si="3">+M9+N9</f>
        <v>0</v>
      </c>
      <c r="M9" s="290"/>
      <c r="N9" s="291"/>
      <c r="O9" s="680"/>
    </row>
    <row r="10" spans="2:15" ht="18" customHeight="1" x14ac:dyDescent="0.3">
      <c r="B10" s="169">
        <v>8</v>
      </c>
      <c r="C10" s="474" t="s">
        <v>124</v>
      </c>
      <c r="D10" s="475" t="s">
        <v>170</v>
      </c>
      <c r="E10" s="476" t="str">
        <f t="shared" si="0"/>
        <v/>
      </c>
      <c r="F10" s="289">
        <f t="shared" si="1"/>
        <v>0</v>
      </c>
      <c r="G10" s="290"/>
      <c r="H10" s="291"/>
      <c r="I10" s="405">
        <f t="shared" si="2"/>
        <v>0</v>
      </c>
      <c r="J10" s="290"/>
      <c r="K10" s="404"/>
      <c r="L10" s="477">
        <f t="shared" si="3"/>
        <v>0</v>
      </c>
      <c r="M10" s="290"/>
      <c r="N10" s="291"/>
      <c r="O10" s="680"/>
    </row>
    <row r="11" spans="2:15" ht="18" customHeight="1" x14ac:dyDescent="0.3">
      <c r="B11" s="169">
        <v>9</v>
      </c>
      <c r="C11" s="474" t="s">
        <v>125</v>
      </c>
      <c r="D11" s="475" t="s">
        <v>150</v>
      </c>
      <c r="E11" s="476" t="str">
        <f t="shared" si="0"/>
        <v/>
      </c>
      <c r="F11" s="289">
        <f t="shared" si="1"/>
        <v>0</v>
      </c>
      <c r="G11" s="290"/>
      <c r="H11" s="291"/>
      <c r="I11" s="405">
        <f t="shared" si="2"/>
        <v>0</v>
      </c>
      <c r="J11" s="290"/>
      <c r="K11" s="404"/>
      <c r="L11" s="477">
        <f t="shared" si="3"/>
        <v>0</v>
      </c>
      <c r="M11" s="290"/>
      <c r="N11" s="291"/>
      <c r="O11" s="680"/>
    </row>
    <row r="12" spans="2:15" ht="18" customHeight="1" x14ac:dyDescent="0.3">
      <c r="B12" s="169">
        <v>10</v>
      </c>
      <c r="C12" s="474" t="s">
        <v>126</v>
      </c>
      <c r="D12" s="475" t="s">
        <v>166</v>
      </c>
      <c r="E12" s="476" t="str">
        <f t="shared" si="0"/>
        <v/>
      </c>
      <c r="F12" s="289">
        <f t="shared" si="1"/>
        <v>0</v>
      </c>
      <c r="G12" s="290"/>
      <c r="H12" s="291"/>
      <c r="I12" s="405">
        <f t="shared" si="2"/>
        <v>0</v>
      </c>
      <c r="J12" s="290"/>
      <c r="K12" s="404"/>
      <c r="L12" s="477">
        <f t="shared" si="3"/>
        <v>0</v>
      </c>
      <c r="M12" s="290"/>
      <c r="N12" s="291"/>
      <c r="O12" s="680"/>
    </row>
    <row r="13" spans="2:15" ht="18" customHeight="1" x14ac:dyDescent="0.3">
      <c r="B13" s="169">
        <v>11</v>
      </c>
      <c r="C13" s="474" t="s">
        <v>127</v>
      </c>
      <c r="D13" s="475" t="s">
        <v>162</v>
      </c>
      <c r="E13" s="476" t="str">
        <f t="shared" si="0"/>
        <v/>
      </c>
      <c r="F13" s="289">
        <f t="shared" si="1"/>
        <v>0</v>
      </c>
      <c r="G13" s="290"/>
      <c r="H13" s="291"/>
      <c r="I13" s="405">
        <f t="shared" si="2"/>
        <v>0</v>
      </c>
      <c r="J13" s="290"/>
      <c r="K13" s="404"/>
      <c r="L13" s="477">
        <f t="shared" si="3"/>
        <v>0</v>
      </c>
      <c r="M13" s="290"/>
      <c r="N13" s="291"/>
      <c r="O13" s="271"/>
    </row>
    <row r="14" spans="2:15" ht="18" customHeight="1" x14ac:dyDescent="0.3">
      <c r="B14" s="169">
        <v>12</v>
      </c>
      <c r="C14" s="474" t="s">
        <v>128</v>
      </c>
      <c r="D14" s="475" t="s">
        <v>159</v>
      </c>
      <c r="E14" s="476" t="str">
        <f t="shared" si="0"/>
        <v/>
      </c>
      <c r="F14" s="289">
        <f t="shared" si="1"/>
        <v>0</v>
      </c>
      <c r="G14" s="290"/>
      <c r="H14" s="291"/>
      <c r="I14" s="405">
        <f t="shared" si="2"/>
        <v>0</v>
      </c>
      <c r="J14" s="290"/>
      <c r="K14" s="404"/>
      <c r="L14" s="477">
        <f t="shared" si="3"/>
        <v>0</v>
      </c>
      <c r="M14" s="290"/>
      <c r="N14" s="291"/>
      <c r="O14" s="680" t="str">
        <f>IF(OR(E7="**",E8="**",E9="**",E10="**",E11="**",E12="**",E13="**",E14="**",E15="**",E16="**",E17="**",E18="**",E19="**",E20="**",E21="**",E22="**",E23="**",E24="**",E25="**",E26="**",E27="**",E28="**",E29="**",E30="**",E31="**",E32="**",E33="**",E34="**",E35="**",),"** El dato indicado en Refugiados o en Solicitante de Asilo, es mayor a lo indicado en Extranjeros.","")</f>
        <v/>
      </c>
    </row>
    <row r="15" spans="2:15" ht="18" customHeight="1" x14ac:dyDescent="0.3">
      <c r="B15" s="169">
        <v>13</v>
      </c>
      <c r="C15" s="474" t="s">
        <v>129</v>
      </c>
      <c r="D15" s="475" t="s">
        <v>163</v>
      </c>
      <c r="E15" s="476" t="str">
        <f t="shared" si="0"/>
        <v/>
      </c>
      <c r="F15" s="289">
        <f t="shared" si="1"/>
        <v>0</v>
      </c>
      <c r="G15" s="290"/>
      <c r="H15" s="291"/>
      <c r="I15" s="405">
        <f t="shared" si="2"/>
        <v>0</v>
      </c>
      <c r="J15" s="290"/>
      <c r="K15" s="404"/>
      <c r="L15" s="477">
        <f t="shared" si="3"/>
        <v>0</v>
      </c>
      <c r="M15" s="290"/>
      <c r="N15" s="291"/>
      <c r="O15" s="680"/>
    </row>
    <row r="16" spans="2:15" ht="18" customHeight="1" x14ac:dyDescent="0.3">
      <c r="B16" s="169">
        <v>14</v>
      </c>
      <c r="C16" s="474" t="s">
        <v>130</v>
      </c>
      <c r="D16" s="475" t="s">
        <v>156</v>
      </c>
      <c r="E16" s="476" t="str">
        <f t="shared" si="0"/>
        <v/>
      </c>
      <c r="F16" s="289">
        <f t="shared" si="1"/>
        <v>0</v>
      </c>
      <c r="G16" s="290"/>
      <c r="H16" s="291"/>
      <c r="I16" s="405">
        <f t="shared" si="2"/>
        <v>0</v>
      </c>
      <c r="J16" s="290"/>
      <c r="K16" s="404"/>
      <c r="L16" s="477">
        <f t="shared" si="3"/>
        <v>0</v>
      </c>
      <c r="M16" s="290"/>
      <c r="N16" s="291"/>
      <c r="O16" s="680"/>
    </row>
    <row r="17" spans="2:15" ht="18" customHeight="1" x14ac:dyDescent="0.3">
      <c r="B17" s="169">
        <v>15</v>
      </c>
      <c r="C17" s="474" t="s">
        <v>131</v>
      </c>
      <c r="D17" s="475" t="s">
        <v>151</v>
      </c>
      <c r="E17" s="476" t="str">
        <f t="shared" si="0"/>
        <v/>
      </c>
      <c r="F17" s="289">
        <f t="shared" si="1"/>
        <v>0</v>
      </c>
      <c r="G17" s="290"/>
      <c r="H17" s="291"/>
      <c r="I17" s="405">
        <f t="shared" si="2"/>
        <v>0</v>
      </c>
      <c r="J17" s="290"/>
      <c r="K17" s="404"/>
      <c r="L17" s="477">
        <f t="shared" si="3"/>
        <v>0</v>
      </c>
      <c r="M17" s="290"/>
      <c r="N17" s="291"/>
      <c r="O17" s="680"/>
    </row>
    <row r="18" spans="2:15" ht="18" customHeight="1" x14ac:dyDescent="0.3">
      <c r="B18" s="169">
        <v>16</v>
      </c>
      <c r="C18" s="474" t="s">
        <v>132</v>
      </c>
      <c r="D18" s="475" t="s">
        <v>154</v>
      </c>
      <c r="E18" s="476" t="str">
        <f t="shared" si="0"/>
        <v/>
      </c>
      <c r="F18" s="289">
        <f t="shared" si="1"/>
        <v>0</v>
      </c>
      <c r="G18" s="290"/>
      <c r="H18" s="291"/>
      <c r="I18" s="405">
        <f t="shared" si="2"/>
        <v>0</v>
      </c>
      <c r="J18" s="290"/>
      <c r="K18" s="404"/>
      <c r="L18" s="477">
        <f t="shared" si="3"/>
        <v>0</v>
      </c>
      <c r="M18" s="290"/>
      <c r="N18" s="291"/>
      <c r="O18" s="680"/>
    </row>
    <row r="19" spans="2:15" ht="18" customHeight="1" x14ac:dyDescent="0.3">
      <c r="B19" s="169">
        <v>17</v>
      </c>
      <c r="C19" s="474" t="s">
        <v>133</v>
      </c>
      <c r="D19" s="475" t="s">
        <v>172</v>
      </c>
      <c r="E19" s="476" t="str">
        <f t="shared" si="0"/>
        <v/>
      </c>
      <c r="F19" s="289">
        <f t="shared" si="1"/>
        <v>0</v>
      </c>
      <c r="G19" s="290"/>
      <c r="H19" s="291"/>
      <c r="I19" s="405">
        <f t="shared" si="2"/>
        <v>0</v>
      </c>
      <c r="J19" s="290"/>
      <c r="K19" s="404"/>
      <c r="L19" s="477">
        <f t="shared" si="3"/>
        <v>0</v>
      </c>
      <c r="M19" s="290"/>
      <c r="N19" s="291"/>
      <c r="O19" s="680"/>
    </row>
    <row r="20" spans="2:15" ht="18" customHeight="1" x14ac:dyDescent="0.3">
      <c r="B20" s="169">
        <v>18</v>
      </c>
      <c r="C20" s="474" t="s">
        <v>134</v>
      </c>
      <c r="D20" s="475" t="s">
        <v>161</v>
      </c>
      <c r="E20" s="476" t="str">
        <f t="shared" si="0"/>
        <v/>
      </c>
      <c r="F20" s="289">
        <f t="shared" si="1"/>
        <v>0</v>
      </c>
      <c r="G20" s="290"/>
      <c r="H20" s="291"/>
      <c r="I20" s="405">
        <f t="shared" si="2"/>
        <v>0</v>
      </c>
      <c r="J20" s="290"/>
      <c r="K20" s="404"/>
      <c r="L20" s="477">
        <f t="shared" si="3"/>
        <v>0</v>
      </c>
      <c r="M20" s="290"/>
      <c r="N20" s="291"/>
      <c r="O20" s="680"/>
    </row>
    <row r="21" spans="2:15" ht="18" customHeight="1" x14ac:dyDescent="0.3">
      <c r="B21" s="169">
        <v>19</v>
      </c>
      <c r="C21" s="474" t="s">
        <v>135</v>
      </c>
      <c r="D21" s="475" t="s">
        <v>155</v>
      </c>
      <c r="E21" s="476" t="str">
        <f t="shared" si="0"/>
        <v/>
      </c>
      <c r="F21" s="289">
        <f t="shared" si="1"/>
        <v>0</v>
      </c>
      <c r="G21" s="290"/>
      <c r="H21" s="291"/>
      <c r="I21" s="405">
        <f t="shared" si="2"/>
        <v>0</v>
      </c>
      <c r="J21" s="290"/>
      <c r="K21" s="404"/>
      <c r="L21" s="477">
        <f t="shared" si="3"/>
        <v>0</v>
      </c>
      <c r="M21" s="290"/>
      <c r="N21" s="291"/>
    </row>
    <row r="22" spans="2:15" ht="18" customHeight="1" x14ac:dyDescent="0.3">
      <c r="B22" s="169">
        <v>20</v>
      </c>
      <c r="C22" s="474" t="s">
        <v>136</v>
      </c>
      <c r="D22" s="475" t="s">
        <v>152</v>
      </c>
      <c r="E22" s="476" t="str">
        <f t="shared" si="0"/>
        <v/>
      </c>
      <c r="F22" s="289">
        <f t="shared" si="1"/>
        <v>0</v>
      </c>
      <c r="G22" s="290"/>
      <c r="H22" s="291"/>
      <c r="I22" s="405">
        <f t="shared" si="2"/>
        <v>0</v>
      </c>
      <c r="J22" s="290"/>
      <c r="K22" s="404"/>
      <c r="L22" s="477">
        <f t="shared" si="3"/>
        <v>0</v>
      </c>
      <c r="M22" s="290"/>
      <c r="N22" s="291"/>
    </row>
    <row r="23" spans="2:15" ht="18" customHeight="1" x14ac:dyDescent="0.3">
      <c r="B23" s="169">
        <v>21</v>
      </c>
      <c r="C23" s="474" t="s">
        <v>137</v>
      </c>
      <c r="D23" s="475" t="s">
        <v>157</v>
      </c>
      <c r="E23" s="476" t="str">
        <f t="shared" si="0"/>
        <v/>
      </c>
      <c r="F23" s="289">
        <f t="shared" si="1"/>
        <v>0</v>
      </c>
      <c r="G23" s="290"/>
      <c r="H23" s="291"/>
      <c r="I23" s="405">
        <f t="shared" si="2"/>
        <v>0</v>
      </c>
      <c r="J23" s="290"/>
      <c r="K23" s="404"/>
      <c r="L23" s="477">
        <f t="shared" si="3"/>
        <v>0</v>
      </c>
      <c r="M23" s="290"/>
      <c r="N23" s="291"/>
    </row>
    <row r="24" spans="2:15" ht="18" customHeight="1" x14ac:dyDescent="0.3">
      <c r="B24" s="169">
        <v>22</v>
      </c>
      <c r="C24" s="474" t="s">
        <v>138</v>
      </c>
      <c r="D24" s="475" t="s">
        <v>158</v>
      </c>
      <c r="E24" s="476" t="str">
        <f t="shared" si="0"/>
        <v/>
      </c>
      <c r="F24" s="289">
        <f t="shared" si="1"/>
        <v>0</v>
      </c>
      <c r="G24" s="290"/>
      <c r="H24" s="291"/>
      <c r="I24" s="405">
        <f t="shared" si="2"/>
        <v>0</v>
      </c>
      <c r="J24" s="290"/>
      <c r="K24" s="404"/>
      <c r="L24" s="477">
        <f t="shared" si="3"/>
        <v>0</v>
      </c>
      <c r="M24" s="290"/>
      <c r="N24" s="291"/>
    </row>
    <row r="25" spans="2:15" ht="18" customHeight="1" x14ac:dyDescent="0.3">
      <c r="B25" s="169">
        <v>23</v>
      </c>
      <c r="C25" s="474" t="s">
        <v>139</v>
      </c>
      <c r="D25" s="475" t="s">
        <v>168</v>
      </c>
      <c r="E25" s="476" t="str">
        <f t="shared" si="0"/>
        <v/>
      </c>
      <c r="F25" s="289">
        <f t="shared" si="1"/>
        <v>0</v>
      </c>
      <c r="G25" s="290"/>
      <c r="H25" s="291"/>
      <c r="I25" s="405">
        <f t="shared" si="2"/>
        <v>0</v>
      </c>
      <c r="J25" s="290"/>
      <c r="K25" s="404"/>
      <c r="L25" s="477">
        <f t="shared" si="3"/>
        <v>0</v>
      </c>
      <c r="M25" s="290"/>
      <c r="N25" s="291"/>
    </row>
    <row r="26" spans="2:15" ht="18" customHeight="1" x14ac:dyDescent="0.3">
      <c r="B26" s="169">
        <v>24</v>
      </c>
      <c r="C26" s="474" t="s">
        <v>140</v>
      </c>
      <c r="D26" s="475" t="s">
        <v>164</v>
      </c>
      <c r="E26" s="476" t="str">
        <f t="shared" si="0"/>
        <v/>
      </c>
      <c r="F26" s="289">
        <f t="shared" si="1"/>
        <v>0</v>
      </c>
      <c r="G26" s="290"/>
      <c r="H26" s="291"/>
      <c r="I26" s="405">
        <f t="shared" si="2"/>
        <v>0</v>
      </c>
      <c r="J26" s="290"/>
      <c r="K26" s="404"/>
      <c r="L26" s="477">
        <f t="shared" si="3"/>
        <v>0</v>
      </c>
      <c r="M26" s="290"/>
      <c r="N26" s="291"/>
    </row>
    <row r="27" spans="2:15" ht="18" customHeight="1" x14ac:dyDescent="0.3">
      <c r="B27" s="169">
        <v>25</v>
      </c>
      <c r="C27" s="474" t="s">
        <v>141</v>
      </c>
      <c r="D27" s="475" t="s">
        <v>160</v>
      </c>
      <c r="E27" s="476" t="str">
        <f t="shared" si="0"/>
        <v/>
      </c>
      <c r="F27" s="289">
        <f t="shared" si="1"/>
        <v>0</v>
      </c>
      <c r="G27" s="290"/>
      <c r="H27" s="291"/>
      <c r="I27" s="405">
        <f t="shared" si="2"/>
        <v>0</v>
      </c>
      <c r="J27" s="290"/>
      <c r="K27" s="404"/>
      <c r="L27" s="477">
        <f t="shared" si="3"/>
        <v>0</v>
      </c>
      <c r="M27" s="290"/>
      <c r="N27" s="291"/>
    </row>
    <row r="28" spans="2:15" ht="18" customHeight="1" x14ac:dyDescent="0.3">
      <c r="B28" s="169">
        <v>26</v>
      </c>
      <c r="C28" s="474" t="s">
        <v>142</v>
      </c>
      <c r="D28" s="475" t="s">
        <v>169</v>
      </c>
      <c r="E28" s="476" t="str">
        <f t="shared" si="0"/>
        <v/>
      </c>
      <c r="F28" s="289">
        <f t="shared" si="1"/>
        <v>0</v>
      </c>
      <c r="G28" s="290"/>
      <c r="H28" s="291"/>
      <c r="I28" s="405">
        <f t="shared" si="2"/>
        <v>0</v>
      </c>
      <c r="J28" s="290"/>
      <c r="K28" s="404"/>
      <c r="L28" s="477">
        <f t="shared" si="3"/>
        <v>0</v>
      </c>
      <c r="M28" s="290"/>
      <c r="N28" s="291"/>
    </row>
    <row r="29" spans="2:15" ht="18" customHeight="1" x14ac:dyDescent="0.3">
      <c r="B29" s="169">
        <v>27</v>
      </c>
      <c r="C29" s="474" t="s">
        <v>143</v>
      </c>
      <c r="D29" s="475" t="s">
        <v>171</v>
      </c>
      <c r="E29" s="476" t="str">
        <f t="shared" si="0"/>
        <v/>
      </c>
      <c r="F29" s="289">
        <f t="shared" si="1"/>
        <v>0</v>
      </c>
      <c r="G29" s="290"/>
      <c r="H29" s="291"/>
      <c r="I29" s="405">
        <f t="shared" si="2"/>
        <v>0</v>
      </c>
      <c r="J29" s="290"/>
      <c r="K29" s="404"/>
      <c r="L29" s="477">
        <f t="shared" si="3"/>
        <v>0</v>
      </c>
      <c r="M29" s="290"/>
      <c r="N29" s="291"/>
    </row>
    <row r="30" spans="2:15" ht="18" customHeight="1" x14ac:dyDescent="0.3">
      <c r="B30" s="169">
        <v>28</v>
      </c>
      <c r="C30" s="478" t="s">
        <v>144</v>
      </c>
      <c r="D30" s="479" t="s">
        <v>173</v>
      </c>
      <c r="E30" s="480" t="str">
        <f t="shared" si="0"/>
        <v/>
      </c>
      <c r="F30" s="481">
        <f t="shared" si="1"/>
        <v>0</v>
      </c>
      <c r="G30" s="482"/>
      <c r="H30" s="483"/>
      <c r="I30" s="484">
        <f t="shared" si="2"/>
        <v>0</v>
      </c>
      <c r="J30" s="482"/>
      <c r="K30" s="485"/>
      <c r="L30" s="486">
        <f t="shared" si="3"/>
        <v>0</v>
      </c>
      <c r="M30" s="482"/>
      <c r="N30" s="483"/>
    </row>
    <row r="31" spans="2:15" ht="18" customHeight="1" x14ac:dyDescent="0.3">
      <c r="B31" s="169">
        <v>29</v>
      </c>
      <c r="C31" s="478" t="s">
        <v>145</v>
      </c>
      <c r="D31" s="479" t="s">
        <v>120</v>
      </c>
      <c r="E31" s="480" t="str">
        <f t="shared" si="0"/>
        <v/>
      </c>
      <c r="F31" s="481">
        <f t="shared" si="1"/>
        <v>0</v>
      </c>
      <c r="G31" s="482"/>
      <c r="H31" s="483"/>
      <c r="I31" s="484">
        <f t="shared" si="2"/>
        <v>0</v>
      </c>
      <c r="J31" s="482"/>
      <c r="K31" s="485"/>
      <c r="L31" s="486">
        <f t="shared" si="3"/>
        <v>0</v>
      </c>
      <c r="M31" s="482"/>
      <c r="N31" s="483"/>
    </row>
    <row r="32" spans="2:15" ht="18" customHeight="1" x14ac:dyDescent="0.3">
      <c r="B32" s="169">
        <v>30</v>
      </c>
      <c r="C32" s="487" t="s">
        <v>146</v>
      </c>
      <c r="D32" s="488" t="s">
        <v>119</v>
      </c>
      <c r="E32" s="489" t="str">
        <f t="shared" si="0"/>
        <v/>
      </c>
      <c r="F32" s="490">
        <f t="shared" si="1"/>
        <v>0</v>
      </c>
      <c r="G32" s="491"/>
      <c r="H32" s="492"/>
      <c r="I32" s="493">
        <f t="shared" si="2"/>
        <v>0</v>
      </c>
      <c r="J32" s="491"/>
      <c r="K32" s="494"/>
      <c r="L32" s="495">
        <f t="shared" si="3"/>
        <v>0</v>
      </c>
      <c r="M32" s="491"/>
      <c r="N32" s="492"/>
    </row>
    <row r="33" spans="2:14" ht="18" customHeight="1" x14ac:dyDescent="0.3">
      <c r="B33" s="169">
        <v>31</v>
      </c>
      <c r="C33" s="487" t="s">
        <v>147</v>
      </c>
      <c r="D33" s="488" t="s">
        <v>118</v>
      </c>
      <c r="E33" s="489" t="str">
        <f t="shared" si="0"/>
        <v/>
      </c>
      <c r="F33" s="490">
        <f t="shared" si="1"/>
        <v>0</v>
      </c>
      <c r="G33" s="491"/>
      <c r="H33" s="492"/>
      <c r="I33" s="493">
        <f t="shared" si="2"/>
        <v>0</v>
      </c>
      <c r="J33" s="491"/>
      <c r="K33" s="494"/>
      <c r="L33" s="495">
        <f t="shared" si="3"/>
        <v>0</v>
      </c>
      <c r="M33" s="491"/>
      <c r="N33" s="492"/>
    </row>
    <row r="34" spans="2:14" ht="18" customHeight="1" x14ac:dyDescent="0.3">
      <c r="B34" s="169">
        <v>32</v>
      </c>
      <c r="C34" s="487" t="s">
        <v>148</v>
      </c>
      <c r="D34" s="488" t="s">
        <v>117</v>
      </c>
      <c r="E34" s="489" t="str">
        <f t="shared" si="0"/>
        <v/>
      </c>
      <c r="F34" s="490">
        <f t="shared" si="1"/>
        <v>0</v>
      </c>
      <c r="G34" s="491"/>
      <c r="H34" s="492"/>
      <c r="I34" s="493">
        <f t="shared" si="2"/>
        <v>0</v>
      </c>
      <c r="J34" s="491"/>
      <c r="K34" s="494"/>
      <c r="L34" s="495">
        <f t="shared" si="3"/>
        <v>0</v>
      </c>
      <c r="M34" s="491"/>
      <c r="N34" s="492"/>
    </row>
    <row r="35" spans="2:14" ht="18" customHeight="1" thickBot="1" x14ac:dyDescent="0.35">
      <c r="B35" s="169">
        <v>33</v>
      </c>
      <c r="C35" s="496" t="s">
        <v>149</v>
      </c>
      <c r="D35" s="497" t="s">
        <v>116</v>
      </c>
      <c r="E35" s="498" t="str">
        <f t="shared" si="0"/>
        <v/>
      </c>
      <c r="F35" s="294">
        <f t="shared" si="1"/>
        <v>0</v>
      </c>
      <c r="G35" s="295"/>
      <c r="H35" s="296"/>
      <c r="I35" s="443">
        <f t="shared" si="2"/>
        <v>0</v>
      </c>
      <c r="J35" s="295"/>
      <c r="K35" s="442"/>
      <c r="L35" s="499">
        <f t="shared" si="3"/>
        <v>0</v>
      </c>
      <c r="M35" s="295"/>
      <c r="N35" s="296"/>
    </row>
    <row r="36" spans="2:14" ht="17.25" customHeight="1" thickTop="1" x14ac:dyDescent="0.3">
      <c r="D36" s="500"/>
      <c r="E36" s="501"/>
      <c r="F36" s="142"/>
      <c r="G36" s="218"/>
      <c r="H36" s="218"/>
      <c r="I36" s="142"/>
      <c r="J36" s="218"/>
      <c r="K36" s="218"/>
      <c r="L36" s="142"/>
      <c r="M36" s="218"/>
      <c r="N36" s="218"/>
    </row>
    <row r="37" spans="2:14" ht="16.5" customHeight="1" x14ac:dyDescent="0.3">
      <c r="C37" s="88" t="s">
        <v>189</v>
      </c>
      <c r="F37" s="706"/>
      <c r="G37" s="706"/>
      <c r="H37" s="706"/>
      <c r="I37" s="706"/>
      <c r="J37" s="706"/>
      <c r="K37" s="706"/>
      <c r="L37" s="706"/>
      <c r="M37" s="706"/>
      <c r="N37" s="706"/>
    </row>
    <row r="38" spans="2:14" ht="16.5" customHeight="1" x14ac:dyDescent="0.3">
      <c r="B38" s="169">
        <v>34</v>
      </c>
      <c r="C38" s="630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2"/>
    </row>
    <row r="39" spans="2:14" ht="16.5" customHeight="1" x14ac:dyDescent="0.3">
      <c r="C39" s="633"/>
      <c r="D39" s="634"/>
      <c r="E39" s="634"/>
      <c r="F39" s="634"/>
      <c r="G39" s="634"/>
      <c r="H39" s="634"/>
      <c r="I39" s="634"/>
      <c r="J39" s="634"/>
      <c r="K39" s="634"/>
      <c r="L39" s="634"/>
      <c r="M39" s="634"/>
      <c r="N39" s="635"/>
    </row>
    <row r="40" spans="2:14" ht="16.5" customHeight="1" x14ac:dyDescent="0.3">
      <c r="C40" s="633"/>
      <c r="D40" s="634"/>
      <c r="E40" s="634"/>
      <c r="F40" s="634"/>
      <c r="G40" s="634"/>
      <c r="H40" s="634"/>
      <c r="I40" s="634"/>
      <c r="J40" s="634"/>
      <c r="K40" s="634"/>
      <c r="L40" s="634"/>
      <c r="M40" s="634"/>
      <c r="N40" s="635"/>
    </row>
    <row r="41" spans="2:14" x14ac:dyDescent="0.3">
      <c r="C41" s="636"/>
      <c r="D41" s="637"/>
      <c r="E41" s="637"/>
      <c r="F41" s="637"/>
      <c r="G41" s="637"/>
      <c r="H41" s="637"/>
      <c r="I41" s="637"/>
      <c r="J41" s="637"/>
      <c r="K41" s="637"/>
      <c r="L41" s="637"/>
      <c r="M41" s="637"/>
      <c r="N41" s="638"/>
    </row>
  </sheetData>
  <sheetProtection algorithmName="SHA-512" hashValue="5Wet5+eYcPMgbWWGROWo1vcsaF/QNIN/nnB5F9LmP6ALUKE2y+t35wQWcHoLHA0/ZWtmv/SQOx5NFJnNWcGDbA==" saltValue="coN8KXDOhHYRgJG3IARYZg==" spinCount="100000" sheet="1" objects="1" scenarios="1"/>
  <mergeCells count="11">
    <mergeCell ref="O6:O12"/>
    <mergeCell ref="O14:O20"/>
    <mergeCell ref="C38:N41"/>
    <mergeCell ref="C6:D6"/>
    <mergeCell ref="C4:D5"/>
    <mergeCell ref="F4:H4"/>
    <mergeCell ref="I4:K4"/>
    <mergeCell ref="L4:N4"/>
    <mergeCell ref="F37:H37"/>
    <mergeCell ref="I37:K37"/>
    <mergeCell ref="L37:N37"/>
  </mergeCells>
  <conditionalFormatting sqref="F7:F36">
    <cfRule type="cellIs" dxfId="58" priority="4" operator="equal">
      <formula>0</formula>
    </cfRule>
  </conditionalFormatting>
  <conditionalFormatting sqref="F6:N6 L7:L36">
    <cfRule type="cellIs" dxfId="57" priority="2" operator="equal">
      <formula>0</formula>
    </cfRule>
  </conditionalFormatting>
  <conditionalFormatting sqref="I7:I36">
    <cfRule type="cellIs" dxfId="56" priority="3" operator="equal">
      <formula>0</formula>
    </cfRule>
  </conditionalFormatting>
  <conditionalFormatting sqref="O6:O12 O14:O20">
    <cfRule type="notContainsBlanks" dxfId="55" priority="1">
      <formula>LEN(TRIM(O6))&gt;0</formula>
    </cfRule>
  </conditionalFormatting>
  <dataValidations count="1">
    <dataValidation type="whole" operator="greaterThanOrEqual" allowBlank="1" showInputMessage="1" showErrorMessage="1" sqref="F6:N35" xr:uid="{00000000-0002-0000-0800-000000000000}">
      <formula1>0</formula1>
    </dataValidation>
  </dataValidations>
  <printOptions horizontalCentered="1" verticalCentered="1"/>
  <pageMargins left="0.39370078740157483" right="0.39370078740157483" top="0.23622047244094491" bottom="0.19685039370078741" header="0.43307086614173229" footer="0.19685039370078741"/>
  <pageSetup scale="77" orientation="landscape" r:id="rId1"/>
  <headerFooter scaleWithDoc="0">
    <oddFooter>&amp;R&amp;"Goudy,Negrita Cursiva"Académica Nocturna&amp;"Goudy,Cursiva",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26</vt:i4>
      </vt:variant>
    </vt:vector>
  </HeadingPairs>
  <TitlesOfParts>
    <vt:vector size="46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RenCT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aplazados</vt:lpstr>
      <vt:lpstr>'CUADRO 1'!Área_de_impresión</vt:lpstr>
      <vt:lpstr>'CUADRO 10'!Área_de_impresión</vt:lpstr>
      <vt:lpstr>'CUADRO 11'!Área_de_impresión</vt:lpstr>
      <vt:lpstr>'CUADRO 12'!Área_de_impresión</vt:lpstr>
      <vt:lpstr>'CUADRO 13'!Área_de_impresión</vt:lpstr>
      <vt:lpstr>'CUADRO 14'!Área_de_impresión</vt:lpstr>
      <vt:lpstr>'CUADRO 15'!Área_de_impresión</vt:lpstr>
      <vt:lpstr>'CUADRO 16'!Área_de_impresión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codigo</vt:lpstr>
      <vt:lpstr>datos</vt:lpstr>
      <vt:lpstr>marca</vt:lpstr>
      <vt:lpstr>prov</vt:lpstr>
      <vt:lpstr>sino</vt:lpstr>
      <vt:lpstr>sino1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2024-03-13T21:52:27Z</cp:lastPrinted>
  <dcterms:created xsi:type="dcterms:W3CDTF">2011-05-27T17:11:21Z</dcterms:created>
  <dcterms:modified xsi:type="dcterms:W3CDTF">2024-03-19T18:50:19Z</dcterms:modified>
</cp:coreProperties>
</file>