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2024 debv\Censo Escolar 2024--Informe INICIAL\FORMULARIOS\Especial\"/>
    </mc:Choice>
  </mc:AlternateContent>
  <xr:revisionPtr revIDLastSave="0" documentId="13_ncr:1_{5801A937-3E7B-48C5-8D9F-1CE10BAC6188}" xr6:coauthVersionLast="47" xr6:coauthVersionMax="47" xr10:uidLastSave="{00000000-0000-0000-0000-000000000000}"/>
  <workbookProtection workbookAlgorithmName="SHA-512" workbookHashValue="rIMfNxPARtF8Kde0p4YexOUJyHGDY5WGKEWaTkYI08Ipk4FR5sT2B0+TIwDwcPtonMhMLQyrsLeiNIFE2sEhBQ==" workbookSaltValue="9DN0iNqZ0fldDwdj0LLACw==" workbookSpinCount="100000" lockStructure="1"/>
  <bookViews>
    <workbookView xWindow="-120" yWindow="-16320" windowWidth="29040" windowHeight="15720" tabRatio="792" firstSheet="2" activeTab="2" xr2:uid="{00000000-000D-0000-FFFF-FFFF00000000}"/>
  </bookViews>
  <sheets>
    <sheet name="ubicacion" sheetId="80" state="hidden" r:id="rId1"/>
    <sheet name="Códigos Portada" sheetId="27" state="hidden" r:id="rId2"/>
    <sheet name="Portada" sheetId="69" r:id="rId3"/>
    <sheet name="CUADRO 1" sheetId="62" r:id="rId4"/>
    <sheet name="CUADRO 2" sheetId="46" r:id="rId5"/>
    <sheet name="CUADRO 3" sheetId="74" r:id="rId6"/>
    <sheet name="CUADRO 4" sheetId="75" r:id="rId7"/>
    <sheet name="CUADRO 5" sheetId="76" r:id="rId8"/>
    <sheet name="CUADRO 6" sheetId="77" r:id="rId9"/>
    <sheet name="CUADRO 7" sheetId="78" r:id="rId10"/>
    <sheet name="CUADRO 8" sheetId="82" r:id="rId11"/>
    <sheet name="CUADRO 9" sheetId="83" r:id="rId12"/>
    <sheet name="CUADRO 10" sheetId="84" r:id="rId13"/>
    <sheet name="CUADRO 11" sheetId="85" r:id="rId14"/>
  </sheets>
  <externalReferences>
    <externalReference r:id="rId15"/>
  </externalReferences>
  <definedNames>
    <definedName name="_xlnm._FilterDatabase" localSheetId="1" hidden="1">'Códigos Portada'!$A$2:$T$25</definedName>
    <definedName name="_xlnm.Print_Area" localSheetId="3">'CUADRO 1'!$C$1:$J$24</definedName>
    <definedName name="_xlnm.Print_Area" localSheetId="12">'CUADRO 10'!$B$1:$G$18</definedName>
    <definedName name="_xlnm.Print_Area" localSheetId="13">'CUADRO 11'!$B$1:$L$17</definedName>
    <definedName name="_xlnm.Print_Area" localSheetId="4">'CUADRO 2'!$C$1:$O$32</definedName>
    <definedName name="_xlnm.Print_Area" localSheetId="5">'CUADRO 3'!$C$1:$I$38</definedName>
    <definedName name="_xlnm.Print_Area" localSheetId="6">'CUADRO 4'!$B$1:$N$41</definedName>
    <definedName name="_xlnm.Print_Area" localSheetId="7">'CUADRO 5'!$C$1:$J$18</definedName>
    <definedName name="_xlnm.Print_Area" localSheetId="8">'CUADRO 6'!$C$1:$G$58</definedName>
    <definedName name="_xlnm.Print_Area" localSheetId="9">'CUADRO 7'!$C$1:$M$33</definedName>
    <definedName name="_xlnm.Print_Area" localSheetId="10">'CUADRO 8'!$D$1:$G$63</definedName>
    <definedName name="_xlnm.Print_Area" localSheetId="11">'CUADRO 9'!$B$1:$H$35</definedName>
    <definedName name="_xlnm.Print_Area" localSheetId="2">Portada!$C$1:$F$30</definedName>
    <definedName name="datos">'Códigos Portada'!$A$3:$T$25</definedName>
    <definedName name="Marca">'CUADRO 8'!$H$7</definedName>
    <definedName name="prov">ubicacion!$A$1:$B$492</definedName>
    <definedName name="sino">ubicacion!$G$2:$G$3</definedName>
    <definedName name="sino1">'CUADRO 8'!$I$4:$I$6</definedName>
    <definedName name="_xlnm.Print_Titles" localSheetId="5">'CUADRO 3'!$4:$4</definedName>
    <definedName name="ubic">ubicacion!$D$2:$D$492</definedName>
    <definedName name="ubicac">ubicacion!$D$2:$E$492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2" i="82" l="1"/>
  <c r="L10" i="85"/>
  <c r="L9" i="85"/>
  <c r="E9" i="85"/>
  <c r="D9" i="85"/>
  <c r="E8" i="85"/>
  <c r="D8" i="85"/>
  <c r="L8" i="85" s="1"/>
  <c r="E7" i="85"/>
  <c r="D7" i="85"/>
  <c r="L7" i="85" s="1"/>
  <c r="E6" i="85"/>
  <c r="D6" i="85"/>
  <c r="L6" i="85" s="1"/>
  <c r="E5" i="85"/>
  <c r="D5" i="85"/>
  <c r="L5" i="85" s="1"/>
  <c r="C25" i="83"/>
  <c r="G50" i="82"/>
  <c r="G43" i="82"/>
  <c r="G35" i="82"/>
  <c r="G22" i="82"/>
  <c r="G16" i="82"/>
  <c r="G13" i="82"/>
  <c r="G12" i="82"/>
  <c r="G11" i="82"/>
  <c r="G10" i="82"/>
  <c r="G9" i="82"/>
  <c r="G4" i="82"/>
  <c r="G13" i="69"/>
  <c r="D12" i="69" s="1"/>
  <c r="B10" i="69" l="1"/>
  <c r="B11" i="69" s="1"/>
  <c r="B12" i="69" s="1"/>
  <c r="B13" i="69" s="1"/>
  <c r="B14" i="69" s="1"/>
  <c r="B15" i="69" s="1"/>
  <c r="B18" i="69" s="1"/>
  <c r="B19" i="69" s="1"/>
  <c r="B22" i="69" s="1"/>
  <c r="B23" i="69" s="1"/>
  <c r="B24" i="69" s="1"/>
  <c r="B7" i="69"/>
  <c r="B6" i="69"/>
  <c r="G24" i="83" l="1"/>
  <c r="G23" i="83"/>
  <c r="G22" i="83"/>
  <c r="G21" i="83"/>
  <c r="G20" i="83"/>
  <c r="G19" i="83"/>
  <c r="G18" i="83"/>
  <c r="G17" i="83"/>
  <c r="G16" i="83"/>
  <c r="G15" i="83"/>
  <c r="G14" i="83"/>
  <c r="G13" i="83"/>
  <c r="G12" i="83"/>
  <c r="G11" i="83"/>
  <c r="G10" i="83"/>
  <c r="G9" i="83"/>
  <c r="G8" i="83"/>
  <c r="G7" i="83"/>
  <c r="G5" i="83"/>
  <c r="D16" i="83"/>
  <c r="C26" i="83" s="1"/>
  <c r="E51" i="82" l="1"/>
  <c r="B51" i="82"/>
  <c r="B52" i="82" s="1"/>
  <c r="B53" i="82" s="1"/>
  <c r="B54" i="82" s="1"/>
  <c r="B55" i="82" s="1"/>
  <c r="B43" i="82"/>
  <c r="B44" i="82" s="1"/>
  <c r="B45" i="82" s="1"/>
  <c r="B46" i="82" s="1"/>
  <c r="B47" i="82" s="1"/>
  <c r="B48" i="82" s="1"/>
  <c r="B35" i="82"/>
  <c r="B36" i="82" s="1"/>
  <c r="B37" i="82" s="1"/>
  <c r="B38" i="82" s="1"/>
  <c r="B39" i="82" s="1"/>
  <c r="B40" i="82" s="1"/>
  <c r="B22" i="82"/>
  <c r="B23" i="82" s="1"/>
  <c r="B24" i="82" s="1"/>
  <c r="B25" i="82" s="1"/>
  <c r="B26" i="82" s="1"/>
  <c r="B27" i="82" s="1"/>
  <c r="B28" i="82" s="1"/>
  <c r="B29" i="82" s="1"/>
  <c r="B30" i="82" s="1"/>
  <c r="B31" i="82" s="1"/>
  <c r="B32" i="82" s="1"/>
  <c r="B16" i="82"/>
  <c r="B17" i="82" s="1"/>
  <c r="B18" i="82" s="1"/>
  <c r="B19" i="82" s="1"/>
  <c r="B8" i="82"/>
  <c r="B9" i="82" s="1"/>
  <c r="B10" i="82" s="1"/>
  <c r="B11" i="82" s="1"/>
  <c r="B12" i="82" s="1"/>
  <c r="B13" i="82" s="1"/>
  <c r="F6" i="83" l="1"/>
  <c r="F4" i="83" s="1"/>
  <c r="E6" i="83"/>
  <c r="E4" i="83"/>
  <c r="G5" i="84"/>
  <c r="F5" i="84"/>
  <c r="E5" i="84"/>
  <c r="D5" i="84"/>
  <c r="B3" i="84"/>
  <c r="B4" i="84" s="1"/>
  <c r="B5" i="84" s="1"/>
  <c r="B6" i="84" s="1"/>
  <c r="B7" i="84" s="1"/>
  <c r="B8" i="84" s="1"/>
  <c r="I8" i="27" l="1"/>
  <c r="I9" i="27"/>
  <c r="I10" i="27" l="1"/>
  <c r="I5" i="27"/>
  <c r="I7" i="27"/>
  <c r="I4" i="27"/>
  <c r="I12" i="27"/>
  <c r="I14" i="27"/>
  <c r="I15" i="27"/>
  <c r="I16" i="27"/>
  <c r="I17" i="27"/>
  <c r="I18" i="27"/>
  <c r="I19" i="27"/>
  <c r="I20" i="27"/>
  <c r="I21" i="27"/>
  <c r="I22" i="27"/>
  <c r="I23" i="27"/>
  <c r="I11" i="27"/>
  <c r="I24" i="27"/>
  <c r="I13" i="27"/>
  <c r="I25" i="27"/>
  <c r="I3" i="27"/>
  <c r="I6" i="27"/>
  <c r="D8" i="62" l="1"/>
  <c r="H8" i="62" s="1"/>
  <c r="D23" i="74" l="1"/>
  <c r="E23" i="74" s="1"/>
  <c r="F23" i="74"/>
  <c r="D24" i="74"/>
  <c r="E24" i="74" s="1"/>
  <c r="F24" i="74"/>
  <c r="D25" i="74"/>
  <c r="E25" i="74" s="1"/>
  <c r="F25" i="74"/>
  <c r="D26" i="74"/>
  <c r="E26" i="74" s="1"/>
  <c r="F26" i="74"/>
  <c r="D27" i="74"/>
  <c r="E27" i="74" s="1"/>
  <c r="F27" i="74"/>
  <c r="D28" i="74"/>
  <c r="E28" i="74" s="1"/>
  <c r="F28" i="74"/>
  <c r="D29" i="74"/>
  <c r="E29" i="74" s="1"/>
  <c r="F29" i="74"/>
  <c r="D30" i="74"/>
  <c r="E30" i="74" s="1"/>
  <c r="F30" i="74"/>
  <c r="M22" i="46" l="1"/>
  <c r="J22" i="46"/>
  <c r="G22" i="46"/>
  <c r="D22" i="46"/>
  <c r="D35" i="75" l="1"/>
  <c r="D34" i="75"/>
  <c r="D33" i="75"/>
  <c r="D32" i="75"/>
  <c r="D31" i="75"/>
  <c r="D30" i="75"/>
  <c r="D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8" i="75"/>
  <c r="D7" i="75"/>
  <c r="M23" i="46" l="1"/>
  <c r="M21" i="46"/>
  <c r="M20" i="46"/>
  <c r="M19" i="46"/>
  <c r="M18" i="46"/>
  <c r="M17" i="46"/>
  <c r="O16" i="46"/>
  <c r="N16" i="46"/>
  <c r="M15" i="46"/>
  <c r="M14" i="46"/>
  <c r="M13" i="46"/>
  <c r="O12" i="46"/>
  <c r="N12" i="46"/>
  <c r="M11" i="46"/>
  <c r="M10" i="46"/>
  <c r="M9" i="46"/>
  <c r="M8" i="46"/>
  <c r="M7" i="46"/>
  <c r="M6" i="46"/>
  <c r="J23" i="46"/>
  <c r="J21" i="46"/>
  <c r="J20" i="46"/>
  <c r="J19" i="46"/>
  <c r="J18" i="46"/>
  <c r="J17" i="46"/>
  <c r="L16" i="46"/>
  <c r="K16" i="46"/>
  <c r="J15" i="46"/>
  <c r="J14" i="46"/>
  <c r="J13" i="46"/>
  <c r="L12" i="46"/>
  <c r="L5" i="46" s="1"/>
  <c r="K12" i="46"/>
  <c r="J11" i="46"/>
  <c r="J10" i="46"/>
  <c r="J9" i="46"/>
  <c r="J8" i="46"/>
  <c r="J7" i="46"/>
  <c r="J6" i="46"/>
  <c r="G23" i="46"/>
  <c r="G21" i="46"/>
  <c r="G20" i="46"/>
  <c r="G19" i="46"/>
  <c r="G18" i="46"/>
  <c r="G17" i="46"/>
  <c r="I16" i="46"/>
  <c r="H16" i="46"/>
  <c r="G15" i="46"/>
  <c r="G14" i="46"/>
  <c r="G13" i="46"/>
  <c r="I12" i="46"/>
  <c r="H12" i="46"/>
  <c r="G11" i="46"/>
  <c r="G10" i="46"/>
  <c r="G9" i="46"/>
  <c r="G8" i="46"/>
  <c r="G7" i="46"/>
  <c r="G6" i="46"/>
  <c r="D15" i="46"/>
  <c r="D14" i="46"/>
  <c r="E16" i="46"/>
  <c r="E12" i="46"/>
  <c r="D23" i="46"/>
  <c r="D21" i="46"/>
  <c r="D20" i="46"/>
  <c r="D19" i="46"/>
  <c r="D18" i="46"/>
  <c r="D17" i="46"/>
  <c r="F16" i="46"/>
  <c r="D13" i="46"/>
  <c r="F12" i="46"/>
  <c r="D11" i="46"/>
  <c r="D10" i="46"/>
  <c r="D9" i="46"/>
  <c r="D8" i="46"/>
  <c r="D7" i="46"/>
  <c r="D6" i="46"/>
  <c r="N5" i="46" l="1"/>
  <c r="O5" i="46"/>
  <c r="H5" i="46"/>
  <c r="M16" i="46"/>
  <c r="I5" i="46"/>
  <c r="G5" i="46" s="1"/>
  <c r="K5" i="46"/>
  <c r="J5" i="46" s="1"/>
  <c r="F5" i="46"/>
  <c r="E5" i="46"/>
  <c r="M12" i="46"/>
  <c r="G12" i="46"/>
  <c r="D12" i="46"/>
  <c r="J16" i="46"/>
  <c r="J12" i="46"/>
  <c r="G16" i="46"/>
  <c r="D16" i="46"/>
  <c r="M5" i="46" l="1"/>
  <c r="K35" i="75" l="1"/>
  <c r="H35" i="75"/>
  <c r="E35" i="75"/>
  <c r="K34" i="75"/>
  <c r="H34" i="75"/>
  <c r="E34" i="75"/>
  <c r="K33" i="75"/>
  <c r="H33" i="75"/>
  <c r="E33" i="75"/>
  <c r="K32" i="75"/>
  <c r="H32" i="75"/>
  <c r="E32" i="75"/>
  <c r="K31" i="75"/>
  <c r="H31" i="75"/>
  <c r="E31" i="75"/>
  <c r="K30" i="75"/>
  <c r="H30" i="75"/>
  <c r="E30" i="75"/>
  <c r="K29" i="75"/>
  <c r="H29" i="75"/>
  <c r="E29" i="75"/>
  <c r="K28" i="75"/>
  <c r="H28" i="75"/>
  <c r="E28" i="75"/>
  <c r="K27" i="75"/>
  <c r="H27" i="75"/>
  <c r="E27" i="75"/>
  <c r="K26" i="75"/>
  <c r="H26" i="75"/>
  <c r="E26" i="75"/>
  <c r="K25" i="75"/>
  <c r="H25" i="75"/>
  <c r="E25" i="75"/>
  <c r="K24" i="75"/>
  <c r="H24" i="75"/>
  <c r="E24" i="75"/>
  <c r="K23" i="75"/>
  <c r="H23" i="75"/>
  <c r="E23" i="75"/>
  <c r="K22" i="75"/>
  <c r="H22" i="75"/>
  <c r="E22" i="75"/>
  <c r="K21" i="75"/>
  <c r="H21" i="75"/>
  <c r="E21" i="75"/>
  <c r="K20" i="75"/>
  <c r="H20" i="75"/>
  <c r="E20" i="75"/>
  <c r="K19" i="75"/>
  <c r="H19" i="75"/>
  <c r="E19" i="75"/>
  <c r="K18" i="75"/>
  <c r="H18" i="75"/>
  <c r="E18" i="75"/>
  <c r="K17" i="75"/>
  <c r="H17" i="75"/>
  <c r="E17" i="75"/>
  <c r="K16" i="75"/>
  <c r="H16" i="75"/>
  <c r="E16" i="75"/>
  <c r="K15" i="75"/>
  <c r="H15" i="75"/>
  <c r="E15" i="75"/>
  <c r="K14" i="75"/>
  <c r="H14" i="75"/>
  <c r="E14" i="75"/>
  <c r="K13" i="75"/>
  <c r="H13" i="75"/>
  <c r="E13" i="75"/>
  <c r="K12" i="75"/>
  <c r="H12" i="75"/>
  <c r="E12" i="75"/>
  <c r="K11" i="75"/>
  <c r="H11" i="75"/>
  <c r="E11" i="75"/>
  <c r="K10" i="75"/>
  <c r="N14" i="75" s="1"/>
  <c r="H10" i="75"/>
  <c r="E10" i="75"/>
  <c r="K9" i="75"/>
  <c r="H9" i="75"/>
  <c r="E9" i="75"/>
  <c r="K8" i="75"/>
  <c r="H8" i="75"/>
  <c r="E8" i="75"/>
  <c r="K7" i="75"/>
  <c r="H7" i="75"/>
  <c r="E7" i="75"/>
  <c r="M6" i="75"/>
  <c r="L6" i="75"/>
  <c r="J6" i="75"/>
  <c r="I6" i="75"/>
  <c r="G6" i="75"/>
  <c r="F6" i="75"/>
  <c r="H6" i="75" l="1"/>
  <c r="E6" i="75"/>
  <c r="K6" i="75"/>
  <c r="F31" i="74"/>
  <c r="F22" i="74"/>
  <c r="F21" i="74"/>
  <c r="F20" i="74"/>
  <c r="F19" i="74"/>
  <c r="F18" i="74"/>
  <c r="F17" i="74"/>
  <c r="F16" i="74"/>
  <c r="F15" i="74"/>
  <c r="F14" i="74"/>
  <c r="F13" i="74"/>
  <c r="F12" i="74"/>
  <c r="F11" i="74"/>
  <c r="F10" i="74"/>
  <c r="F9" i="74"/>
  <c r="F8" i="74"/>
  <c r="F7" i="74"/>
  <c r="F6" i="74"/>
  <c r="O24" i="46" l="1"/>
  <c r="N24" i="46"/>
  <c r="L24" i="46"/>
  <c r="K24" i="46"/>
  <c r="F16" i="62" l="1"/>
  <c r="E16" i="62"/>
  <c r="F13" i="62"/>
  <c r="I24" i="46" s="1"/>
  <c r="E13" i="62"/>
  <c r="F6" i="62"/>
  <c r="E6" i="62"/>
  <c r="E24" i="46" s="1"/>
  <c r="D18" i="62"/>
  <c r="H18" i="62" s="1"/>
  <c r="D17" i="62"/>
  <c r="H17" i="62" s="1"/>
  <c r="D15" i="62"/>
  <c r="H15" i="62" s="1"/>
  <c r="D14" i="62"/>
  <c r="H14" i="62" s="1"/>
  <c r="F5" i="62" l="1"/>
  <c r="E5" i="62"/>
  <c r="D16" i="62"/>
  <c r="D13" i="62"/>
  <c r="D12" i="62"/>
  <c r="H12" i="62" s="1"/>
  <c r="D11" i="62"/>
  <c r="H11" i="62" s="1"/>
  <c r="D10" i="62"/>
  <c r="H10" i="62" s="1"/>
  <c r="D9" i="62"/>
  <c r="H9" i="62" s="1"/>
  <c r="D7" i="62"/>
  <c r="H7" i="62" s="1"/>
  <c r="D6" i="75" l="1"/>
  <c r="N6" i="75" s="1"/>
  <c r="D5" i="62"/>
  <c r="D6" i="62"/>
  <c r="G5" i="74" l="1"/>
  <c r="H5" i="74" s="1"/>
  <c r="D8" i="74"/>
  <c r="E8" i="74" s="1"/>
  <c r="D9" i="74"/>
  <c r="D10" i="74"/>
  <c r="E10" i="74" s="1"/>
  <c r="D11" i="74"/>
  <c r="E11" i="74" s="1"/>
  <c r="D12" i="74"/>
  <c r="E12" i="74" s="1"/>
  <c r="D13" i="74"/>
  <c r="E13" i="74" s="1"/>
  <c r="D14" i="74"/>
  <c r="E14" i="74" s="1"/>
  <c r="D15" i="74"/>
  <c r="E15" i="74" s="1"/>
  <c r="D16" i="74"/>
  <c r="E16" i="74" s="1"/>
  <c r="D17" i="74"/>
  <c r="E17" i="74" s="1"/>
  <c r="D18" i="74"/>
  <c r="E18" i="74" s="1"/>
  <c r="D19" i="74"/>
  <c r="E19" i="74" s="1"/>
  <c r="D20" i="74"/>
  <c r="E20" i="74" s="1"/>
  <c r="D21" i="74"/>
  <c r="E21" i="74" s="1"/>
  <c r="D22" i="74"/>
  <c r="E22" i="74" s="1"/>
  <c r="G26" i="77" l="1"/>
  <c r="F26" i="77"/>
  <c r="F15" i="77"/>
  <c r="F37" i="77" l="1"/>
  <c r="G15" i="77"/>
  <c r="F10" i="77"/>
  <c r="F5" i="77"/>
  <c r="G6" i="62" l="1"/>
  <c r="E26" i="78" l="1"/>
  <c r="E25" i="78"/>
  <c r="E24" i="78"/>
  <c r="E23" i="78"/>
  <c r="E22" i="78"/>
  <c r="E21" i="78"/>
  <c r="E20" i="78"/>
  <c r="E19" i="78"/>
  <c r="E18" i="78"/>
  <c r="E17" i="78"/>
  <c r="M16" i="78"/>
  <c r="L16" i="78"/>
  <c r="K16" i="78"/>
  <c r="J16" i="78"/>
  <c r="I16" i="78"/>
  <c r="H16" i="78"/>
  <c r="G16" i="78"/>
  <c r="F16" i="78"/>
  <c r="E15" i="78"/>
  <c r="E14" i="78"/>
  <c r="E13" i="78"/>
  <c r="E12" i="78"/>
  <c r="E11" i="78"/>
  <c r="E10" i="78"/>
  <c r="E9" i="78"/>
  <c r="E8" i="78"/>
  <c r="E7" i="78"/>
  <c r="E6" i="78"/>
  <c r="M5" i="78"/>
  <c r="L5" i="78"/>
  <c r="K5" i="78"/>
  <c r="J5" i="78"/>
  <c r="I5" i="78"/>
  <c r="H5" i="78"/>
  <c r="G5" i="78"/>
  <c r="F5" i="78"/>
  <c r="E25" i="77"/>
  <c r="E24" i="77"/>
  <c r="E50" i="77"/>
  <c r="E49" i="77"/>
  <c r="E23" i="77"/>
  <c r="E48" i="77"/>
  <c r="E22" i="77"/>
  <c r="E47" i="77"/>
  <c r="E21" i="77"/>
  <c r="E46" i="77"/>
  <c r="E20" i="77"/>
  <c r="E45" i="77"/>
  <c r="E19" i="77"/>
  <c r="E44" i="77"/>
  <c r="E18" i="77"/>
  <c r="E43" i="77"/>
  <c r="E17" i="77"/>
  <c r="E42" i="77"/>
  <c r="E41" i="77"/>
  <c r="E40" i="77"/>
  <c r="E39" i="77"/>
  <c r="E38" i="77"/>
  <c r="G37" i="77"/>
  <c r="E37" i="77" s="1"/>
  <c r="D37" i="77" s="1"/>
  <c r="E16" i="77"/>
  <c r="E36" i="77"/>
  <c r="E15" i="77"/>
  <c r="D15" i="77" s="1"/>
  <c r="E35" i="77"/>
  <c r="D25" i="78" s="1"/>
  <c r="E14" i="77"/>
  <c r="E34" i="77"/>
  <c r="E13" i="77"/>
  <c r="E33" i="77"/>
  <c r="E12" i="77"/>
  <c r="E32" i="77"/>
  <c r="E11" i="77"/>
  <c r="D11" i="77" s="1"/>
  <c r="G10" i="77"/>
  <c r="E10" i="77" s="1"/>
  <c r="E31" i="77"/>
  <c r="E9" i="77"/>
  <c r="D10" i="76" s="1"/>
  <c r="E30" i="77"/>
  <c r="E8" i="77"/>
  <c r="D9" i="76" s="1"/>
  <c r="E29" i="77"/>
  <c r="E7" i="77"/>
  <c r="D8" i="76" s="1"/>
  <c r="E28" i="77"/>
  <c r="E6" i="77"/>
  <c r="E27" i="77"/>
  <c r="G5" i="77"/>
  <c r="E26" i="77"/>
  <c r="D26" i="77" s="1"/>
  <c r="E10" i="76"/>
  <c r="E9" i="76"/>
  <c r="E8" i="76"/>
  <c r="E7" i="76"/>
  <c r="E6" i="76"/>
  <c r="G5" i="76"/>
  <c r="F5" i="76"/>
  <c r="D31" i="74"/>
  <c r="E31" i="74" s="1"/>
  <c r="D7" i="74"/>
  <c r="E7" i="74" s="1"/>
  <c r="D6" i="74"/>
  <c r="E9" i="74" s="1"/>
  <c r="H17" i="74" s="1"/>
  <c r="D10" i="77" l="1"/>
  <c r="D7" i="76"/>
  <c r="H9" i="76"/>
  <c r="D21" i="78"/>
  <c r="D18" i="78"/>
  <c r="D26" i="78"/>
  <c r="E27" i="78"/>
  <c r="F27" i="78" s="1"/>
  <c r="D11" i="78"/>
  <c r="D14" i="78"/>
  <c r="D19" i="78"/>
  <c r="D8" i="78"/>
  <c r="D24" i="78"/>
  <c r="D20" i="78"/>
  <c r="D10" i="78"/>
  <c r="L4" i="78"/>
  <c r="D12" i="78"/>
  <c r="D13" i="78"/>
  <c r="D6" i="78"/>
  <c r="D7" i="78"/>
  <c r="D15" i="78"/>
  <c r="D17" i="78"/>
  <c r="D9" i="78"/>
  <c r="D22" i="78"/>
  <c r="D23" i="78"/>
  <c r="G4" i="78"/>
  <c r="I4" i="78"/>
  <c r="H4" i="78"/>
  <c r="F4" i="78"/>
  <c r="J4" i="78"/>
  <c r="K4" i="78"/>
  <c r="G4" i="77"/>
  <c r="M4" i="78"/>
  <c r="E16" i="78"/>
  <c r="E5" i="78"/>
  <c r="E5" i="77"/>
  <c r="D5" i="77" s="1"/>
  <c r="E5" i="76"/>
  <c r="F4" i="77"/>
  <c r="H14" i="74"/>
  <c r="H10" i="74"/>
  <c r="C52" i="77" l="1"/>
  <c r="D6" i="76"/>
  <c r="C11" i="76" s="1"/>
  <c r="E4" i="78"/>
  <c r="E4" i="77"/>
  <c r="D4" i="77" s="1"/>
  <c r="C51" i="77" s="1"/>
  <c r="D21" i="69" l="1"/>
  <c r="D19" i="69"/>
  <c r="D18" i="69"/>
  <c r="D15" i="69"/>
  <c r="D14" i="69"/>
  <c r="D13" i="69"/>
  <c r="D17" i="69"/>
  <c r="D11" i="69"/>
  <c r="D10" i="69"/>
  <c r="D9" i="69"/>
  <c r="D6" i="69"/>
  <c r="D7" i="69"/>
  <c r="F5" i="69" l="1"/>
  <c r="F24" i="46"/>
  <c r="G16" i="62" l="1"/>
  <c r="G13" i="62"/>
  <c r="G5" i="62" l="1"/>
  <c r="H24" i="46"/>
  <c r="D5" i="46" l="1"/>
  <c r="D25" i="46"/>
</calcChain>
</file>

<file path=xl/sharedStrings.xml><?xml version="1.0" encoding="utf-8"?>
<sst xmlns="http://schemas.openxmlformats.org/spreadsheetml/2006/main" count="2791" uniqueCount="1525">
  <si>
    <t>Total</t>
  </si>
  <si>
    <t>Código Secuencial:</t>
  </si>
  <si>
    <t>01</t>
  </si>
  <si>
    <t>02</t>
  </si>
  <si>
    <t>03</t>
  </si>
  <si>
    <t>04</t>
  </si>
  <si>
    <t>05</t>
  </si>
  <si>
    <t>06</t>
  </si>
  <si>
    <t>07</t>
  </si>
  <si>
    <t>Dependencia:</t>
  </si>
  <si>
    <t>08</t>
  </si>
  <si>
    <t>09</t>
  </si>
  <si>
    <t>10</t>
  </si>
  <si>
    <t>Circuito Escolar:</t>
  </si>
  <si>
    <t>Institución:</t>
  </si>
  <si>
    <t>12</t>
  </si>
  <si>
    <t>Mu-
jeres</t>
  </si>
  <si>
    <t>Hom-
bres</t>
  </si>
  <si>
    <t>CODINS</t>
  </si>
  <si>
    <t>CODIGO</t>
  </si>
  <si>
    <t>NOMBRE</t>
  </si>
  <si>
    <t>REGION</t>
  </si>
  <si>
    <t>CIRES</t>
  </si>
  <si>
    <t>PR</t>
  </si>
  <si>
    <t>CAN</t>
  </si>
  <si>
    <t>DIS</t>
  </si>
  <si>
    <t>PROVINCIA</t>
  </si>
  <si>
    <t>CANTON</t>
  </si>
  <si>
    <t>DISTRITO</t>
  </si>
  <si>
    <t>POBLADO</t>
  </si>
  <si>
    <t>SECTOR</t>
  </si>
  <si>
    <t>DIRECTOR</t>
  </si>
  <si>
    <t>TELEFONO</t>
  </si>
  <si>
    <t>FAX</t>
  </si>
  <si>
    <t>CORREO</t>
  </si>
  <si>
    <t>EXACTA</t>
  </si>
  <si>
    <t>CREACION</t>
  </si>
  <si>
    <t>1</t>
  </si>
  <si>
    <t>SAN JOSE</t>
  </si>
  <si>
    <t>CARMEN</t>
  </si>
  <si>
    <t>2</t>
  </si>
  <si>
    <t>DESAMPARADOS</t>
  </si>
  <si>
    <t>MERCED</t>
  </si>
  <si>
    <t>3</t>
  </si>
  <si>
    <t>00022</t>
  </si>
  <si>
    <t>OCCIDENTE</t>
  </si>
  <si>
    <t>ALAJUELA</t>
  </si>
  <si>
    <t>SAN RAMON</t>
  </si>
  <si>
    <t>LIMON</t>
  </si>
  <si>
    <t>7</t>
  </si>
  <si>
    <t>6</t>
  </si>
  <si>
    <t>PUNTARENAS</t>
  </si>
  <si>
    <t>TIBAS</t>
  </si>
  <si>
    <t>SAN RAFAEL</t>
  </si>
  <si>
    <t>00067</t>
  </si>
  <si>
    <t>15</t>
  </si>
  <si>
    <t>4</t>
  </si>
  <si>
    <t>HEREDIA</t>
  </si>
  <si>
    <t>SAN CARLOS</t>
  </si>
  <si>
    <t>5</t>
  </si>
  <si>
    <t>GUANACASTE</t>
  </si>
  <si>
    <t>CARTAGO</t>
  </si>
  <si>
    <t>EL LLANO</t>
  </si>
  <si>
    <t>00105</t>
  </si>
  <si>
    <t>SANTA ANA</t>
  </si>
  <si>
    <t>POZOS</t>
  </si>
  <si>
    <t>00111</t>
  </si>
  <si>
    <t>00155</t>
  </si>
  <si>
    <t>00127</t>
  </si>
  <si>
    <t>00179</t>
  </si>
  <si>
    <t>00167</t>
  </si>
  <si>
    <t>ACOSTA</t>
  </si>
  <si>
    <t>GOICOECHEA</t>
  </si>
  <si>
    <t>GUADALUPE</t>
  </si>
  <si>
    <t>SANTIAGO</t>
  </si>
  <si>
    <t>GRECIA</t>
  </si>
  <si>
    <t>SAN IGNACIO</t>
  </si>
  <si>
    <t>TURRUJAL</t>
  </si>
  <si>
    <t>00993</t>
  </si>
  <si>
    <t>00295</t>
  </si>
  <si>
    <t>LIBERIA</t>
  </si>
  <si>
    <t>COLON</t>
  </si>
  <si>
    <t>PEREZ ZELEDON</t>
  </si>
  <si>
    <t>19</t>
  </si>
  <si>
    <t>MIRAVALLES</t>
  </si>
  <si>
    <t>EL ROBLE</t>
  </si>
  <si>
    <t>GUACIMO</t>
  </si>
  <si>
    <t>CENTRO</t>
  </si>
  <si>
    <t>QUESADA</t>
  </si>
  <si>
    <t>GUAPILES</t>
  </si>
  <si>
    <t>OREAMUNO</t>
  </si>
  <si>
    <t>TURRIALBA</t>
  </si>
  <si>
    <t>LAS AMERICAS</t>
  </si>
  <si>
    <t>MORACIA</t>
  </si>
  <si>
    <t>PITAHAYA</t>
  </si>
  <si>
    <t>Barrio o Poblado:</t>
  </si>
  <si>
    <t>Dirección Exacta:</t>
  </si>
  <si>
    <t>Dirección Regional:</t>
  </si>
  <si>
    <t>Código Presupuestario:</t>
  </si>
  <si>
    <t>Hombres</t>
  </si>
  <si>
    <t>Mujeres</t>
  </si>
  <si>
    <t>02296</t>
  </si>
  <si>
    <t>Discapacidad Múltiple</t>
  </si>
  <si>
    <t>Discapacidad Visual</t>
  </si>
  <si>
    <t>Sordera</t>
  </si>
  <si>
    <t>Sordo Ceguera</t>
  </si>
  <si>
    <t>Educación Preescolar</t>
  </si>
  <si>
    <t>Trabajo Social</t>
  </si>
  <si>
    <t>Antártida</t>
  </si>
  <si>
    <t>Oceanía</t>
  </si>
  <si>
    <t>África</t>
  </si>
  <si>
    <t>Europa</t>
  </si>
  <si>
    <t>Asia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</si>
  <si>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</si>
  <si>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</si>
  <si>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</si>
  <si>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</si>
  <si>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</si>
  <si>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</si>
  <si>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</si>
  <si>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</si>
  <si>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</si>
  <si>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</si>
  <si>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</si>
  <si>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</si>
  <si>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</si>
  <si>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</si>
  <si>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</si>
  <si>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</si>
  <si>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</si>
  <si>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</si>
  <si>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</si>
  <si>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</si>
  <si>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</si>
  <si>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</si>
  <si>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</si>
  <si>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</si>
  <si>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</si>
  <si>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</si>
  <si>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</si>
  <si>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</si>
  <si>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</si>
  <si>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Canadá</t>
  </si>
  <si>
    <t>Estados Unidos</t>
  </si>
  <si>
    <t>México</t>
  </si>
  <si>
    <t>Belice</t>
  </si>
  <si>
    <t>Guatemala</t>
  </si>
  <si>
    <t>Honduras</t>
  </si>
  <si>
    <t>El Salvador</t>
  </si>
  <si>
    <t>Nicaragua</t>
  </si>
  <si>
    <t>Panamá</t>
  </si>
  <si>
    <t>Cuba</t>
  </si>
  <si>
    <t>República Dominicana</t>
  </si>
  <si>
    <t>Haití</t>
  </si>
  <si>
    <t>Colombia</t>
  </si>
  <si>
    <t>Ecuador</t>
  </si>
  <si>
    <t>Perú</t>
  </si>
  <si>
    <t>Bolivia</t>
  </si>
  <si>
    <t>Chile</t>
  </si>
  <si>
    <t>Argentina</t>
  </si>
  <si>
    <t>Paraguay</t>
  </si>
  <si>
    <t>Uruguay</t>
  </si>
  <si>
    <t>Brasil</t>
  </si>
  <si>
    <t>Venezuela</t>
  </si>
  <si>
    <t>Guyana</t>
  </si>
  <si>
    <t>Otros Países y Dependencias de América</t>
  </si>
  <si>
    <t>Correo Electrónico de la Institución:</t>
  </si>
  <si>
    <t>LA CABAÑA</t>
  </si>
  <si>
    <t>00080</t>
  </si>
  <si>
    <t>00053</t>
  </si>
  <si>
    <t>00054</t>
  </si>
  <si>
    <t>00055</t>
  </si>
  <si>
    <t>00038</t>
  </si>
  <si>
    <t>00056</t>
  </si>
  <si>
    <t>00088</t>
  </si>
  <si>
    <t>00098</t>
  </si>
  <si>
    <t>00137</t>
  </si>
  <si>
    <t>OBSERVACIONES/COMENTARIOS:</t>
  </si>
  <si>
    <t>Centro de Educación Especial</t>
  </si>
  <si>
    <t>4234</t>
  </si>
  <si>
    <t>MAGNOLIA</t>
  </si>
  <si>
    <t>4235</t>
  </si>
  <si>
    <t>4236</t>
  </si>
  <si>
    <t>4237</t>
  </si>
  <si>
    <t>4240</t>
  </si>
  <si>
    <t>4241</t>
  </si>
  <si>
    <t>4298</t>
  </si>
  <si>
    <t>4352</t>
  </si>
  <si>
    <t>DESAMPARADOS CENTRO</t>
  </si>
  <si>
    <t>4402</t>
  </si>
  <si>
    <t>4439</t>
  </si>
  <si>
    <t>4440</t>
  </si>
  <si>
    <t>4495</t>
  </si>
  <si>
    <t>4514</t>
  </si>
  <si>
    <t>BALTAZAR QUESADA</t>
  </si>
  <si>
    <t>4536</t>
  </si>
  <si>
    <t>LA CHINCHILLA</t>
  </si>
  <si>
    <t>4586</t>
  </si>
  <si>
    <t>4615</t>
  </si>
  <si>
    <t>4673</t>
  </si>
  <si>
    <t>4729</t>
  </si>
  <si>
    <t>5557</t>
  </si>
  <si>
    <t>6411</t>
  </si>
  <si>
    <t>EL COLEGIO</t>
  </si>
  <si>
    <t>100 ESTE DEL CEMENTERIO</t>
  </si>
  <si>
    <t>100 ESTE DEL CEMENTERIO DE GUADALUPE</t>
  </si>
  <si>
    <t>150 ESTE DEL DEPOSITO EL LAGAR</t>
  </si>
  <si>
    <t>600 NORTE DEL BANCO DE COSTA RICA P. COLON</t>
  </si>
  <si>
    <t>iandreajimenez@hotmail.com</t>
  </si>
  <si>
    <t>SALON COMUNAL DE SN.LORENZO 150 MT.S.Y 100 OE</t>
  </si>
  <si>
    <t>COSTADO NOROESTE DEL TEMPLO CATOLICO</t>
  </si>
  <si>
    <t>CONTIGUO AL POLIDEPORTIVO GRIEGO</t>
  </si>
  <si>
    <t>FRENTE A CORREOS DE COSTA RICA</t>
  </si>
  <si>
    <t>1KM AL NORTE PARQUE CENTRAL DE SN RAFAEL</t>
  </si>
  <si>
    <t>1 KM NORTE DE LA ENTRADA PRINCIPAL DE LA UNA</t>
  </si>
  <si>
    <t>ELLEN ERIKA CAMBRONERO BRENES</t>
  </si>
  <si>
    <t>DETRAS DEL RESIDENCIAL EL ROBLEDAL</t>
  </si>
  <si>
    <t>COSTADO NORTE DE LA PLAZA DE TURRUJAL</t>
  </si>
  <si>
    <t>I y II Ciclos</t>
  </si>
  <si>
    <t>C.E.E.</t>
  </si>
  <si>
    <t>III Ciclo</t>
  </si>
  <si>
    <t>DISCAPACIDAD DE LOS ESTUDIANTES DEL C.E.E.</t>
  </si>
  <si>
    <t>Discapacidad</t>
  </si>
  <si>
    <t>III Ciclo y IV Ciclo</t>
  </si>
  <si>
    <t>Total-C.E.E.</t>
  </si>
  <si>
    <t>Discapacidad Motora</t>
  </si>
  <si>
    <t>Ceguera</t>
  </si>
  <si>
    <t>Baja Visión</t>
  </si>
  <si>
    <t>IV Ciclo</t>
  </si>
  <si>
    <t>Tipo de Cargo</t>
  </si>
  <si>
    <t>Audición y Lenguaje</t>
  </si>
  <si>
    <t>Director</t>
  </si>
  <si>
    <t>Problemas Emocionales y de Conducta</t>
  </si>
  <si>
    <t>Asistente de Dirección</t>
  </si>
  <si>
    <t>Problemas de Aprendizaje</t>
  </si>
  <si>
    <t>Auxiliar Administrativo</t>
  </si>
  <si>
    <t>Terapia del Lenguaje</t>
  </si>
  <si>
    <t>Técnicos-Docentes</t>
  </si>
  <si>
    <t>Orientador</t>
  </si>
  <si>
    <t>Otros Docentes Educación Especial</t>
  </si>
  <si>
    <t>Orientador Asistente</t>
  </si>
  <si>
    <t>Administrativos y de Servicios</t>
  </si>
  <si>
    <t>Bibliotecólogo</t>
  </si>
  <si>
    <t>Oficinista</t>
  </si>
  <si>
    <t>Docentes</t>
  </si>
  <si>
    <t>Sicólogo</t>
  </si>
  <si>
    <t>Educación Musical</t>
  </si>
  <si>
    <t>Sociólogo</t>
  </si>
  <si>
    <t>Artes Plásticas</t>
  </si>
  <si>
    <t>Artes Industriales</t>
  </si>
  <si>
    <t>Trabajador Calificado</t>
  </si>
  <si>
    <t>Otros Docentes</t>
  </si>
  <si>
    <t>Oficial de Seguridad</t>
  </si>
  <si>
    <t>Docentes Educación Especial</t>
  </si>
  <si>
    <t>Auxiliar de Vigilancia</t>
  </si>
  <si>
    <t>Generalista en Educación Especial</t>
  </si>
  <si>
    <t>Conserje</t>
  </si>
  <si>
    <t>Cocinera</t>
  </si>
  <si>
    <t>Otros</t>
  </si>
  <si>
    <t>Aspi-rantes</t>
  </si>
  <si>
    <t>Inglés</t>
  </si>
  <si>
    <t>Educación Física</t>
  </si>
  <si>
    <t>Educación Religiosa</t>
  </si>
  <si>
    <t>Informática</t>
  </si>
  <si>
    <t>Cantidad
Total</t>
  </si>
  <si>
    <t>Aulas (que no se utilizan para impartir lecciones)</t>
  </si>
  <si>
    <t>Laboratorio de Informática</t>
  </si>
  <si>
    <t>Sala de Profesores</t>
  </si>
  <si>
    <t>Comedor</t>
  </si>
  <si>
    <t>Biblioteca</t>
  </si>
  <si>
    <t>Gimnasio</t>
  </si>
  <si>
    <t>Taller de Artes Industriales</t>
  </si>
  <si>
    <t>Otros Talleres</t>
  </si>
  <si>
    <t>Lavatorios</t>
  </si>
  <si>
    <t>El o los Servicios Sanitarios están conectados a:</t>
  </si>
  <si>
    <t>Servicio Sanitario Accesible (Ley 7600)</t>
  </si>
  <si>
    <t>No tiene</t>
  </si>
  <si>
    <t>Uso</t>
  </si>
  <si>
    <t>Computadora de Escritorio</t>
  </si>
  <si>
    <t>Sin Conexión a Internet</t>
  </si>
  <si>
    <t>Computadoras en Buen Estado</t>
  </si>
  <si>
    <t>De uso estrictamente pedagógico</t>
  </si>
  <si>
    <t>De uso pedagógico y administrativo</t>
  </si>
  <si>
    <t>De uso estrictamente administrativo</t>
  </si>
  <si>
    <t>PERSONAL DOCENTE DEL C.E.E., POR GRUPO PROFESIONAL</t>
  </si>
  <si>
    <t>Docentes-C.E.E.</t>
  </si>
  <si>
    <t>Ubicación (PR/CA/DI):</t>
  </si>
  <si>
    <t>pcd</t>
  </si>
  <si>
    <t>1-01-01</t>
  </si>
  <si>
    <t>2-01-01</t>
  </si>
  <si>
    <t>3-01-01</t>
  </si>
  <si>
    <t>4-01-01</t>
  </si>
  <si>
    <t>5-01-01</t>
  </si>
  <si>
    <t>6-01-01</t>
  </si>
  <si>
    <t>7-01-01</t>
  </si>
  <si>
    <t>1-02-01</t>
  </si>
  <si>
    <t>2-02-01</t>
  </si>
  <si>
    <t>3-02-01</t>
  </si>
  <si>
    <t>4-02-01</t>
  </si>
  <si>
    <t>5-02-01</t>
  </si>
  <si>
    <t>6-02-01</t>
  </si>
  <si>
    <t>7-02-01</t>
  </si>
  <si>
    <t>1-03-01</t>
  </si>
  <si>
    <t>2-03-01</t>
  </si>
  <si>
    <t>3-03-01</t>
  </si>
  <si>
    <t>4-03-01</t>
  </si>
  <si>
    <t>5-03-01</t>
  </si>
  <si>
    <t>6-03-01</t>
  </si>
  <si>
    <t>7-03-01</t>
  </si>
  <si>
    <t>1-04-01</t>
  </si>
  <si>
    <t>2-04-01</t>
  </si>
  <si>
    <t>3-04-01</t>
  </si>
  <si>
    <t>4-04-01</t>
  </si>
  <si>
    <t>5-04-01</t>
  </si>
  <si>
    <t>6-04-01</t>
  </si>
  <si>
    <t>7-04-01</t>
  </si>
  <si>
    <t>1-05-01</t>
  </si>
  <si>
    <t>2-05-01</t>
  </si>
  <si>
    <t>3-05-01</t>
  </si>
  <si>
    <t>4-05-01</t>
  </si>
  <si>
    <t>5-05-01</t>
  </si>
  <si>
    <t>6-05-01</t>
  </si>
  <si>
    <t>7-05-01</t>
  </si>
  <si>
    <t>1-06-01</t>
  </si>
  <si>
    <t>2-06-01</t>
  </si>
  <si>
    <t>3-06-01</t>
  </si>
  <si>
    <t>4-06-01</t>
  </si>
  <si>
    <t>5-06-01</t>
  </si>
  <si>
    <t>6-06-01</t>
  </si>
  <si>
    <t>7-06-01</t>
  </si>
  <si>
    <t>1-07-01</t>
  </si>
  <si>
    <t>2-07-01</t>
  </si>
  <si>
    <t>3-07-01</t>
  </si>
  <si>
    <t>4-07-01</t>
  </si>
  <si>
    <t>5-07-01</t>
  </si>
  <si>
    <t>6-07-01</t>
  </si>
  <si>
    <t>1-08-01</t>
  </si>
  <si>
    <t>2-08-01</t>
  </si>
  <si>
    <t>3-08-01</t>
  </si>
  <si>
    <t>4-08-01</t>
  </si>
  <si>
    <t>5-08-01</t>
  </si>
  <si>
    <t>6-08-01</t>
  </si>
  <si>
    <t>1-09-01</t>
  </si>
  <si>
    <t>2-09-01</t>
  </si>
  <si>
    <t>4-09-01</t>
  </si>
  <si>
    <t>5-09-01</t>
  </si>
  <si>
    <t>6-09-01</t>
  </si>
  <si>
    <t>1-10-01</t>
  </si>
  <si>
    <t>2-10-01</t>
  </si>
  <si>
    <t>4-10-01</t>
  </si>
  <si>
    <t>5-10-01</t>
  </si>
  <si>
    <t>6-10-01</t>
  </si>
  <si>
    <t>1-11-01</t>
  </si>
  <si>
    <t>2-11-01</t>
  </si>
  <si>
    <t>5-11-01</t>
  </si>
  <si>
    <t>6-11-01</t>
  </si>
  <si>
    <t>1-12-01</t>
  </si>
  <si>
    <t>2-12-01</t>
  </si>
  <si>
    <t>1-01-02</t>
  </si>
  <si>
    <t>2-01-02</t>
  </si>
  <si>
    <t>3-01-02</t>
  </si>
  <si>
    <t>4-01-02</t>
  </si>
  <si>
    <t>5-01-02</t>
  </si>
  <si>
    <t>6-01-02</t>
  </si>
  <si>
    <t>7-01-02</t>
  </si>
  <si>
    <t>1-02-02</t>
  </si>
  <si>
    <t>2-02-02</t>
  </si>
  <si>
    <t>3-02-02</t>
  </si>
  <si>
    <t>4-02-02</t>
  </si>
  <si>
    <t>5-02-02</t>
  </si>
  <si>
    <t>6-02-02</t>
  </si>
  <si>
    <t>7-02-02</t>
  </si>
  <si>
    <t>1-03-02</t>
  </si>
  <si>
    <t>2-03-02</t>
  </si>
  <si>
    <t>3-03-02</t>
  </si>
  <si>
    <t>4-03-02</t>
  </si>
  <si>
    <t>5-03-02</t>
  </si>
  <si>
    <t>6-03-02</t>
  </si>
  <si>
    <t>7-03-02</t>
  </si>
  <si>
    <t>1-04-02</t>
  </si>
  <si>
    <t>2-04-02</t>
  </si>
  <si>
    <t>3-04-02</t>
  </si>
  <si>
    <t>4-04-02</t>
  </si>
  <si>
    <t>5-04-02</t>
  </si>
  <si>
    <t>6-04-02</t>
  </si>
  <si>
    <t>7-04-02</t>
  </si>
  <si>
    <t>1-05-02</t>
  </si>
  <si>
    <t>2-05-02</t>
  </si>
  <si>
    <t>3-05-02</t>
  </si>
  <si>
    <t>4-05-02</t>
  </si>
  <si>
    <t>5-05-02</t>
  </si>
  <si>
    <t>6-05-02</t>
  </si>
  <si>
    <t>7-05-02</t>
  </si>
  <si>
    <t>1-06-02</t>
  </si>
  <si>
    <t>2-06-02</t>
  </si>
  <si>
    <t>3-06-02</t>
  </si>
  <si>
    <t>4-06-02</t>
  </si>
  <si>
    <t>5-06-02</t>
  </si>
  <si>
    <t>6-06-02</t>
  </si>
  <si>
    <t>7-06-02</t>
  </si>
  <si>
    <t>1-07-02</t>
  </si>
  <si>
    <t>2-07-02</t>
  </si>
  <si>
    <t>3-07-02</t>
  </si>
  <si>
    <t>4-07-02</t>
  </si>
  <si>
    <t>5-07-02</t>
  </si>
  <si>
    <t>1-08-02</t>
  </si>
  <si>
    <t>2-08-02</t>
  </si>
  <si>
    <t>3-08-02</t>
  </si>
  <si>
    <t>4-08-02</t>
  </si>
  <si>
    <t>5-08-02</t>
  </si>
  <si>
    <t>6-08-02</t>
  </si>
  <si>
    <t>1-09-02</t>
  </si>
  <si>
    <t>2-09-02</t>
  </si>
  <si>
    <t>4-09-02</t>
  </si>
  <si>
    <t>5-09-02</t>
  </si>
  <si>
    <t>1-10-02</t>
  </si>
  <si>
    <t>2-10-02</t>
  </si>
  <si>
    <t>4-10-02</t>
  </si>
  <si>
    <t>5-10-02</t>
  </si>
  <si>
    <t>6-10-02</t>
  </si>
  <si>
    <t>1-11-02</t>
  </si>
  <si>
    <t>2-11-02</t>
  </si>
  <si>
    <t>5-11-02</t>
  </si>
  <si>
    <t>6-11-02</t>
  </si>
  <si>
    <t>1-12-02</t>
  </si>
  <si>
    <t>2-12-02</t>
  </si>
  <si>
    <t>1-01-03</t>
  </si>
  <si>
    <t>2-01-03</t>
  </si>
  <si>
    <t>3-01-03</t>
  </si>
  <si>
    <t>4-01-03</t>
  </si>
  <si>
    <t>5-01-03</t>
  </si>
  <si>
    <t>6-01-03</t>
  </si>
  <si>
    <t>7-01-03</t>
  </si>
  <si>
    <t>1-02-03</t>
  </si>
  <si>
    <t>2-02-03</t>
  </si>
  <si>
    <t>3-02-03</t>
  </si>
  <si>
    <t>4-02-03</t>
  </si>
  <si>
    <t>5-02-03</t>
  </si>
  <si>
    <t>6-02-03</t>
  </si>
  <si>
    <t>7-02-03</t>
  </si>
  <si>
    <t>1-03-03</t>
  </si>
  <si>
    <t>2-03-03</t>
  </si>
  <si>
    <t>3-03-03</t>
  </si>
  <si>
    <t>4-03-03</t>
  </si>
  <si>
    <t>5-03-03</t>
  </si>
  <si>
    <t>6-03-03</t>
  </si>
  <si>
    <t>7-03-03</t>
  </si>
  <si>
    <t>1-04-03</t>
  </si>
  <si>
    <t>2-04-03</t>
  </si>
  <si>
    <t>3-04-03</t>
  </si>
  <si>
    <t>4-04-03</t>
  </si>
  <si>
    <t>5-04-03</t>
  </si>
  <si>
    <t>6-04-03</t>
  </si>
  <si>
    <t>7-04-03</t>
  </si>
  <si>
    <t>1-05-03</t>
  </si>
  <si>
    <t>2-05-03</t>
  </si>
  <si>
    <t>3-05-03</t>
  </si>
  <si>
    <t>4-05-03</t>
  </si>
  <si>
    <t>5-05-03</t>
  </si>
  <si>
    <t>6-05-03</t>
  </si>
  <si>
    <t>7-05-03</t>
  </si>
  <si>
    <t>1-06-03</t>
  </si>
  <si>
    <t>2-06-03</t>
  </si>
  <si>
    <t>3-06-03</t>
  </si>
  <si>
    <t>4-06-03</t>
  </si>
  <si>
    <t>5-06-03</t>
  </si>
  <si>
    <t>6-06-03</t>
  </si>
  <si>
    <t>7-06-03</t>
  </si>
  <si>
    <t>1-07-03</t>
  </si>
  <si>
    <t>2-07-03</t>
  </si>
  <si>
    <t>3-07-03</t>
  </si>
  <si>
    <t>4-07-03</t>
  </si>
  <si>
    <t>5-07-03</t>
  </si>
  <si>
    <t>6-07-03</t>
  </si>
  <si>
    <t>1-08-03</t>
  </si>
  <si>
    <t>2-08-03</t>
  </si>
  <si>
    <t>3-08-03</t>
  </si>
  <si>
    <t>4-08-03</t>
  </si>
  <si>
    <t>5-08-03</t>
  </si>
  <si>
    <t>6-08-03</t>
  </si>
  <si>
    <t>1-09-03</t>
  </si>
  <si>
    <t>2-09-03</t>
  </si>
  <si>
    <t>5-09-03</t>
  </si>
  <si>
    <t>1-10-03</t>
  </si>
  <si>
    <t>2-10-03</t>
  </si>
  <si>
    <t>4-10-03</t>
  </si>
  <si>
    <t>5-10-03</t>
  </si>
  <si>
    <t>6-10-03</t>
  </si>
  <si>
    <t>1-11-03</t>
  </si>
  <si>
    <t>2-11-03</t>
  </si>
  <si>
    <t>5-11-03</t>
  </si>
  <si>
    <t>1-12-03</t>
  </si>
  <si>
    <t>2-12-03</t>
  </si>
  <si>
    <t>1-01-04</t>
  </si>
  <si>
    <t>2-01-04</t>
  </si>
  <si>
    <t>3-01-04</t>
  </si>
  <si>
    <t>4-01-04</t>
  </si>
  <si>
    <t>5-01-04</t>
  </si>
  <si>
    <t>6-01-04</t>
  </si>
  <si>
    <t>7-01-04</t>
  </si>
  <si>
    <t>2-02-04</t>
  </si>
  <si>
    <t>3-02-04</t>
  </si>
  <si>
    <t>4-02-04</t>
  </si>
  <si>
    <t>5-02-04</t>
  </si>
  <si>
    <t>6-02-04</t>
  </si>
  <si>
    <t>7-02-04</t>
  </si>
  <si>
    <t>1-03-04</t>
  </si>
  <si>
    <t>2-03-04</t>
  </si>
  <si>
    <t>3-03-04</t>
  </si>
  <si>
    <t>4-03-04</t>
  </si>
  <si>
    <t>5-03-04</t>
  </si>
  <si>
    <t>6-03-04</t>
  </si>
  <si>
    <t>7-03-04</t>
  </si>
  <si>
    <t>1-04-04</t>
  </si>
  <si>
    <t>2-04-04</t>
  </si>
  <si>
    <t>4-04-04</t>
  </si>
  <si>
    <t>5-04-04</t>
  </si>
  <si>
    <t>7-04-04</t>
  </si>
  <si>
    <t>2-05-04</t>
  </si>
  <si>
    <t>3-05-04</t>
  </si>
  <si>
    <t>4-05-04</t>
  </si>
  <si>
    <t>5-05-04</t>
  </si>
  <si>
    <t>6-05-04</t>
  </si>
  <si>
    <t>1-06-04</t>
  </si>
  <si>
    <t>2-06-04</t>
  </si>
  <si>
    <t>4-06-04</t>
  </si>
  <si>
    <t>5-06-04</t>
  </si>
  <si>
    <t>7-06-04</t>
  </si>
  <si>
    <t>1-07-04</t>
  </si>
  <si>
    <t>2-07-04</t>
  </si>
  <si>
    <t>3-07-04</t>
  </si>
  <si>
    <t>5-07-04</t>
  </si>
  <si>
    <t>6-07-04</t>
  </si>
  <si>
    <t>1-08-04</t>
  </si>
  <si>
    <t>2-08-04</t>
  </si>
  <si>
    <t>3-08-04</t>
  </si>
  <si>
    <t>5-08-04</t>
  </si>
  <si>
    <t>6-08-04</t>
  </si>
  <si>
    <t>1-09-04</t>
  </si>
  <si>
    <t>2-09-04</t>
  </si>
  <si>
    <t>5-09-04</t>
  </si>
  <si>
    <t>1-10-04</t>
  </si>
  <si>
    <t>2-10-04</t>
  </si>
  <si>
    <t>4-10-04</t>
  </si>
  <si>
    <t>5-10-04</t>
  </si>
  <si>
    <t>6-10-04</t>
  </si>
  <si>
    <t>1-11-04</t>
  </si>
  <si>
    <t>2-11-04</t>
  </si>
  <si>
    <t>5-11-04</t>
  </si>
  <si>
    <t>1-12-04</t>
  </si>
  <si>
    <t>2-12-04</t>
  </si>
  <si>
    <t>1-01-05</t>
  </si>
  <si>
    <t>2-01-05</t>
  </si>
  <si>
    <t>3-01-05</t>
  </si>
  <si>
    <t>4-01-05</t>
  </si>
  <si>
    <t>5-01-05</t>
  </si>
  <si>
    <t>6-01-05</t>
  </si>
  <si>
    <t>2-02-05</t>
  </si>
  <si>
    <t>3-02-05</t>
  </si>
  <si>
    <t>4-02-05</t>
  </si>
  <si>
    <t>5-02-05</t>
  </si>
  <si>
    <t>6-02-05</t>
  </si>
  <si>
    <t>7-02-05</t>
  </si>
  <si>
    <t>1-03-05</t>
  </si>
  <si>
    <t>2-03-05</t>
  </si>
  <si>
    <t>3-03-05</t>
  </si>
  <si>
    <t>4-03-05</t>
  </si>
  <si>
    <t>5-03-05</t>
  </si>
  <si>
    <t>6-03-05</t>
  </si>
  <si>
    <t>7-03-05</t>
  </si>
  <si>
    <t>1-04-05</t>
  </si>
  <si>
    <t>4-04-05</t>
  </si>
  <si>
    <t>2-05-05</t>
  </si>
  <si>
    <t>3-05-05</t>
  </si>
  <si>
    <t>4-05-05</t>
  </si>
  <si>
    <t>6-05-05</t>
  </si>
  <si>
    <t>1-06-05</t>
  </si>
  <si>
    <t>2-06-05</t>
  </si>
  <si>
    <t>5-06-05</t>
  </si>
  <si>
    <t>7-06-05</t>
  </si>
  <si>
    <t>1-07-05</t>
  </si>
  <si>
    <t>2-07-05</t>
  </si>
  <si>
    <t>3-07-05</t>
  </si>
  <si>
    <t>1-08-05</t>
  </si>
  <si>
    <t>2-08-05</t>
  </si>
  <si>
    <t>5-08-05</t>
  </si>
  <si>
    <t>6-08-05</t>
  </si>
  <si>
    <t>1-09-05</t>
  </si>
  <si>
    <t>2-09-05</t>
  </si>
  <si>
    <t>5-09-05</t>
  </si>
  <si>
    <t>1-10-05</t>
  </si>
  <si>
    <t>2-10-05</t>
  </si>
  <si>
    <t>4-10-05</t>
  </si>
  <si>
    <t>1-11-05</t>
  </si>
  <si>
    <t>2-11-05</t>
  </si>
  <si>
    <t>1-12-05</t>
  </si>
  <si>
    <t>2-12-05</t>
  </si>
  <si>
    <t>1-01-06</t>
  </si>
  <si>
    <t>2-01-06</t>
  </si>
  <si>
    <t>3-01-06</t>
  </si>
  <si>
    <t>6-01-06</t>
  </si>
  <si>
    <t>2-02-06</t>
  </si>
  <si>
    <t>4-02-06</t>
  </si>
  <si>
    <t>5-02-06</t>
  </si>
  <si>
    <t>7-02-06</t>
  </si>
  <si>
    <t>1-03-06</t>
  </si>
  <si>
    <t>3-03-06</t>
  </si>
  <si>
    <t>4-03-06</t>
  </si>
  <si>
    <t>5-03-06</t>
  </si>
  <si>
    <t>6-03-06</t>
  </si>
  <si>
    <t>7-03-06</t>
  </si>
  <si>
    <t>1-04-06</t>
  </si>
  <si>
    <t>4-04-06</t>
  </si>
  <si>
    <t>2-05-06</t>
  </si>
  <si>
    <t>3-05-06</t>
  </si>
  <si>
    <t>6-05-06</t>
  </si>
  <si>
    <t>1-06-06</t>
  </si>
  <si>
    <t>2-06-06</t>
  </si>
  <si>
    <t>1-07-06</t>
  </si>
  <si>
    <t>2-07-06</t>
  </si>
  <si>
    <t>1-08-06</t>
  </si>
  <si>
    <t>5-08-06</t>
  </si>
  <si>
    <t>1-09-06</t>
  </si>
  <si>
    <t>5-09-06</t>
  </si>
  <si>
    <t>2-10-06</t>
  </si>
  <si>
    <t>2-11-06</t>
  </si>
  <si>
    <t>1-01-07</t>
  </si>
  <si>
    <t>2-01-07</t>
  </si>
  <si>
    <t>3-01-07</t>
  </si>
  <si>
    <t>6-01-07</t>
  </si>
  <si>
    <t>2-02-07</t>
  </si>
  <si>
    <t>5-02-07</t>
  </si>
  <si>
    <t>7-02-07</t>
  </si>
  <si>
    <t>1-03-07</t>
  </si>
  <si>
    <t>2-03-07</t>
  </si>
  <si>
    <t>3-03-07</t>
  </si>
  <si>
    <t>4-03-07</t>
  </si>
  <si>
    <t>5-03-07</t>
  </si>
  <si>
    <t>6-03-07</t>
  </si>
  <si>
    <t>1-04-07</t>
  </si>
  <si>
    <t>2-05-07</t>
  </si>
  <si>
    <t>3-05-07</t>
  </si>
  <si>
    <t>1-06-07</t>
  </si>
  <si>
    <t>2-06-07</t>
  </si>
  <si>
    <t>2-07-07</t>
  </si>
  <si>
    <t>1-08-07</t>
  </si>
  <si>
    <t>5-08-07</t>
  </si>
  <si>
    <t>2-10-07</t>
  </si>
  <si>
    <t>2-11-07</t>
  </si>
  <si>
    <t>1-01-08</t>
  </si>
  <si>
    <t>2-01-08</t>
  </si>
  <si>
    <t>3-01-08</t>
  </si>
  <si>
    <t>6-01-08</t>
  </si>
  <si>
    <t>2-02-08</t>
  </si>
  <si>
    <t>1-03-08</t>
  </si>
  <si>
    <t>2-03-08</t>
  </si>
  <si>
    <t>3-03-08</t>
  </si>
  <si>
    <t>4-03-08</t>
  </si>
  <si>
    <t>5-03-08</t>
  </si>
  <si>
    <t>6-03-08</t>
  </si>
  <si>
    <t>1-04-08</t>
  </si>
  <si>
    <t>2-05-08</t>
  </si>
  <si>
    <t>3-05-08</t>
  </si>
  <si>
    <t>2-06-08</t>
  </si>
  <si>
    <t>2-10-08</t>
  </si>
  <si>
    <t>1-01-09</t>
  </si>
  <si>
    <t>2-01-09</t>
  </si>
  <si>
    <t>3-01-09</t>
  </si>
  <si>
    <t>2-02-09</t>
  </si>
  <si>
    <t>1-03-09</t>
  </si>
  <si>
    <t>5-03-09</t>
  </si>
  <si>
    <t>6-03-09</t>
  </si>
  <si>
    <t>1-04-09</t>
  </si>
  <si>
    <t>3-05-09</t>
  </si>
  <si>
    <t>2-10-09</t>
  </si>
  <si>
    <t>1-01-10</t>
  </si>
  <si>
    <t>2-01-10</t>
  </si>
  <si>
    <t>3-01-10</t>
  </si>
  <si>
    <t>2-02-10</t>
  </si>
  <si>
    <t>1-03-10</t>
  </si>
  <si>
    <t>3-05-10</t>
  </si>
  <si>
    <t>2-10-10</t>
  </si>
  <si>
    <t>1-01-11</t>
  </si>
  <si>
    <t>2-01-11</t>
  </si>
  <si>
    <t>3-01-11</t>
  </si>
  <si>
    <t>6-01-11</t>
  </si>
  <si>
    <t>2-02-11</t>
  </si>
  <si>
    <t>1-03-11</t>
  </si>
  <si>
    <t>3-05-11</t>
  </si>
  <si>
    <t>2-10-11</t>
  </si>
  <si>
    <t>2-01-12</t>
  </si>
  <si>
    <t>6-01-12</t>
  </si>
  <si>
    <t>2-02-12</t>
  </si>
  <si>
    <t>1-03-12</t>
  </si>
  <si>
    <t>3-05-12</t>
  </si>
  <si>
    <t>2-10-12</t>
  </si>
  <si>
    <t>2-01-13</t>
  </si>
  <si>
    <t>6-01-13</t>
  </si>
  <si>
    <t>2-02-13</t>
  </si>
  <si>
    <t>1-03-13</t>
  </si>
  <si>
    <t>2-10-13</t>
  </si>
  <si>
    <t>2-01-14</t>
  </si>
  <si>
    <t>6-01-14</t>
  </si>
  <si>
    <t>6-01-15</t>
  </si>
  <si>
    <t>6-01-16</t>
  </si>
  <si>
    <t>1-13-01</t>
  </si>
  <si>
    <t>1-13-02</t>
  </si>
  <si>
    <t>1-13-03</t>
  </si>
  <si>
    <t>1-13-04</t>
  </si>
  <si>
    <t>1-13-05</t>
  </si>
  <si>
    <t>1-14-01</t>
  </si>
  <si>
    <t>1-14-02</t>
  </si>
  <si>
    <t>1-14-03</t>
  </si>
  <si>
    <t>1-15-01</t>
  </si>
  <si>
    <t>1-15-02</t>
  </si>
  <si>
    <t>1-15-03</t>
  </si>
  <si>
    <t>1-15-04</t>
  </si>
  <si>
    <t>1-16-01</t>
  </si>
  <si>
    <t>1-16-02</t>
  </si>
  <si>
    <t>1-16-03</t>
  </si>
  <si>
    <t>1-16-04</t>
  </si>
  <si>
    <t>1-16-05</t>
  </si>
  <si>
    <t>1-17-01</t>
  </si>
  <si>
    <t>1-17-02</t>
  </si>
  <si>
    <t>1-17-03</t>
  </si>
  <si>
    <t>1-18-01</t>
  </si>
  <si>
    <t>1-18-02</t>
  </si>
  <si>
    <t>1-18-03</t>
  </si>
  <si>
    <t>1-18-04</t>
  </si>
  <si>
    <t>1-19-01</t>
  </si>
  <si>
    <t>1-19-02</t>
  </si>
  <si>
    <t>1-19-03</t>
  </si>
  <si>
    <t>1-19-04</t>
  </si>
  <si>
    <t>1-19-05</t>
  </si>
  <si>
    <t>1-19-06</t>
  </si>
  <si>
    <t>1-19-07</t>
  </si>
  <si>
    <t>1-19-08</t>
  </si>
  <si>
    <t>1-19-09</t>
  </si>
  <si>
    <t>1-19-10</t>
  </si>
  <si>
    <t>1-19-11</t>
  </si>
  <si>
    <t>1-20-01</t>
  </si>
  <si>
    <t>1-20-02</t>
  </si>
  <si>
    <t>1-20-03</t>
  </si>
  <si>
    <t>1-20-04</t>
  </si>
  <si>
    <t>1-20-05</t>
  </si>
  <si>
    <t>1-20-06</t>
  </si>
  <si>
    <t>2-13-01</t>
  </si>
  <si>
    <t>2-13-02</t>
  </si>
  <si>
    <t>2-13-03</t>
  </si>
  <si>
    <t>2-13-04</t>
  </si>
  <si>
    <t>2-13-05</t>
  </si>
  <si>
    <t>2-13-06</t>
  </si>
  <si>
    <t>2-13-07</t>
  </si>
  <si>
    <t>2-13-08</t>
  </si>
  <si>
    <t>2-14-01</t>
  </si>
  <si>
    <t>2-14-02</t>
  </si>
  <si>
    <t>2-14-03</t>
  </si>
  <si>
    <t>2-14-04</t>
  </si>
  <si>
    <t>2-15-01</t>
  </si>
  <si>
    <t>2-15-02</t>
  </si>
  <si>
    <t>2-15-03</t>
  </si>
  <si>
    <t>2-15-04</t>
  </si>
  <si>
    <t>MATRÍCULA INICIAL Y NÚMERO DE SECCIONES</t>
  </si>
  <si>
    <t>CUADRO 1</t>
  </si>
  <si>
    <t>CUADRO 5</t>
  </si>
  <si>
    <t>CUADRO 2</t>
  </si>
  <si>
    <t>CUADRO 3</t>
  </si>
  <si>
    <t>Provincia / Cantón / Distrito</t>
  </si>
  <si>
    <t>Matrícula Inicial</t>
  </si>
  <si>
    <t>TOTAL</t>
  </si>
  <si>
    <t>CUADRO 6</t>
  </si>
  <si>
    <t>CUADRO 7</t>
  </si>
  <si>
    <t>Personal</t>
  </si>
  <si>
    <t>Otro lugar (indicar debajo de esta línea)</t>
  </si>
  <si>
    <t>Otros Laboratorios</t>
  </si>
  <si>
    <t>Soda</t>
  </si>
  <si>
    <t>Administrativos</t>
  </si>
  <si>
    <t>Administ. y de Servicios Reubicados / Readecuados</t>
  </si>
  <si>
    <t>PERSONAL TOTAL QUE LABORA EN EL C.E.E., SEGÚN TIPO DE CARGO</t>
  </si>
  <si>
    <t>FERNANDO CENTENO GÜELL-RETARDO MENTAL</t>
  </si>
  <si>
    <t>FERNANDO CENTENO GÜELL-AUDICION Y LENGUAJE</t>
  </si>
  <si>
    <t>REBECA VARGAS ROMERO</t>
  </si>
  <si>
    <t>MARIA ISABEL SALAS ARRIETA</t>
  </si>
  <si>
    <t>ENSEÑANZA ESPECIAL CARLOS LUIS VALLE MASIS</t>
  </si>
  <si>
    <t>00021</t>
  </si>
  <si>
    <t>4239</t>
  </si>
  <si>
    <t>13</t>
  </si>
  <si>
    <t>ANSELMO LLORENTE</t>
  </si>
  <si>
    <t>50 SUROESTE DEL AUTOMERCADO</t>
  </si>
  <si>
    <t>14</t>
  </si>
  <si>
    <t>CUADRO 4</t>
  </si>
  <si>
    <t xml:space="preserve">Administrativos Reubicados </t>
  </si>
  <si>
    <t>Técnicos-Docentes Reubicados</t>
  </si>
  <si>
    <t>Docentes Reubicados de Educación Especial</t>
  </si>
  <si>
    <t>Docentes Reubicados</t>
  </si>
  <si>
    <t>KENIA CHACON ESPINOZA</t>
  </si>
  <si>
    <t>cee.puntarenas@mep.go.cr</t>
  </si>
  <si>
    <t>cee.guapiles@mep.go.cr</t>
  </si>
  <si>
    <t>Educación
Preescolar</t>
  </si>
  <si>
    <t>MT
(1-6)</t>
  </si>
  <si>
    <t>MAU
(1-2)</t>
  </si>
  <si>
    <t>VT
(1-6)</t>
  </si>
  <si>
    <t>VAU
(1-2)</t>
  </si>
  <si>
    <t>ET
(1-4)</t>
  </si>
  <si>
    <t>EAU
(1-2)</t>
  </si>
  <si>
    <t>Aulas o lugar donde se imparten lecciones:</t>
  </si>
  <si>
    <t>Cubículos</t>
  </si>
  <si>
    <t>X</t>
  </si>
  <si>
    <t>Si requiere más filas, insértelas.</t>
  </si>
  <si>
    <t>2-02-14</t>
  </si>
  <si>
    <t>6-08-06</t>
  </si>
  <si>
    <t>6-02-06</t>
  </si>
  <si>
    <t>1-07-07</t>
  </si>
  <si>
    <t>1-19-12</t>
  </si>
  <si>
    <t>cnee.fernandocentenoguell@mep.go.cr</t>
  </si>
  <si>
    <t>cee.santaana@mep.go.cr</t>
  </si>
  <si>
    <t>esc.neuropsiquiatricainfantil@mep.go.cr</t>
  </si>
  <si>
    <t>cee.lapitahaya@mep.go.cr</t>
  </si>
  <si>
    <t>esc.ensenanzaespecialalajuela@mep.go.cr</t>
  </si>
  <si>
    <t>esc.ensenanzaespecialdegrecia@mep.go.cr</t>
  </si>
  <si>
    <t>esc.edespecialsanramon@mep.go.cr</t>
  </si>
  <si>
    <t>cee.amandaalvarez@mep.go.cr</t>
  </si>
  <si>
    <t>cee.carlosluisvallemasis@mep.go.cr</t>
  </si>
  <si>
    <t>cee.turrialba@mep.go.cr</t>
  </si>
  <si>
    <t>cee.ensenanzaespecialliberia@mep.go.cr</t>
  </si>
  <si>
    <t>Sí</t>
  </si>
  <si>
    <t>No</t>
  </si>
  <si>
    <t>4535</t>
  </si>
  <si>
    <t>00118</t>
  </si>
  <si>
    <t>EL CARMEN</t>
  </si>
  <si>
    <t>400M NORTE MUNICIPALIDAD DE CARTAGO</t>
  </si>
  <si>
    <t>CUADRO 8</t>
  </si>
  <si>
    <t>Se comparte el edificio con otra institución?</t>
  </si>
  <si>
    <t>2-16-01</t>
  </si>
  <si>
    <t>6-01-10</t>
  </si>
  <si>
    <t>NEURO PSIQUIATRICO INFANTIL</t>
  </si>
  <si>
    <t>CENTRO EDUCACION ESPECIAL LA PITAHAYA</t>
  </si>
  <si>
    <t>CENTRO EDUCACION ESPECIAL SANTA ANA</t>
  </si>
  <si>
    <t>FERNANDO CENTENO GÜELL-CIEGOS Y DEFIC. VISUALES</t>
  </si>
  <si>
    <t>CENTRO INTEGRAL SAN FELIPE NERI</t>
  </si>
  <si>
    <t>ENSEÑANZA ESPECIAL SAN ISIDRO DEL GENERAL</t>
  </si>
  <si>
    <t>ENSEÑANZA ESPECIAL Y REHABILITACION ALAJUELA</t>
  </si>
  <si>
    <t>ENSEÑANZA ESPECIAL DE GRECIA</t>
  </si>
  <si>
    <t>ENSEÑANZA ESPECIAL AMANDA ALVAREZ DE UGALDE</t>
  </si>
  <si>
    <t>ENSEÑANZA ESPECIAL DE TURRIALBA</t>
  </si>
  <si>
    <t>ENSEÑANZA ESPECIAL DE LIBERIA</t>
  </si>
  <si>
    <t>CENTRO ENSEÑANZA ESPECIAL IVONNE PEREZ GUEVARA</t>
  </si>
  <si>
    <t>C.A.I. GUADALUPE</t>
  </si>
  <si>
    <t>CENTRO ENSEÑANZA ESPECIAL LENIN SALAZAR QUESADA</t>
  </si>
  <si>
    <t>GIOVANNINA CASTRO DATO</t>
  </si>
  <si>
    <t>GRETTEL SEGURA VILCHEZ</t>
  </si>
  <si>
    <t>cee.perezzeledon@mep.go.cr</t>
  </si>
  <si>
    <t>esc.drcarlossaenzherrera@mep.go.cr</t>
  </si>
  <si>
    <t>esc.ensenanzaespecialheredia@mep.go.cr</t>
  </si>
  <si>
    <t>cai.goicoechea@mep.go.cr</t>
  </si>
  <si>
    <t>cee.leninsalazar@mep.go.cr</t>
  </si>
  <si>
    <t>Refugiados</t>
  </si>
  <si>
    <t>Solicitante de Asilo</t>
  </si>
  <si>
    <t>5-11-05</t>
  </si>
  <si>
    <t>RESIDENCIA DE LOS ESTUDIANTES MATRICULADOS DURANTE</t>
  </si>
  <si>
    <t>Nivel de Enseñanza
y Ciclo que cursa</t>
  </si>
  <si>
    <t>SAN JOSE CENTRAL</t>
  </si>
  <si>
    <t>SAN JOSE NORTE</t>
  </si>
  <si>
    <t>SAN JOSE OESTE</t>
  </si>
  <si>
    <t>grettel.segura.vilchez@mep.go.cr</t>
  </si>
  <si>
    <t>ANGELA VIVIANA ROJAS RAMIREZ</t>
  </si>
  <si>
    <t>Indique si la Institución cuenta con los siguientes servicios:</t>
  </si>
  <si>
    <t>Sala de Robótica</t>
  </si>
  <si>
    <t>Hidrante</t>
  </si>
  <si>
    <t>Servicios Sanitarios</t>
  </si>
  <si>
    <t>Para hombres</t>
  </si>
  <si>
    <t>Para mujeres</t>
  </si>
  <si>
    <t>Para ambos sexos</t>
  </si>
  <si>
    <t>Síndrome de Down</t>
  </si>
  <si>
    <t>UTILIZAN prótesis auditivas (audífonos)</t>
  </si>
  <si>
    <t>UTILIZAN implante coclear</t>
  </si>
  <si>
    <t>NO UTILIZAN prótesis auditivas (audífonos), implante coclear u otro dispositivo</t>
  </si>
  <si>
    <t>Síndrome de Asperger</t>
  </si>
  <si>
    <t>Retraso Mental (Discapacidad Intelectual)</t>
  </si>
  <si>
    <t>Aulas (para impartir lecciones)</t>
  </si>
  <si>
    <t>1/  No incluir Síndrome de Down.</t>
  </si>
  <si>
    <t>Camión Cisterna</t>
  </si>
  <si>
    <t>Pileta lavamanos (Bebedero)</t>
  </si>
  <si>
    <t>Duchas</t>
  </si>
  <si>
    <t>CUADRO 9</t>
  </si>
  <si>
    <t>PERSONAL TOTAL QUE LABORA EN EL C.E.E.</t>
  </si>
  <si>
    <t>Terapia Física (Rehabilitación Física)</t>
  </si>
  <si>
    <t>Terapia Ocupacional (Rehabilitación Ocupacional)</t>
  </si>
  <si>
    <t>Mingitorios (Urinarios)</t>
  </si>
  <si>
    <t>Pérdida Auditiva</t>
  </si>
  <si>
    <t>El Centro Educativo tiene las adaptaciones necesarias en su infraestructura para que garantice la accesibilidad física de los estudiantes, personal y padres de familia, a todos los servicios ofrecidos, por ejemplo:  área administrativa, biblioteca, comedor, laboratorios?</t>
  </si>
  <si>
    <t>Educación para la Vida Cotidiana</t>
  </si>
  <si>
    <t>7-03-07</t>
  </si>
  <si>
    <t>cee.sanfelipeneri@mep.go.cr</t>
  </si>
  <si>
    <t>ENSEÑANZA ESPECIAL ANDREA JIMENEZ</t>
  </si>
  <si>
    <t>2-16-02</t>
  </si>
  <si>
    <t>2-16-03</t>
  </si>
  <si>
    <t>Pupitres (Unipersonales, mesas de pupitre)</t>
  </si>
  <si>
    <t>ENSEÑANZA ESPECIAL DE HEREDIA</t>
  </si>
  <si>
    <t>El Centro Educativo se abastece de agua por:</t>
  </si>
  <si>
    <t>El Agua que consumen proviene de:</t>
  </si>
  <si>
    <t>En el Centro Educativo hay luz eléctrica del:</t>
  </si>
  <si>
    <t>Trastorno del Espectro Autista (TEA)</t>
  </si>
  <si>
    <t>2/  Especificar en OBSERVACIONES/COMENTARIOS. Ver ejemplos en la Guía.</t>
  </si>
  <si>
    <t>SAN JOSE / SAN JOSE / CARMEN</t>
  </si>
  <si>
    <t>SAN JOSE / SAN JOSE / MERCED</t>
  </si>
  <si>
    <t>SAN JOSE / SAN JOSE / HOSPITAL</t>
  </si>
  <si>
    <t>SAN JOSE / SAN JOSE / CATEDRAL</t>
  </si>
  <si>
    <t>SAN JOSE / SAN JOSE / ZAPOTE</t>
  </si>
  <si>
    <t>SAN JOSE / SAN JOSE / SAN FRANCISCO DE DOS RIOS</t>
  </si>
  <si>
    <t>SAN JOSE / SAN JOSE / URUCA</t>
  </si>
  <si>
    <t>SAN JOSE / SAN JOSE / MATA REDONDA</t>
  </si>
  <si>
    <t>SAN JOSE / SAN JOSE / PAVAS</t>
  </si>
  <si>
    <t>SAN JOSE / SAN JOSE / HATILLO</t>
  </si>
  <si>
    <t>SAN JOSE / SAN JOSE / SAN SEBASTIAN</t>
  </si>
  <si>
    <t>SAN JOSE / ESCAZU / ESCAZU</t>
  </si>
  <si>
    <t>SAN JOSE / ESCAZU / SAN ANTONIO</t>
  </si>
  <si>
    <t>SAN JOSE / ESCAZU / SAN RAFAEL</t>
  </si>
  <si>
    <t>SAN JOSE / DESAMPARADOS / DESAMPARADOS</t>
  </si>
  <si>
    <t>SAN JOSE / DESAMPARADOS / SAN MIGUEL</t>
  </si>
  <si>
    <t>SAN JOSE / DESAMPARADOS / SAN JUAN DE DIOS</t>
  </si>
  <si>
    <t>SAN JOSE / DESAMPARADOS / SAN RAFAEL ARRIBA</t>
  </si>
  <si>
    <t>SAN JOSE / DESAMPARADOS / SAN ANTONIO</t>
  </si>
  <si>
    <t>SAN JOSE / DESAMPARADOS / FRAILES</t>
  </si>
  <si>
    <t>SAN JOSE / DESAMPARADOS / PATARRA</t>
  </si>
  <si>
    <t>SAN JOSE / DESAMPARADOS / SAN CRISTOBAL</t>
  </si>
  <si>
    <t>SAN JOSE / DESAMPARADOS / ROSARIO</t>
  </si>
  <si>
    <t>SAN JOSE / DESAMPARADOS / DAMAS</t>
  </si>
  <si>
    <t>SAN JOSE / DESAMPARADOS / SAN RAFAEL ABAJO</t>
  </si>
  <si>
    <t>SAN JOSE / DESAMPARADOS / GRAVILIAS</t>
  </si>
  <si>
    <t>SAN JOSE / DESAMPARADOS / LOS GUIDO</t>
  </si>
  <si>
    <t>SAN JOSE / PURISCAL / SANTIAGO</t>
  </si>
  <si>
    <t>SAN JOSE / PURISCAL / MERCEDES SUR</t>
  </si>
  <si>
    <t>SAN JOSE / PURISCAL / BARBACOAS</t>
  </si>
  <si>
    <t>SAN JOSE / PURISCAL / GRIFO ALTO</t>
  </si>
  <si>
    <t>SAN JOSE / PURISCAL / SAN RAFAEL</t>
  </si>
  <si>
    <t>SAN JOSE / PURISCAL / DESAMPARADITOS</t>
  </si>
  <si>
    <t>SAN JOSE / PURISCAL / SAN ANTONIO</t>
  </si>
  <si>
    <t>SAN JOSE / PURISCAL / CHIRES</t>
  </si>
  <si>
    <t>SAN JOSE / TARRAZU / SAN MARCOS</t>
  </si>
  <si>
    <t>SAN JOSE / TARRAZU / SAN LORENZO</t>
  </si>
  <si>
    <t>SAN JOSE / TARRAZU / SAN CARLOS</t>
  </si>
  <si>
    <t>SAN JOSE / ASERRI / ASERRI</t>
  </si>
  <si>
    <t>SAN JOSE / ASERRI / TARBACA</t>
  </si>
  <si>
    <t>SAN JOSE / ASERRI / VUELTA DE JORCO</t>
  </si>
  <si>
    <t>SAN JOSE / ASERRI / SAN GABRIEL</t>
  </si>
  <si>
    <t>SAN JOSE / ASERRI / LEGUA</t>
  </si>
  <si>
    <t>SAN JOSE / ASERRI / MONTERREY</t>
  </si>
  <si>
    <t>SAN JOSE / ASERRI / SALITRILLOS</t>
  </si>
  <si>
    <t>SAN JOSE / MORA / COLON</t>
  </si>
  <si>
    <t>SAN JOSE / MORA / GUAYABO</t>
  </si>
  <si>
    <t>SAN JOSE / MORA / TABARCIA</t>
  </si>
  <si>
    <t>SAN JOSE / MORA / PICAGRES</t>
  </si>
  <si>
    <t>SAN JOSE / MORA / JARIS</t>
  </si>
  <si>
    <t>SAN JOSE / MORA / QUITIRRISI</t>
  </si>
  <si>
    <t>SAN JOSE / GOICOECHEA / GUADALUPE</t>
  </si>
  <si>
    <t>SAN JOSE / GOICOECHEA / CALLE BLANCOS</t>
  </si>
  <si>
    <t>SAN JOSE / GOICOECHEA / MATA DE PLATANO</t>
  </si>
  <si>
    <t>SAN JOSE / GOICOECHEA / IPIS</t>
  </si>
  <si>
    <t>SAN JOSE / GOICOECHEA / RANCHO REDONDO</t>
  </si>
  <si>
    <t>SAN JOSE / GOICOECHEA / PURRAL</t>
  </si>
  <si>
    <t>SAN JOSE / SANTA ANA / SANTA ANA</t>
  </si>
  <si>
    <t>SAN JOSE / SANTA ANA / SALITRAL</t>
  </si>
  <si>
    <t>SAN JOSE / SANTA ANA / POZOS</t>
  </si>
  <si>
    <t>SAN JOSE / SANTA ANA / URUCA</t>
  </si>
  <si>
    <t>SAN JOSE / SANTA ANA / PIEDADES</t>
  </si>
  <si>
    <t>SAN JOSE / SANTA ANA / BRASIL</t>
  </si>
  <si>
    <t>SAN JOSE / ALAJUELITA / ALAJUELITA</t>
  </si>
  <si>
    <t>SAN JOSE / ALAJUELITA / SAN JOSECITO</t>
  </si>
  <si>
    <t>SAN JOSE / ALAJUELITA / SAN ANTONIO</t>
  </si>
  <si>
    <t>SAN JOSE / ALAJUELITA / CONCEPCION</t>
  </si>
  <si>
    <t>SAN JOSE / ALAJUELITA / SAN FELIPE</t>
  </si>
  <si>
    <t>SAN JOSE / VASQUEZ DE CORONADO / SAN ISIDRO</t>
  </si>
  <si>
    <t>SAN JOSE / VASQUEZ DE CORONADO / SAN RAFAEL</t>
  </si>
  <si>
    <t>SAN JOSE / VASQUEZ DE CORONADO / DULCE NOMBRE DE JESUS</t>
  </si>
  <si>
    <t>SAN JOSE / VASQUEZ DE CORONADO / PATALILLO</t>
  </si>
  <si>
    <t>SAN JOSE / VASQUEZ DE CORONADO / CASCAJAL</t>
  </si>
  <si>
    <t>SAN JOSE / ACOSTA / SAN IGNACIO</t>
  </si>
  <si>
    <t>SAN JOSE / ACOSTA / GUAITIL</t>
  </si>
  <si>
    <t>SAN JOSE / ACOSTA / PALMICHAL</t>
  </si>
  <si>
    <t>SAN JOSE / ACOSTA / CANGREJAL</t>
  </si>
  <si>
    <t>SAN JOSE / ACOSTA / SABANILLAS</t>
  </si>
  <si>
    <t>SAN JOSE / TIBAS / ANSELMO LLORENTE</t>
  </si>
  <si>
    <t>SAN JOSE / TIBAS / LEON XIII</t>
  </si>
  <si>
    <t>SAN JOSE / TIBAS / COLIMA</t>
  </si>
  <si>
    <t>SAN JOSE / MORAVIA / SAN VICENTE</t>
  </si>
  <si>
    <t>SAN JOSE / MORAVIA / SAN JERONIMO</t>
  </si>
  <si>
    <t>SAN JOSE / MORAVIA / TRINIDAD</t>
  </si>
  <si>
    <t>SAN JOSE / MONTES DE OCA / SAN PEDRO</t>
  </si>
  <si>
    <t>SAN JOSE / MONTES DE OCA / SABANILLA</t>
  </si>
  <si>
    <t>SAN JOSE / MONTES DE OCA / MERCEDES</t>
  </si>
  <si>
    <t>SAN JOSE / MONTES DE OCA / SAN RAFAEL</t>
  </si>
  <si>
    <t>SAN JOSE / TURRUBARES / SAN PABLO</t>
  </si>
  <si>
    <t>SAN JOSE / TURRUBARES / SAN PEDRO</t>
  </si>
  <si>
    <t>SAN JOSE / TURRUBARES / SAN JUAN DE MATA</t>
  </si>
  <si>
    <t>SAN JOSE / TURRUBARES / SAN LUIS</t>
  </si>
  <si>
    <t>SAN JOSE / TURRUBARES / CARARA</t>
  </si>
  <si>
    <t>SAN JOSE / DOTA / SANTA MARIA</t>
  </si>
  <si>
    <t>SAN JOSE / DOTA / JARDIN</t>
  </si>
  <si>
    <t>SAN JOSE / DOTA / COPEY</t>
  </si>
  <si>
    <t>SAN JOSE / CURRIDABAT / CURRIDABAT</t>
  </si>
  <si>
    <t>SAN JOSE / CURRIDABAT / GRANADILLA</t>
  </si>
  <si>
    <t>SAN JOSE / CURRIDABAT / SANCHEZ</t>
  </si>
  <si>
    <t>SAN JOSE / CURRIDABAT / TIRRASES</t>
  </si>
  <si>
    <t>SAN JOSE / PEREZ ZELEDON / DANIEL FLORES</t>
  </si>
  <si>
    <t>SAN JOSE / PEREZ ZELEDON / RIVAS</t>
  </si>
  <si>
    <t>SAN JOSE / PEREZ ZELEDON / SAN PEDRO</t>
  </si>
  <si>
    <t>SAN JOSE / PEREZ ZELEDON / PLATANARES</t>
  </si>
  <si>
    <t>SAN JOSE / PEREZ ZELEDON / PEJIBAYE</t>
  </si>
  <si>
    <t>SAN JOSE / PEREZ ZELEDON / CAJON</t>
  </si>
  <si>
    <t>SAN JOSE / PEREZ ZELEDON / BARU</t>
  </si>
  <si>
    <t>SAN JOSE / PEREZ ZELEDON / RIO NUEVO</t>
  </si>
  <si>
    <t>SAN JOSE / PEREZ ZELEDON / PARAMO</t>
  </si>
  <si>
    <t>SAN JOSE / PEREZ ZELEDON / LA AMISTAD</t>
  </si>
  <si>
    <t>ALAJUELA / ALAJUELA / ALAJUELA</t>
  </si>
  <si>
    <t>ALAJUELA / ALAJUELA / SAN JOSE</t>
  </si>
  <si>
    <t>ALAJUELA / ALAJUELA / CARRIZAL</t>
  </si>
  <si>
    <t>ALAJUELA / ALAJUELA / SAN ANTONIO</t>
  </si>
  <si>
    <t>ALAJUELA / ALAJUELA / GUACIMA</t>
  </si>
  <si>
    <t>ALAJUELA / ALAJUELA / SAN ISIDRO</t>
  </si>
  <si>
    <t>ALAJUELA / ALAJUELA / SABANILLA</t>
  </si>
  <si>
    <t>ALAJUELA / ALAJUELA / SAN RAFAEL</t>
  </si>
  <si>
    <t>ALAJUELA / ALAJUELA / RIO SEGUNDO</t>
  </si>
  <si>
    <t>ALAJUELA / ALAJUELA / DESAMPARADOS</t>
  </si>
  <si>
    <t>ALAJUELA / ALAJUELA / TURRUCARES</t>
  </si>
  <si>
    <t>ALAJUELA / ALAJUELA / TAMBOR</t>
  </si>
  <si>
    <t>ALAJUELA / ALAJUELA / GARITA</t>
  </si>
  <si>
    <t>ALAJUELA / ALAJUELA / SARAPIQUI</t>
  </si>
  <si>
    <t>ALAJUELA / SAN RAMON / SAN RAMON</t>
  </si>
  <si>
    <t>ALAJUELA / SAN RAMON / SANTIAGO</t>
  </si>
  <si>
    <t>ALAJUELA / SAN RAMON / SAN JUAN</t>
  </si>
  <si>
    <t>ALAJUELA / SAN RAMON / PIEDADES SUR</t>
  </si>
  <si>
    <t>ALAJUELA / SAN RAMON / SAN RAFAEL</t>
  </si>
  <si>
    <t>ALAJUELA / SAN RAMON / SAN ISIDRO</t>
  </si>
  <si>
    <t>ALAJUELA / SAN RAMON / ANGELES</t>
  </si>
  <si>
    <t>ALAJUELA / SAN RAMON / ALFARO</t>
  </si>
  <si>
    <t>ALAJUELA / SAN RAMON / VOLIO</t>
  </si>
  <si>
    <t>ALAJUELA / SAN RAMON / CONCEPCION</t>
  </si>
  <si>
    <t>ALAJUELA / SAN RAMON / ZAPOTAL</t>
  </si>
  <si>
    <t>ALAJUELA / SAN RAMON / SAN LORENZO</t>
  </si>
  <si>
    <t>ALAJUELA / GRECIA / GRECIA</t>
  </si>
  <si>
    <t>ALAJUELA / GRECIA / SAN ISIDRO</t>
  </si>
  <si>
    <t>ALAJUELA / GRECIA / SAN JOSE</t>
  </si>
  <si>
    <t>ALAJUELA / GRECIA / SAN ROQUE</t>
  </si>
  <si>
    <t>ALAJUELA / GRECIA / TACARES</t>
  </si>
  <si>
    <t>ALAJUELA / GRECIA / PUENTE DE PIEDRA</t>
  </si>
  <si>
    <t>ALAJUELA / GRECIA / BOLIVAR</t>
  </si>
  <si>
    <t>ALAJUELA / SAN MATEO / SAN MATEO</t>
  </si>
  <si>
    <t>ALAJUELA / SAN MATEO / DESMONTE</t>
  </si>
  <si>
    <t>ALAJUELA / SAN MATEO / JESUS MARIA</t>
  </si>
  <si>
    <t>ALAJUELA / SAN MATEO / LABRADOR</t>
  </si>
  <si>
    <t>ALAJUELA / ATENAS / ATENAS</t>
  </si>
  <si>
    <t>ALAJUELA / ATENAS / JESUS</t>
  </si>
  <si>
    <t>ALAJUELA / ATENAS / MERCEDES</t>
  </si>
  <si>
    <t>ALAJUELA / ATENAS / SAN ISIDRO</t>
  </si>
  <si>
    <t>ALAJUELA / ATENAS / CONCEPCION</t>
  </si>
  <si>
    <t>ALAJUELA / ATENAS / SAN JOSE</t>
  </si>
  <si>
    <t>ALAJUELA / ATENAS / SANTA EULALIA</t>
  </si>
  <si>
    <t>ALAJUELA / ATENAS / ESCOBAL</t>
  </si>
  <si>
    <t>ALAJUELA / NARANJO / NARANJO</t>
  </si>
  <si>
    <t>ALAJUELA / NARANJO / SAN MIGUEL</t>
  </si>
  <si>
    <t>ALAJUELA / NARANJO / SAN JOSE</t>
  </si>
  <si>
    <t>ALAJUELA / NARANJO / CIRRI SUR</t>
  </si>
  <si>
    <t>ALAJUELA / NARANJO / SAN JERONIMO</t>
  </si>
  <si>
    <t>ALAJUELA / NARANJO / SAN JUAN</t>
  </si>
  <si>
    <t>ALAJUELA / NARANJO / PALMITOS</t>
  </si>
  <si>
    <t>ALAJUELA / PALMARES / PALMARES</t>
  </si>
  <si>
    <t>ALAJUELA / PALMARES / ZARAGOZA</t>
  </si>
  <si>
    <t>ALAJUELA / PALMARES / BUENOS AIRES</t>
  </si>
  <si>
    <t>ALAJUELA / PALMARES / SANTIAGO</t>
  </si>
  <si>
    <t>ALAJUELA / PALMARES / CANDELARIA</t>
  </si>
  <si>
    <t>ALAJUELA / PALMARES / ESQUIPULAS</t>
  </si>
  <si>
    <t>ALAJUELA / POAS / SAN PEDRO</t>
  </si>
  <si>
    <t>ALAJUELA / POAS / SAN JUAN</t>
  </si>
  <si>
    <t>ALAJUELA / POAS / SAN RAFAEL</t>
  </si>
  <si>
    <t>ALAJUELA / POAS / CARRILLOS</t>
  </si>
  <si>
    <t>ALAJUELA / OROTINA / OROTINA</t>
  </si>
  <si>
    <t>ALAJUELA / OROTINA / COYOLAR</t>
  </si>
  <si>
    <t>ALAJUELA / SAN CARLOS / QUESADA</t>
  </si>
  <si>
    <t>ALAJUELA / SAN CARLOS / FLORENCIA</t>
  </si>
  <si>
    <t>ALAJUELA / SAN CARLOS / BUENAVISTA</t>
  </si>
  <si>
    <t>ALAJUELA / SAN CARLOS / VENECIA</t>
  </si>
  <si>
    <t>ALAJUELA / SAN CARLOS / PITAL</t>
  </si>
  <si>
    <t>ALAJUELA / SAN CARLOS / VENADO</t>
  </si>
  <si>
    <t>ALAJUELA / SAN CARLOS / CUTRIS</t>
  </si>
  <si>
    <t>ALAJUELA / SAN CARLOS / MONTERREY</t>
  </si>
  <si>
    <t>ALAJUELA / SAN CARLOS / POCOSOL</t>
  </si>
  <si>
    <t>ALAJUELA / ZARCERO / ZARCERO</t>
  </si>
  <si>
    <t>ALAJUELA / ZARCERO / LAGUNA</t>
  </si>
  <si>
    <t>ALAJUELA / ZARCERO / GUADALUPE</t>
  </si>
  <si>
    <t>ALAJUELA / ZARCERO / PALMIRA</t>
  </si>
  <si>
    <t>ALAJUELA / ZARCERO / ZAPOTE</t>
  </si>
  <si>
    <t>ALAJUELA / ZARCERO / BRISAS</t>
  </si>
  <si>
    <t>ALAJUELA / SARCHI / SARCHI NORTE</t>
  </si>
  <si>
    <t>ALAJUELA / SARCHI / SARCHI SUR</t>
  </si>
  <si>
    <t>ALAJUELA / SARCHI / TORO AMARILLO</t>
  </si>
  <si>
    <t>ALAJUELA / SARCHI / SAN PEDRO</t>
  </si>
  <si>
    <t>ALAJUELA / SARCHI / RODRIGUEZ</t>
  </si>
  <si>
    <t>ALAJUELA / UPALA / UPALA</t>
  </si>
  <si>
    <t>ALAJUELA / UPALA / AGUAS CLARAS</t>
  </si>
  <si>
    <t>ALAJUELA / UPALA / BIJAGUA</t>
  </si>
  <si>
    <t>ALAJUELA / UPALA / DELICIAS</t>
  </si>
  <si>
    <t>ALAJUELA / UPALA / DOS RIOS</t>
  </si>
  <si>
    <t>ALAJUELA / UPALA / YOLILLAL</t>
  </si>
  <si>
    <t>ALAJUELA / UPALA / CANALETE</t>
  </si>
  <si>
    <t>ALAJUELA / LOS CHILES / LOS CHILES</t>
  </si>
  <si>
    <t>ALAJUELA / LOS CHILES / CAÑO NEGRO</t>
  </si>
  <si>
    <t>ALAJUELA / LOS CHILES / EL AMPARO</t>
  </si>
  <si>
    <t>ALAJUELA / LOS CHILES / SAN JORGE</t>
  </si>
  <si>
    <t>ALAJUELA / GUATUSO / SAN RAFAEL</t>
  </si>
  <si>
    <t>ALAJUELA / GUATUSO / BUENAVISTA</t>
  </si>
  <si>
    <t>ALAJUELA / GUATUSO / COTE</t>
  </si>
  <si>
    <t>ALAJUELA / GUATUSO / KATIRA</t>
  </si>
  <si>
    <t>ALAJUELA / RIO CUARTO / RIO CUARTO</t>
  </si>
  <si>
    <t>ALAJUELA / RIO CUARTO / SANTA RITA</t>
  </si>
  <si>
    <t>ALAJUELA / RIO CUARTO / SANTA ISABEL</t>
  </si>
  <si>
    <t>CARTAGO / CARTAGO / ORIENTAL</t>
  </si>
  <si>
    <t>CARTAGO / CARTAGO / OCCIDENTAL</t>
  </si>
  <si>
    <t>CARTAGO / CARTAGO / CARMEN</t>
  </si>
  <si>
    <t>CARTAGO / CARTAGO / SAN NICOLAS</t>
  </si>
  <si>
    <t>CARTAGO / CARTAGO / CORRALILLO</t>
  </si>
  <si>
    <t>CARTAGO / CARTAGO / TIERRA BLANCA</t>
  </si>
  <si>
    <t>CARTAGO / CARTAGO / LLANO GRANDE</t>
  </si>
  <si>
    <t>CARTAGO / CARTAGO / QUEBRADILLA</t>
  </si>
  <si>
    <t>CARTAGO / PARAISO / PARAISO</t>
  </si>
  <si>
    <t>CARTAGO / PARAISO / SANTIAGO</t>
  </si>
  <si>
    <t>CARTAGO / PARAISO / OROSI</t>
  </si>
  <si>
    <t>CARTAGO / PARAISO / CACHI</t>
  </si>
  <si>
    <t>CARTAGO / PARAISO / LLANOS DE SANTA LUCIA</t>
  </si>
  <si>
    <t>CARTAGO / LA UNION / TRES RIOS</t>
  </si>
  <si>
    <t>CARTAGO / LA UNION / SAN DIEGO</t>
  </si>
  <si>
    <t>CARTAGO / LA UNION / SAN JUAN</t>
  </si>
  <si>
    <t>CARTAGO / LA UNION / SAN RAFAEL</t>
  </si>
  <si>
    <t>CARTAGO / LA UNION / CONCEPCION</t>
  </si>
  <si>
    <t>CARTAGO / LA UNION / SAN RAMON</t>
  </si>
  <si>
    <t>CARTAGO / LA UNION / RIO AZUL</t>
  </si>
  <si>
    <t>CARTAGO / JIMENEZ / JUAN VIÑAS</t>
  </si>
  <si>
    <t>CARTAGO / JIMENEZ / TUCURRIQUE</t>
  </si>
  <si>
    <t>CARTAGO / JIMENEZ / PEJIBAYE</t>
  </si>
  <si>
    <t>CARTAGO / TURRIALBA / TURRIALBA</t>
  </si>
  <si>
    <t>CARTAGO / TURRIALBA / LA SUIZA</t>
  </si>
  <si>
    <t>CARTAGO / TURRIALBA / PERALTA</t>
  </si>
  <si>
    <t>CARTAGO / TURRIALBA / SANTA CRUZ</t>
  </si>
  <si>
    <t>CARTAGO / TURRIALBA / SANTA TERESITA</t>
  </si>
  <si>
    <t>CARTAGO / TURRIALBA / PAVONES</t>
  </si>
  <si>
    <t>CARTAGO / TURRIALBA / TUIS</t>
  </si>
  <si>
    <t>CARTAGO / TURRIALBA / TAYUTIC</t>
  </si>
  <si>
    <t>CARTAGO / TURRIALBA / SANTA ROSA</t>
  </si>
  <si>
    <t>CARTAGO / TURRIALBA / TRES EQUIS</t>
  </si>
  <si>
    <t>CARTAGO / TURRIALBA / LA ISABEL</t>
  </si>
  <si>
    <t>CARTAGO / ALVARADO / PACAYAS</t>
  </si>
  <si>
    <t>CARTAGO / ALVARADO / CERVANTES</t>
  </si>
  <si>
    <t>CARTAGO / ALVARADO / CAPELLADES</t>
  </si>
  <si>
    <t>CARTAGO / OREAMUNO / SAN RAFAEL</t>
  </si>
  <si>
    <t>CARTAGO / OREAMUNO / COT</t>
  </si>
  <si>
    <t>CARTAGO / OREAMUNO / POTRERO CERRADO</t>
  </si>
  <si>
    <t>CARTAGO / OREAMUNO / CIPRESES</t>
  </si>
  <si>
    <t>CARTAGO / OREAMUNO / SANTA ROSA</t>
  </si>
  <si>
    <t>CARTAGO / EL GUARCO / SAN ISIDRO</t>
  </si>
  <si>
    <t>CARTAGO / EL GUARCO / TOBOSI</t>
  </si>
  <si>
    <t>CARTAGO / EL GUARCO / PATIO DE AGUA</t>
  </si>
  <si>
    <t>HEREDIA / HEREDIA / HEREDIA</t>
  </si>
  <si>
    <t>HEREDIA / HEREDIA / MERCEDES</t>
  </si>
  <si>
    <t>HEREDIA / HEREDIA / SAN FRANCISCO</t>
  </si>
  <si>
    <t>HEREDIA / HEREDIA / ULLOA</t>
  </si>
  <si>
    <t>HEREDIA / HEREDIA / VARABLANCA</t>
  </si>
  <si>
    <t>HEREDIA / BARVA / BARVA</t>
  </si>
  <si>
    <t>HEREDIA / BARVA / SAN PEDRO</t>
  </si>
  <si>
    <t>HEREDIA / BARVA / SAN PABLO</t>
  </si>
  <si>
    <t>HEREDIA / BARVA / SAN ROQUE</t>
  </si>
  <si>
    <t>HEREDIA / BARVA / SANTA LUCIA</t>
  </si>
  <si>
    <t>HEREDIA / BARVA / SAN JOSE DE LA MONTAÑA</t>
  </si>
  <si>
    <t>HEREDIA / SANTO DOMINGO / SANTO DOMINGO</t>
  </si>
  <si>
    <t>HEREDIA / SANTO DOMINGO / SAN VICENTE</t>
  </si>
  <si>
    <t>HEREDIA / SANTO DOMINGO / SAN MIGUEL</t>
  </si>
  <si>
    <t>HEREDIA / SANTO DOMINGO / PARACITO</t>
  </si>
  <si>
    <t>HEREDIA / SANTO DOMINGO / SANTO TOMAS</t>
  </si>
  <si>
    <t>HEREDIA / SANTO DOMINGO / SANTA ROSA</t>
  </si>
  <si>
    <t>HEREDIA / SANTO DOMINGO / TURES</t>
  </si>
  <si>
    <t>HEREDIA / SANTO DOMINGO / PARA</t>
  </si>
  <si>
    <t>HEREDIA / SANTA BARBARA / SANTA BARBARA</t>
  </si>
  <si>
    <t>HEREDIA / SANTA BARBARA / SAN PEDRO</t>
  </si>
  <si>
    <t>HEREDIA / SANTA BARBARA / SAN JUAN</t>
  </si>
  <si>
    <t>HEREDIA / SANTA BARBARA / JESUS</t>
  </si>
  <si>
    <t>HEREDIA / SANTA BARBARA / SANTO DOMINGO</t>
  </si>
  <si>
    <t>HEREDIA / SANTA BARBARA / PURABA</t>
  </si>
  <si>
    <t>HEREDIA / SAN RAFAEL / SAN RAFAEL</t>
  </si>
  <si>
    <t>HEREDIA / SAN RAFAEL / SAN JOSECITO</t>
  </si>
  <si>
    <t>HEREDIA / SAN RAFAEL / SANTIAGO</t>
  </si>
  <si>
    <t>HEREDIA / SAN RAFAEL / CONCEPCION</t>
  </si>
  <si>
    <t>HEREDIA / SAN ISIDRO / SAN ISIDRO</t>
  </si>
  <si>
    <t>HEREDIA / SAN ISIDRO / SAN JOSE</t>
  </si>
  <si>
    <t>HEREDIA / SAN ISIDRO / CONCEPCION</t>
  </si>
  <si>
    <t>HEREDIA / SAN ISIDRO / SAN FRANCISCO</t>
  </si>
  <si>
    <t>HEREDIA / BELEN / SAN ANTONIO</t>
  </si>
  <si>
    <t>HEREDIA / BELEN / ASUNCION</t>
  </si>
  <si>
    <t>HEREDIA / FLORES / SAN JOAQUIN</t>
  </si>
  <si>
    <t>HEREDIA / FLORES / BARRANTES</t>
  </si>
  <si>
    <t>HEREDIA / FLORES / LLORENTE</t>
  </si>
  <si>
    <t>HEREDIA / SAN PABLO / SAN PABLO</t>
  </si>
  <si>
    <t>HEREDIA / SARAPIQUI / PUERTO VIEJO</t>
  </si>
  <si>
    <t>HEREDIA / SARAPIQUI / LA VIRGEN</t>
  </si>
  <si>
    <t>HEREDIA / SARAPIQUI / LLANURAS DEL GASPAR</t>
  </si>
  <si>
    <t>HEREDIA / SARAPIQUI / CUREÑA</t>
  </si>
  <si>
    <t>GUANACASTE / LIBERIA / LIBERIA</t>
  </si>
  <si>
    <t>GUANACASTE / LIBERIA / CAÑAS DULCES</t>
  </si>
  <si>
    <t>GUANACASTE / LIBERIA / MAYORGA</t>
  </si>
  <si>
    <t>GUANACASTE / LIBERIA / NACASCOLO</t>
  </si>
  <si>
    <t>GUANACASTE / LIBERIA / CURUBANDE</t>
  </si>
  <si>
    <t>GUANACASTE / NICOYA / NICOYA</t>
  </si>
  <si>
    <t>GUANACASTE / NICOYA / MANSION</t>
  </si>
  <si>
    <t>GUANACASTE / NICOYA / SAN ANTONIO</t>
  </si>
  <si>
    <t>GUANACASTE / NICOYA / SAMARA</t>
  </si>
  <si>
    <t>GUANACASTE / NICOYA / NOSARA</t>
  </si>
  <si>
    <t>GUANACASTE / NICOYA / BELEN DE NOSARITA</t>
  </si>
  <si>
    <t>GUANACASTE / SANTA CRUZ / SANTA CRUZ</t>
  </si>
  <si>
    <t>GUANACASTE / SANTA CRUZ / BOLSON</t>
  </si>
  <si>
    <t>GUANACASTE / SANTA CRUZ / VEINTISIETE DE ABRIL</t>
  </si>
  <si>
    <t>GUANACASTE / SANTA CRUZ / TEMPATE</t>
  </si>
  <si>
    <t>GUANACASTE / SANTA CRUZ / CARTAGENA</t>
  </si>
  <si>
    <t>GUANACASTE / SANTA CRUZ / DIRIA</t>
  </si>
  <si>
    <t>GUANACASTE / SANTA CRUZ / CABO VELAS</t>
  </si>
  <si>
    <t>GUANACASTE / SANTA CRUZ / TAMARINDO</t>
  </si>
  <si>
    <t>GUANACASTE / BAGACES / BAGACES</t>
  </si>
  <si>
    <t>GUANACASTE / BAGACES / MOGOTE</t>
  </si>
  <si>
    <t>GUANACASTE / BAGACES / RIO NARANJO</t>
  </si>
  <si>
    <t>GUANACASTE / CARRILLO / FILADELFIA</t>
  </si>
  <si>
    <t>GUANACASTE / CARRILLO / PALMIRA</t>
  </si>
  <si>
    <t>GUANACASTE / CARRILLO / SARDINAL</t>
  </si>
  <si>
    <t>GUANACASTE / CARRILLO / BELEN</t>
  </si>
  <si>
    <t>GUANACASTE / CAÑAS / CAÑAS</t>
  </si>
  <si>
    <t>GUANACASTE / CAÑAS / PALMIRA</t>
  </si>
  <si>
    <t>GUANACASTE / CAÑAS / SAN MIGUEL</t>
  </si>
  <si>
    <t>GUANACASTE / CAÑAS / BEBEDERO</t>
  </si>
  <si>
    <t>GUANACASTE / CAÑAS / POROZAL</t>
  </si>
  <si>
    <t>GUANACASTE / ABANGARES / SIERRA</t>
  </si>
  <si>
    <t>GUANACASTE / ABANGARES / SAN JUAN</t>
  </si>
  <si>
    <t>GUANACASTE / ABANGARES / COLORADO</t>
  </si>
  <si>
    <t>GUANACASTE / TILARAN / TILARAN</t>
  </si>
  <si>
    <t>GUANACASTE / TILARAN / TRONADORA</t>
  </si>
  <si>
    <t>GUANACASTE / TILARAN / SANTA ROSA</t>
  </si>
  <si>
    <t>GUANACASTE / TILARAN / LIBANO</t>
  </si>
  <si>
    <t>GUANACASTE / TILARAN / ARENAL</t>
  </si>
  <si>
    <t>GUANACASTE / TILARAN / CABECERAS</t>
  </si>
  <si>
    <t>5-08-08</t>
  </si>
  <si>
    <t>GUANACASTE / NANDAYURE / CARMONA</t>
  </si>
  <si>
    <t>GUANACASTE / NANDAYURE / SANTA RITA</t>
  </si>
  <si>
    <t>GUANACASTE / NANDAYURE / ZAPOTAL</t>
  </si>
  <si>
    <t>GUANACASTE / NANDAYURE / SAN PABLO</t>
  </si>
  <si>
    <t>GUANACASTE / NANDAYURE / PORVENIR</t>
  </si>
  <si>
    <t>GUANACASTE / NANDAYURE / BEJUCO</t>
  </si>
  <si>
    <t>GUANACASTE / LA CRUZ / LA CRUZ</t>
  </si>
  <si>
    <t>GUANACASTE / LA CRUZ / SANTA CECILIA</t>
  </si>
  <si>
    <t>GUANACASTE / LA CRUZ / SANTA ELENA</t>
  </si>
  <si>
    <t>GUANACASTE / HOJANCHA / HOJANCHA</t>
  </si>
  <si>
    <t>GUANACASTE / HOJANCHA / MONTE ROMO</t>
  </si>
  <si>
    <t>GUANACASTE / HOJANCHA / HUACAS</t>
  </si>
  <si>
    <t>GUANACASTE / HOJANCHA / MATAMBU</t>
  </si>
  <si>
    <t>PUNTARENAS / PUNTARENAS / PUNTARENAS</t>
  </si>
  <si>
    <t>PUNTARENAS / PUNTARENAS / PITAHAYA</t>
  </si>
  <si>
    <t>PUNTARENAS / PUNTARENAS / CHOMES</t>
  </si>
  <si>
    <t>PUNTARENAS / PUNTARENAS / LEPANTO</t>
  </si>
  <si>
    <t>PUNTARENAS / PUNTARENAS / PAQUERA</t>
  </si>
  <si>
    <t>PUNTARENAS / PUNTARENAS / MANZANILLO</t>
  </si>
  <si>
    <t>PUNTARENAS / PUNTARENAS / GUACIMAL</t>
  </si>
  <si>
    <t>PUNTARENAS / PUNTARENAS / BARRANCA</t>
  </si>
  <si>
    <t>PUNTARENAS / PUNTARENAS / ISLA DEL COCO</t>
  </si>
  <si>
    <t>PUNTARENAS / PUNTARENAS / COBANO</t>
  </si>
  <si>
    <t>PUNTARENAS / PUNTARENAS / CHACARITA</t>
  </si>
  <si>
    <t>PUNTARENAS / PUNTARENAS / CHIRA</t>
  </si>
  <si>
    <t>PUNTARENAS / PUNTARENAS / ACAPULCO</t>
  </si>
  <si>
    <t>PUNTARENAS / PUNTARENAS / EL ROBLE</t>
  </si>
  <si>
    <t>PUNTARENAS / PUNTARENAS / ARANCIBIA</t>
  </si>
  <si>
    <t>PUNTARENAS / ESPARZA / ESPIRITU SANTO</t>
  </si>
  <si>
    <t>PUNTARENAS / ESPARZA / SAN JUAN GRANDE</t>
  </si>
  <si>
    <t>PUNTARENAS / ESPARZA / MACACONA</t>
  </si>
  <si>
    <t>PUNTARENAS / ESPARZA / SAN RAFAEL</t>
  </si>
  <si>
    <t>PUNTARENAS / ESPARZA / SAN JERONIMO</t>
  </si>
  <si>
    <t>PUNTARENAS / ESPARZA / CALDERA</t>
  </si>
  <si>
    <t>PUNTARENAS / BUENOS AIRES / BUENOS AIRES</t>
  </si>
  <si>
    <t>PUNTARENAS / BUENOS AIRES / VOLCAN</t>
  </si>
  <si>
    <t>PUNTARENAS / BUENOS AIRES / POTRERO GRANDE</t>
  </si>
  <si>
    <t>PUNTARENAS / BUENOS AIRES / BORUCA</t>
  </si>
  <si>
    <t>PUNTARENAS / BUENOS AIRES / PILAS</t>
  </si>
  <si>
    <t>PUNTARENAS / BUENOS AIRES / COLINAS</t>
  </si>
  <si>
    <t>PUNTARENAS / BUENOS AIRES / CHANGUENA</t>
  </si>
  <si>
    <t>PUNTARENAS / BUENOS AIRES / BIOLLEY</t>
  </si>
  <si>
    <t>PUNTARENAS / BUENOS AIRES / BRUNKA</t>
  </si>
  <si>
    <t>PUNTARENAS / MONTES DE ORO / MIRAMAR</t>
  </si>
  <si>
    <t>PUNTARENAS / MONTES DE ORO / SAN ISIDRO</t>
  </si>
  <si>
    <t>PUNTARENAS / OSA / PUERTO CORTES</t>
  </si>
  <si>
    <t>PUNTARENAS / OSA / PALMAR</t>
  </si>
  <si>
    <t>PUNTARENAS / OSA / SIERPE</t>
  </si>
  <si>
    <t>PUNTARENAS / OSA / BAHIA BALLENA</t>
  </si>
  <si>
    <t>PUNTARENAS / OSA / PIEDRAS BLANCAS</t>
  </si>
  <si>
    <t>PUNTARENAS / OSA / BAHIA DRAKE</t>
  </si>
  <si>
    <t>PUNTARENAS / GOLFITO / GOLFITO</t>
  </si>
  <si>
    <t>PUNTARENAS / GOLFITO / GUAYCARA</t>
  </si>
  <si>
    <t>PUNTARENAS / GOLFITO / PAVON</t>
  </si>
  <si>
    <t>PUNTARENAS / COTO BRUS / SAN VITO</t>
  </si>
  <si>
    <t>PUNTARENAS / COTO BRUS / SABALITO</t>
  </si>
  <si>
    <t>PUNTARENAS / COTO BRUS / LIMONCITO</t>
  </si>
  <si>
    <t>PUNTARENAS / COTO BRUS / PITTIER</t>
  </si>
  <si>
    <t>PUNTARENAS / PARRITA / PARRITA</t>
  </si>
  <si>
    <t>PUNTARENAS / CORREDORES / CORREDOR</t>
  </si>
  <si>
    <t>PUNTARENAS / CORREDORES / LA CUESTA</t>
  </si>
  <si>
    <t>PUNTARENAS / CORREDORES / CANOAS</t>
  </si>
  <si>
    <t>PUNTARENAS / CORREDORES / LAUREL</t>
  </si>
  <si>
    <t>PUNTARENAS / GARABITO / JACO</t>
  </si>
  <si>
    <t>PUNTARENAS / GARABITO / TARCOLES</t>
  </si>
  <si>
    <t>LIMON / LIMON / LIMON</t>
  </si>
  <si>
    <t>LIMON / LIMON / VALLE LA ESTRELLA</t>
  </si>
  <si>
    <t>LIMON / LIMON / RIO BLANCO</t>
  </si>
  <si>
    <t>LIMON / LIMON / MATAMA</t>
  </si>
  <si>
    <t>LIMON / POCOCI / GUAPILES</t>
  </si>
  <si>
    <t>LIMON / POCOCI / JIMENEZ</t>
  </si>
  <si>
    <t>LIMON / POCOCI / ROXANA</t>
  </si>
  <si>
    <t>LIMON / POCOCI / CARIARI</t>
  </si>
  <si>
    <t>LIMON / POCOCI / COLORADO</t>
  </si>
  <si>
    <t>LIMON / SIQUIRRES / SIQUIRRES</t>
  </si>
  <si>
    <t>LIMON / SIQUIRRES / PACUARITO</t>
  </si>
  <si>
    <t>LIMON / SIQUIRRES / FLORIDA</t>
  </si>
  <si>
    <t>LIMON / SIQUIRRES / GERMANIA</t>
  </si>
  <si>
    <t>LIMON / SIQUIRRES / ALEGRIA</t>
  </si>
  <si>
    <t>LIMON / SIQUIRRES / REVENTAZON</t>
  </si>
  <si>
    <t>LIMON / TALAMANCA / BRATSI</t>
  </si>
  <si>
    <t>LIMON / TALAMANCA / SIXAOLA</t>
  </si>
  <si>
    <t>LIMON / TALAMANCA / CAHUITA</t>
  </si>
  <si>
    <t>LIMON / TALAMANCA / TELIRE</t>
  </si>
  <si>
    <t>LIMON / MATINA / MATINA</t>
  </si>
  <si>
    <t>LIMON / MATINA / BATAN</t>
  </si>
  <si>
    <t>LIMON / MATINA / CARRANDI</t>
  </si>
  <si>
    <t>LIMON / GUACIMO / GUACIMO</t>
  </si>
  <si>
    <t>LIMON / GUACIMO / MERCEDES</t>
  </si>
  <si>
    <t>LIMON / GUACIMO / POCORA</t>
  </si>
  <si>
    <t>LIMON / GUACIMO / RIO JIMENEZ</t>
  </si>
  <si>
    <t>LIMON / GUACIMO / DUACARI</t>
  </si>
  <si>
    <t>ESTUDIANTES EXTRANJEROS, REFUGIADOS Y SOLICITANTES DE ASILO</t>
  </si>
  <si>
    <t>SEGÚN  PAÍS/CONTINENTE,  CENTRO DE EDUCACIÓN ESPECIAL</t>
  </si>
  <si>
    <t>País / Continente</t>
  </si>
  <si>
    <t>ANGELA VIVIANNA ROJAS RAMIREZ</t>
  </si>
  <si>
    <t>KELYN HIDALGO CUBILLO</t>
  </si>
  <si>
    <t>ENSEÑANZA ESPECIAL Y REHABILITACION DE SAN RAMON</t>
  </si>
  <si>
    <t>DAMARIS ELIZONDO PEREZ</t>
  </si>
  <si>
    <t>EUGENIA CORREA CORTES</t>
  </si>
  <si>
    <t>CENTRO DE EDUCACION ESPECIAL DE GUAPILES</t>
  </si>
  <si>
    <t>Teléfono 1:</t>
  </si>
  <si>
    <t>Teléfono 2:</t>
  </si>
  <si>
    <t>Extranjeros
(Nacionalidad)</t>
  </si>
  <si>
    <t>Maternal I (1 año)</t>
  </si>
  <si>
    <t>Maternal II (2 años)</t>
  </si>
  <si>
    <t>Interactivo I (3 años)</t>
  </si>
  <si>
    <t>Interactivo II (4 años)</t>
  </si>
  <si>
    <t>I Ciclo (6 años a 9 años y 11 meses)</t>
  </si>
  <si>
    <t>III Ciclo (14 años a 17 años y 11 meses)</t>
  </si>
  <si>
    <t>IV Ciclo (18 años a 21 años y 11 meses)</t>
  </si>
  <si>
    <t>SAN FRANCISCO DE DOS RIOS</t>
  </si>
  <si>
    <t>LUIS JIMINEZ MADRIGAL</t>
  </si>
  <si>
    <t>CIUDAD LAS AMERICAS</t>
  </si>
  <si>
    <t>DR. CARLOS SAENZ HERRERA</t>
  </si>
  <si>
    <t>75 O TANQUES AYA CARRETERA A CORONADO</t>
  </si>
  <si>
    <t>ERLINDA CASTELLON GAMBOA</t>
  </si>
  <si>
    <t>Ubicacion1</t>
  </si>
  <si>
    <t>Transición (5 años)</t>
  </si>
  <si>
    <t>II Ciclo (10 años a 13 años y 11 meses)</t>
  </si>
  <si>
    <t>0002</t>
  </si>
  <si>
    <t>02425</t>
  </si>
  <si>
    <t>PRIVADA</t>
  </si>
  <si>
    <t>Cantidad de Secciones o subgrupos</t>
  </si>
  <si>
    <t>Bebés (desde el nacimientohasta los 12 meses)</t>
  </si>
  <si>
    <t>SAN JOSE / PURISCAL / CANDELARIA</t>
  </si>
  <si>
    <t xml:space="preserve">SAN JOSE / MORA / PIEDRAS NEGRAS </t>
  </si>
  <si>
    <t xml:space="preserve">SAN JOSE / GOICOECHEA / SAN FRANCISCO </t>
  </si>
  <si>
    <t xml:space="preserve">SAN JOSE / TIBAS / SAN JUAN  </t>
  </si>
  <si>
    <t xml:space="preserve">SAN JOSE / TIBAS / CINCO ESQUINAS </t>
  </si>
  <si>
    <t>SAN JOSE / PEREZ ZELEDON / SAN ISIDRO DEL GENERAL</t>
  </si>
  <si>
    <t>SAN JOSE / PEREZ ZELEDON / GENERAL</t>
  </si>
  <si>
    <t>SAN JOSE / LEON CORTES / SAN PABLO</t>
  </si>
  <si>
    <t>SAN JOSE / LEON CORTES / SAN ANDRES</t>
  </si>
  <si>
    <t>SAN JOSE / LEON CORTES / LLANO BONITO</t>
  </si>
  <si>
    <t>SAN JOSE / LEON CORTES / SAN ISIDRO</t>
  </si>
  <si>
    <t>SAN JOSE / LEON CORTES / SANTA CRUZ</t>
  </si>
  <si>
    <t>SAN JOSE / LEON CORTES / SAN ANTONIO</t>
  </si>
  <si>
    <t xml:space="preserve">ALAJUELA / SAN RAMON / PIEDADES NORTE </t>
  </si>
  <si>
    <t xml:space="preserve">ALAJUELA / SAN RAMON / PEÑAS BLANCAS </t>
  </si>
  <si>
    <t>ALAJUELA / NARANJO / ROSARIO</t>
  </si>
  <si>
    <t>ALAJUELA / PALMARES / GRANJA</t>
  </si>
  <si>
    <t xml:space="preserve">ALAJUELA / POAS / SABANA REDONDA </t>
  </si>
  <si>
    <t>ALAJUELA / OROTINA / MASTATE</t>
  </si>
  <si>
    <t xml:space="preserve">ALAJUELA / OROTINA / HACIENDA VIEJA </t>
  </si>
  <si>
    <t>ALAJUELA / OROTINA / CEIBA</t>
  </si>
  <si>
    <t xml:space="preserve">ALAJUELA / SAN CARLOS / AGUAS ZARCAS </t>
  </si>
  <si>
    <t>ALAJUELA / SAN CARLOS / FORTUNA</t>
  </si>
  <si>
    <t>ALAJUELA / SAN CARLOS / TIGRA</t>
  </si>
  <si>
    <t>ALAJUELA / SAN CARLOS / PALMERA</t>
  </si>
  <si>
    <t>ALAJUELA / ZARCERO / TAPESCO</t>
  </si>
  <si>
    <t>ALAJUELA / UPALA / SAN JOSE (PIZOTE)</t>
  </si>
  <si>
    <t>CARTAGO / CARTAGO / AGUACALIENTE (SAN FRANCISCO)</t>
  </si>
  <si>
    <t>CARTAGO / CARTAGO / GUADALUPE (ARENILLA)</t>
  </si>
  <si>
    <t xml:space="preserve">CARTAGO / CARTAGO / DULCE NOMBRE  </t>
  </si>
  <si>
    <t>3-02-06</t>
  </si>
  <si>
    <t>CARTAGO / PARAISO / BIRRISITO</t>
  </si>
  <si>
    <t xml:space="preserve">CARTAGO / LA UNION / DULCE NOMBRE  </t>
  </si>
  <si>
    <t>3-04-04</t>
  </si>
  <si>
    <t>CARTAGO / JIMENEZ / LA VICTORIA</t>
  </si>
  <si>
    <t>CARTAGO / TURRIALBA / CHIRRIPO</t>
  </si>
  <si>
    <t>CARTAGO / EL GUARCO / TEJAR</t>
  </si>
  <si>
    <t>HEREDIA / SAN RAFAEL / ANGELES</t>
  </si>
  <si>
    <t>HEREDIA / BELEN / RIBERA</t>
  </si>
  <si>
    <t>HEREDIA / SAN PABLO / RINCO DE SABANILLA</t>
  </si>
  <si>
    <t>HEREDIA / SARAPIQUI / HORQUETAS</t>
  </si>
  <si>
    <t xml:space="preserve">GUANACASTE / NICOYA / QUEBRADA HONDA </t>
  </si>
  <si>
    <t>GUANACASTE / SANTA CRUZ / CUAJINIQUIL</t>
  </si>
  <si>
    <t>GUANACASTE / BAGACES / FORTUNA</t>
  </si>
  <si>
    <t>GUANACASTE / ABANGARES / JUNTAS</t>
  </si>
  <si>
    <t xml:space="preserve">GUANACASTE / TILARAN / QUEBRADA GRANDE </t>
  </si>
  <si>
    <t xml:space="preserve">GUANACASTE / TILARAN / TIERRAS MORENAS </t>
  </si>
  <si>
    <t>GUANACASTE / LA CRUZ / GARITA</t>
  </si>
  <si>
    <t xml:space="preserve">GUANACASTE / HOJANCHA / PUERTO CARRILLO </t>
  </si>
  <si>
    <t>PUNTARENAS / MONTES DE ORO / UNION</t>
  </si>
  <si>
    <t>PUNTARENAS / AGUIRRE / QUEPOS</t>
  </si>
  <si>
    <t>PUNTARENAS / AGUIRRE / SAVEGRE</t>
  </si>
  <si>
    <t>PUNTARENAS / AGUIRRE / NARANJITO</t>
  </si>
  <si>
    <t>PUNTARENAS / COTO BRUS / AGUABUENA</t>
  </si>
  <si>
    <t>PUNTARENAS / COTO BRUS / GUTIERREZ BROWN</t>
  </si>
  <si>
    <t>6-11-03</t>
  </si>
  <si>
    <t>PUNTARENAS / GARABITO / LAGUNILLAS</t>
  </si>
  <si>
    <t>6-12-01</t>
  </si>
  <si>
    <t>PUNTARENAS / MONTEVERDE / MONTEVERDE</t>
  </si>
  <si>
    <t>6-13-01</t>
  </si>
  <si>
    <t>PUNTARENAS / PUERTO JIMENEZ / PUERTO JIMENEZ</t>
  </si>
  <si>
    <t>LIMON / POCOCI / RITA</t>
  </si>
  <si>
    <t>LIMON / POCOCI / COLONIA</t>
  </si>
  <si>
    <t>LIMON / SIQUIRRES / CAIRO</t>
  </si>
  <si>
    <t>CENTRO EDUCATIVO INTEGRAL KALLPA</t>
  </si>
  <si>
    <t>SAN ISIDRO DEL GENERAL</t>
  </si>
  <si>
    <t>ESCAZU</t>
  </si>
  <si>
    <t>CALLE VISTA ALEGRE</t>
  </si>
  <si>
    <t>PUBLICA</t>
  </si>
  <si>
    <t>PRIVADA CON ESTIMULO ESTATAL</t>
  </si>
  <si>
    <t>JOHAN FERNANDEZ MATA</t>
  </si>
  <si>
    <t>DEL PARQUE OKAYAMA 600 ESTE, 400 SUR Y 5 ESTE</t>
  </si>
  <si>
    <t>100 MTS SUR DE OFICINAS M A.G</t>
  </si>
  <si>
    <t>GUSTAVO MONTERO ARAYA</t>
  </si>
  <si>
    <t>DETRAS DE LA ESC.JORGE WASHINGTON, SAN RAMON</t>
  </si>
  <si>
    <t>SOLANYE SANDOVAL GONZALEZ</t>
  </si>
  <si>
    <t>IVANNIA VILLALTA VALLADARES</t>
  </si>
  <si>
    <t>SINDEY HERNANDEZ CASTILLO</t>
  </si>
  <si>
    <t>75 ESTE DELEGACION TRANSITO BARRIO CLORITO P</t>
  </si>
  <si>
    <t>MARIELA SALAS HERNANDEZ</t>
  </si>
  <si>
    <t>B. CORAZON DE JESUS,200N DEL TALLER DE JONAS</t>
  </si>
  <si>
    <t>VIVIANA SOLANO HERNANDEZ</t>
  </si>
  <si>
    <t>TATIANA MARIA SANCHEZ RODA</t>
  </si>
  <si>
    <t>KARLA RAMIREZ ROJAS</t>
  </si>
  <si>
    <t>200 N.Y 75 O.DEL COLEGIO NOCTURNO DE GUACIMO</t>
  </si>
  <si>
    <t>MARIA JOSE CUBILLO TREJOS</t>
  </si>
  <si>
    <t>info@kallpacr.com</t>
  </si>
  <si>
    <t>DE PLAZA ROSE, 400M ESTE, CASA#27 PORTON BLAN</t>
  </si>
  <si>
    <t>EL CURSO LECTIVO 2024, CENTRO DE EDUCACIÓN ESPECIAL</t>
  </si>
  <si>
    <t>PCD</t>
  </si>
  <si>
    <t>CENSO ESCOLAR 2024 -- INFORME INICIAL</t>
  </si>
  <si>
    <t>Ubicación (Provincia/Cantón/Distrito):</t>
  </si>
  <si>
    <t>Nombre Director (a):</t>
  </si>
  <si>
    <t>Teléfono</t>
  </si>
  <si>
    <t>Nombre Supervisor (a):</t>
  </si>
  <si>
    <t>Firma Director</t>
  </si>
  <si>
    <t>Firma Supervisor</t>
  </si>
  <si>
    <t>Sellos</t>
  </si>
  <si>
    <t>COMPUTADORAS EN BUEN ESTADO, CENTROS DE EDUCACIÓN ESPECIAL</t>
  </si>
  <si>
    <t>Adaptaciones</t>
  </si>
  <si>
    <t>NA</t>
  </si>
  <si>
    <t>Servicios</t>
  </si>
  <si>
    <t>Servicio de Biblioteca</t>
  </si>
  <si>
    <t>Planes de Gestión de Riesgos</t>
  </si>
  <si>
    <t>Comité para la Gestión del Riesgo</t>
  </si>
  <si>
    <t>Servicio de Internet</t>
  </si>
  <si>
    <t>Página WEB</t>
  </si>
  <si>
    <t>Se abastece de agua por</t>
  </si>
  <si>
    <t>Tubería dentro del Centro Educativo</t>
  </si>
  <si>
    <t>Tubería fuera del Centro Educativo, pero dentro del lote o edificio</t>
  </si>
  <si>
    <t>Tubería fuera del lote o edificio</t>
  </si>
  <si>
    <t>No tiene por tubería</t>
  </si>
  <si>
    <t>El Agua proviene de</t>
  </si>
  <si>
    <t>Acueducto Rural o Comunal (ASADAS o CAAR)</t>
  </si>
  <si>
    <t>Acueducto Municipal</t>
  </si>
  <si>
    <t>Acueducto A y A</t>
  </si>
  <si>
    <t>Acueducto de una Empresa o Cooperativa</t>
  </si>
  <si>
    <t>Pozo con tanque elevado</t>
  </si>
  <si>
    <t>Pozo sin sistema de extracción de agua</t>
  </si>
  <si>
    <t>Río, quebrada o naciente</t>
  </si>
  <si>
    <t>Lluvia u otro</t>
  </si>
  <si>
    <t>Servicios Sanitarios están conectados a</t>
  </si>
  <si>
    <t>Alcantarilla o Cloaca</t>
  </si>
  <si>
    <t>Tanque Séptico</t>
  </si>
  <si>
    <t>Tanque Séptico con tratamiento (fosa biológica)</t>
  </si>
  <si>
    <t>Tiene salida directa a acequia, zanja, río o estero</t>
  </si>
  <si>
    <t>Es de hueco, pozo negro o letrina</t>
  </si>
  <si>
    <t>Luz eléctrica</t>
  </si>
  <si>
    <t>ICE o CNFL</t>
  </si>
  <si>
    <t>ESPH o JASEC</t>
  </si>
  <si>
    <t>Cooperativa</t>
  </si>
  <si>
    <t>Panel Solar</t>
  </si>
  <si>
    <t>Planta privada</t>
  </si>
  <si>
    <t>No hay luz eléctrica</t>
  </si>
  <si>
    <t>Comparte el edificio</t>
  </si>
  <si>
    <t>Observaciones</t>
  </si>
  <si>
    <t>En buen
estado</t>
  </si>
  <si>
    <t>ESPACIO FISICO, CENTRO DE EDUCACIÓN ESPECIAL</t>
  </si>
  <si>
    <t>SANITARIOS Y LAVAMANOS, CENTRO DE EDUCACIÓN ESPECIAL</t>
  </si>
  <si>
    <t>Mesas (para uso de estudiantes de Preescolar)</t>
  </si>
  <si>
    <t>Sillas (para uso de estudiantes de Preescolar)</t>
  </si>
  <si>
    <t>CUADRO 10</t>
  </si>
  <si>
    <t>CUADRO 11</t>
  </si>
  <si>
    <t>Computadora Portátil</t>
  </si>
  <si>
    <t>Conectadas a Internet</t>
  </si>
  <si>
    <t>Teléfono Supervisión:</t>
  </si>
  <si>
    <t>Nombre con el que debe renombrar este archivo Excel:</t>
  </si>
  <si>
    <r>
      <t xml:space="preserve">“La información aquí certificada por el Director del Centro Educativo la hace bajo la fe y la palabra de certeza, conociendo que cualquier inexactitud o falsedad estaría incurriendo en las responsabilidades administrativas disciplinarias, sin perjuicio de las acciones civiles”. </t>
    </r>
    <r>
      <rPr>
        <sz val="10"/>
        <color theme="1"/>
        <rFont val="Sagona Book"/>
        <family val="1"/>
      </rPr>
      <t>Legislación vinculante a la legitimidad de la información: Ley de Administración Pública (Artículo 4 y 65), Estatuto de Servicio Civil (Artículo 39), Ley de Control Interno (Artículo 39) y Ley Contra la Corrupción y el Enriquecimiento Ilícito en la Función Pública (Artículo3).</t>
    </r>
  </si>
  <si>
    <r>
      <t xml:space="preserve">RESPONDA LAS </t>
    </r>
    <r>
      <rPr>
        <b/>
        <u/>
        <sz val="14"/>
        <rFont val="Sagona Book"/>
        <family val="1"/>
      </rPr>
      <t>SIETE</t>
    </r>
    <r>
      <rPr>
        <b/>
        <sz val="14"/>
        <rFont val="Sagona Book"/>
        <family val="1"/>
      </rPr>
      <t xml:space="preserve"> PREGUNTAS SIGUIENTES, CONSIDERE LO RELACIONADO CON EL CENTRO DE EDUCACIÓN ESPECIAL</t>
    </r>
  </si>
  <si>
    <r>
      <t xml:space="preserve">Administrativos
</t>
    </r>
    <r>
      <rPr>
        <i/>
        <sz val="10"/>
        <rFont val="Sagona Book"/>
        <family val="1"/>
      </rPr>
      <t>(Director, Asistente de Dirección, Auxiliar Administrativo)</t>
    </r>
  </si>
  <si>
    <r>
      <t xml:space="preserve">Técnicos-Docentes
</t>
    </r>
    <r>
      <rPr>
        <i/>
        <sz val="10"/>
        <rFont val="Sagona Book"/>
        <family val="1"/>
      </rPr>
      <t>(Orientador, Orientador Asistente, Bibliotecólogo)</t>
    </r>
  </si>
  <si>
    <r>
      <t xml:space="preserve">Docentes de Educación Especial
</t>
    </r>
    <r>
      <rPr>
        <i/>
        <sz val="10"/>
        <rFont val="Sagona Book"/>
        <family val="1"/>
      </rPr>
      <t>(Generalista en Educación Especial, Terapia del Lenguaje, otros)</t>
    </r>
  </si>
  <si>
    <r>
      <t xml:space="preserve">Administrativos y de Servicios
</t>
    </r>
    <r>
      <rPr>
        <i/>
        <sz val="10"/>
        <rFont val="Sagona Book"/>
        <family val="1"/>
      </rPr>
      <t>(Oficinistas, Misceláneos, Cocineras, Trabajador Social, otros)</t>
    </r>
  </si>
  <si>
    <r>
      <t xml:space="preserve">Discapacidad Intelectual (Retraso Mental) </t>
    </r>
    <r>
      <rPr>
        <b/>
        <vertAlign val="superscript"/>
        <sz val="11"/>
        <rFont val="Sagona Book"/>
        <family val="1"/>
      </rPr>
      <t>1/</t>
    </r>
  </si>
  <si>
    <r>
      <t xml:space="preserve">Otro tipo  </t>
    </r>
    <r>
      <rPr>
        <b/>
        <vertAlign val="superscript"/>
        <sz val="11"/>
        <rFont val="Sagona Book"/>
        <family val="1"/>
      </rPr>
      <t>2/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</si>
</sst>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\-####"/>
  </numFmts>
  <fonts count="68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 Light"/>
      <family val="2"/>
    </font>
    <font>
      <b/>
      <sz val="11"/>
      <color rgb="FFFF0000"/>
      <name val="Calibri Light"/>
      <family val="2"/>
    </font>
    <font>
      <sz val="11"/>
      <color rgb="FFFF0000"/>
      <name val="Calibri Light"/>
      <family val="2"/>
    </font>
    <font>
      <i/>
      <sz val="11"/>
      <color rgb="FF7F7F7F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G Omega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theme="1"/>
      <name val="Aptos"/>
      <family val="2"/>
    </font>
    <font>
      <sz val="9"/>
      <color theme="1"/>
      <name val="Aptos"/>
      <family val="2"/>
    </font>
    <font>
      <sz val="9"/>
      <color theme="8" tint="-0.499984740745262"/>
      <name val="Aptos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 Light"/>
      <family val="2"/>
    </font>
    <font>
      <sz val="11"/>
      <color rgb="FFFF0000"/>
      <name val="Sagona Book"/>
      <family val="1"/>
    </font>
    <font>
      <i/>
      <sz val="24"/>
      <name val="Sagona Book"/>
      <family val="1"/>
    </font>
    <font>
      <sz val="11"/>
      <color theme="1"/>
      <name val="Sagona Book"/>
      <family val="1"/>
    </font>
    <font>
      <b/>
      <i/>
      <sz val="24"/>
      <color theme="1"/>
      <name val="Sagona Book"/>
      <family val="1"/>
    </font>
    <font>
      <b/>
      <sz val="11"/>
      <color rgb="FF0060A8"/>
      <name val="Sagona Book"/>
      <family val="1"/>
    </font>
    <font>
      <sz val="11"/>
      <color rgb="FF0060A8"/>
      <name val="Sagona Book"/>
      <family val="1"/>
    </font>
    <font>
      <b/>
      <sz val="11"/>
      <color theme="1"/>
      <name val="Sagona Book"/>
      <family val="1"/>
    </font>
    <font>
      <b/>
      <sz val="20"/>
      <name val="Sagona Book"/>
      <family val="1"/>
    </font>
    <font>
      <b/>
      <sz val="24"/>
      <color theme="1"/>
      <name val="Sagona Book"/>
      <family val="1"/>
    </font>
    <font>
      <sz val="14"/>
      <color rgb="FF0060A8"/>
      <name val="Sagona Book"/>
      <family val="1"/>
    </font>
    <font>
      <sz val="11"/>
      <name val="Sagona Book"/>
      <family val="1"/>
    </font>
    <font>
      <b/>
      <sz val="20"/>
      <color theme="1"/>
      <name val="Sagona Book"/>
      <family val="1"/>
    </font>
    <font>
      <sz val="11"/>
      <color rgb="FF002060"/>
      <name val="Sagona Book"/>
      <family val="1"/>
    </font>
    <font>
      <i/>
      <sz val="11"/>
      <name val="Sagona Book"/>
      <family val="1"/>
    </font>
    <font>
      <b/>
      <sz val="10"/>
      <color theme="0"/>
      <name val="Sagona Book"/>
      <family val="1"/>
    </font>
    <font>
      <b/>
      <sz val="11"/>
      <name val="Sagona Book"/>
      <family val="1"/>
    </font>
    <font>
      <i/>
      <sz val="10"/>
      <color theme="1"/>
      <name val="Sagona Book"/>
      <family val="1"/>
    </font>
    <font>
      <sz val="10"/>
      <color theme="1"/>
      <name val="Sagona Book"/>
      <family val="1"/>
    </font>
    <font>
      <i/>
      <sz val="10"/>
      <name val="Sagona Book"/>
      <family val="1"/>
    </font>
    <font>
      <b/>
      <sz val="14"/>
      <color theme="1"/>
      <name val="Sagona Book"/>
      <family val="1"/>
    </font>
    <font>
      <b/>
      <i/>
      <sz val="10"/>
      <name val="Sagona Book"/>
      <family val="1"/>
    </font>
    <font>
      <b/>
      <sz val="14"/>
      <name val="Sagona Book"/>
      <family val="1"/>
    </font>
    <font>
      <b/>
      <sz val="10"/>
      <color theme="1"/>
      <name val="Sagona Book"/>
      <family val="1"/>
    </font>
    <font>
      <sz val="10"/>
      <color rgb="FFFF0000"/>
      <name val="Sagona Book"/>
      <family val="1"/>
    </font>
    <font>
      <b/>
      <sz val="12"/>
      <color theme="1"/>
      <name val="Sagona Book"/>
      <family val="1"/>
    </font>
    <font>
      <b/>
      <sz val="12"/>
      <name val="Sagona Book"/>
      <family val="1"/>
    </font>
    <font>
      <b/>
      <i/>
      <sz val="11"/>
      <color theme="1"/>
      <name val="Sagona Book"/>
      <family val="1"/>
    </font>
    <font>
      <sz val="10"/>
      <name val="Sagona Book"/>
      <family val="1"/>
    </font>
    <font>
      <b/>
      <i/>
      <sz val="11"/>
      <color rgb="FFFF0000"/>
      <name val="Sagona Book"/>
      <family val="1"/>
    </font>
    <font>
      <b/>
      <sz val="11"/>
      <color rgb="FFFF0000"/>
      <name val="Sagona Book"/>
      <family val="1"/>
    </font>
    <font>
      <sz val="11"/>
      <color rgb="FF3366FF"/>
      <name val="Sagona Book"/>
      <family val="1"/>
    </font>
    <font>
      <b/>
      <u/>
      <sz val="14"/>
      <name val="Sagona Book"/>
      <family val="1"/>
    </font>
    <font>
      <b/>
      <sz val="12"/>
      <color rgb="FFFF0000"/>
      <name val="Sagona Book"/>
      <family val="1"/>
    </font>
    <font>
      <sz val="12"/>
      <name val="Sagona Book"/>
      <family val="1"/>
    </font>
    <font>
      <i/>
      <sz val="11"/>
      <color rgb="FF002060"/>
      <name val="Sagona Book"/>
      <family val="1"/>
    </font>
    <font>
      <b/>
      <i/>
      <sz val="10"/>
      <color rgb="FFFF0000"/>
      <name val="Sagona Book"/>
      <family val="1"/>
    </font>
    <font>
      <b/>
      <i/>
      <sz val="11"/>
      <color rgb="FF3366FF"/>
      <name val="Sagona Book"/>
      <family val="1"/>
    </font>
    <font>
      <b/>
      <i/>
      <sz val="12"/>
      <color theme="1"/>
      <name val="Sagona Book"/>
      <family val="1"/>
    </font>
    <font>
      <b/>
      <i/>
      <sz val="12"/>
      <color rgb="FFFF0000"/>
      <name val="Sagona Book"/>
      <family val="1"/>
    </font>
    <font>
      <sz val="12"/>
      <color theme="1"/>
      <name val="Sagona Book"/>
      <family val="1"/>
    </font>
    <font>
      <i/>
      <sz val="12"/>
      <color theme="1"/>
      <name val="Sagona Book"/>
      <family val="1"/>
    </font>
    <font>
      <b/>
      <sz val="14"/>
      <color rgb="FFFF0000"/>
      <name val="Sagona Book"/>
      <family val="1"/>
    </font>
    <font>
      <b/>
      <i/>
      <sz val="12"/>
      <name val="Sagona Book"/>
      <family val="1"/>
    </font>
    <font>
      <b/>
      <sz val="10"/>
      <name val="Sagona Book"/>
      <family val="1"/>
    </font>
    <font>
      <b/>
      <i/>
      <sz val="11"/>
      <name val="Sagona Book"/>
      <family val="1"/>
    </font>
    <font>
      <b/>
      <sz val="10"/>
      <color rgb="FFFF0000"/>
      <name val="Sagona Book"/>
      <family val="1"/>
    </font>
    <font>
      <b/>
      <i/>
      <sz val="13"/>
      <color rgb="FFFF0000"/>
      <name val="Sagona Book"/>
      <family val="1"/>
    </font>
    <font>
      <b/>
      <sz val="14"/>
      <color theme="9" tint="-0.499984740745262"/>
      <name val="Sagona Book"/>
      <family val="1"/>
    </font>
    <font>
      <b/>
      <sz val="9"/>
      <name val="Sagona Book"/>
      <family val="1"/>
    </font>
    <font>
      <b/>
      <vertAlign val="superscript"/>
      <sz val="11"/>
      <name val="Sagona Book"/>
      <family val="1"/>
    </font>
    <font>
      <b/>
      <i/>
      <sz val="14"/>
      <name val="Sagona Book"/>
      <family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87">
    <border>
      <left/>
      <right/>
      <top/>
      <bottom/>
      <diagonal/>
    </border>
    <border>
      <left style="thick">
        <color indexed="64"/>
      </left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 style="dashed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dashDotDot">
        <color auto="1"/>
      </bottom>
      <diagonal/>
    </border>
    <border>
      <left style="thick">
        <color auto="1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 style="dashed">
        <color indexed="64"/>
      </left>
      <right/>
      <top/>
      <bottom style="thick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thick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dashed">
        <color indexed="64"/>
      </left>
      <right/>
      <top style="thick">
        <color indexed="64"/>
      </top>
      <bottom style="medium">
        <color auto="1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ck">
        <color indexed="64"/>
      </left>
      <right/>
      <top/>
      <bottom style="dashDot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auto="1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auto="1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dashed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auto="1"/>
      </bottom>
      <diagonal/>
    </border>
    <border>
      <left/>
      <right style="thick">
        <color indexed="64"/>
      </right>
      <top style="hair">
        <color indexed="64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thick">
        <color auto="1"/>
      </top>
      <bottom/>
      <diagonal/>
    </border>
    <border>
      <left style="dotted">
        <color auto="1"/>
      </left>
      <right/>
      <top/>
      <bottom style="thick">
        <color indexed="64"/>
      </bottom>
      <diagonal/>
    </border>
    <border>
      <left style="dotted">
        <color auto="1"/>
      </left>
      <right/>
      <top style="thick">
        <color indexed="64"/>
      </top>
      <bottom style="medium">
        <color indexed="64"/>
      </bottom>
      <diagonal/>
    </border>
    <border>
      <left style="dotted">
        <color auto="1"/>
      </left>
      <right/>
      <top/>
      <bottom style="hair">
        <color indexed="64"/>
      </bottom>
      <diagonal/>
    </border>
    <border>
      <left style="dotted">
        <color auto="1"/>
      </left>
      <right/>
      <top style="hair">
        <color indexed="64"/>
      </top>
      <bottom style="hair">
        <color indexed="64"/>
      </bottom>
      <diagonal/>
    </border>
    <border>
      <left style="dotted">
        <color auto="1"/>
      </left>
      <right/>
      <top style="hair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ck">
        <color auto="1"/>
      </bottom>
      <diagonal/>
    </border>
    <border>
      <left style="medium">
        <color auto="1"/>
      </left>
      <right/>
      <top style="dotted">
        <color indexed="64"/>
      </top>
      <bottom style="thick">
        <color auto="1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ashDot">
        <color indexed="64"/>
      </bottom>
      <diagonal/>
    </border>
    <border>
      <left style="dotted">
        <color indexed="64"/>
      </left>
      <right style="dotted">
        <color indexed="64"/>
      </right>
      <top style="dashDot">
        <color indexed="64"/>
      </top>
      <bottom style="dashDot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thick">
        <color indexed="64"/>
      </left>
      <right/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ck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ck">
        <color indexed="64"/>
      </bottom>
      <diagonal/>
    </border>
    <border>
      <left style="dotted">
        <color indexed="64"/>
      </left>
      <right style="medium">
        <color auto="1"/>
      </right>
      <top style="thick">
        <color auto="1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auto="1"/>
      </left>
      <right/>
      <top style="medium">
        <color indexed="64"/>
      </top>
      <bottom/>
      <diagonal/>
    </border>
    <border>
      <left style="dotted">
        <color auto="1"/>
      </left>
      <right/>
      <top style="hair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hair">
        <color indexed="64"/>
      </bottom>
      <diagonal/>
    </border>
    <border>
      <left style="dotted">
        <color auto="1"/>
      </left>
      <right/>
      <top style="dotted">
        <color indexed="64"/>
      </top>
      <bottom style="hair">
        <color indexed="64"/>
      </bottom>
      <diagonal/>
    </border>
    <border>
      <left/>
      <right style="dashed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dashed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auto="1"/>
      </bottom>
      <diagonal/>
    </border>
    <border>
      <left/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tted">
        <color auto="1"/>
      </top>
      <bottom style="hair">
        <color indexed="64"/>
      </bottom>
      <diagonal/>
    </border>
    <border>
      <left/>
      <right style="dotted">
        <color auto="1"/>
      </right>
      <top style="dotted">
        <color auto="1"/>
      </top>
      <bottom style="hair">
        <color auto="1"/>
      </bottom>
      <diagonal/>
    </border>
    <border>
      <left/>
      <right style="dotted">
        <color auto="1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tted">
        <color auto="1"/>
      </bottom>
      <diagonal/>
    </border>
    <border>
      <left/>
      <right style="dotted">
        <color auto="1"/>
      </right>
      <top style="hair">
        <color indexed="64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ck">
        <color indexed="64"/>
      </bottom>
      <diagonal/>
    </border>
    <border>
      <left/>
      <right style="medium">
        <color auto="1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auto="1"/>
      </right>
      <top style="thick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/>
      <right style="thick">
        <color indexed="64"/>
      </right>
      <top/>
      <bottom/>
      <diagonal/>
    </border>
    <border>
      <left style="slantDashDot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slantDashDot">
        <color indexed="64"/>
      </right>
      <top style="thick">
        <color indexed="64"/>
      </top>
      <bottom style="thin">
        <color indexed="64"/>
      </bottom>
      <diagonal/>
    </border>
    <border>
      <left style="slantDashDot">
        <color indexed="64"/>
      </left>
      <right/>
      <top/>
      <bottom style="thick">
        <color indexed="64"/>
      </bottom>
      <diagonal/>
    </border>
    <border>
      <left/>
      <right style="slantDashDot">
        <color auto="1"/>
      </right>
      <top/>
      <bottom style="thick">
        <color indexed="64"/>
      </bottom>
      <diagonal/>
    </border>
    <border>
      <left style="slantDashDot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slantDashDot">
        <color indexed="64"/>
      </right>
      <top style="thick">
        <color indexed="64"/>
      </top>
      <bottom style="medium">
        <color indexed="64"/>
      </bottom>
      <diagonal/>
    </border>
    <border>
      <left style="slantDashDot">
        <color indexed="64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slantDashDot">
        <color indexed="64"/>
      </right>
      <top style="dotted">
        <color auto="1"/>
      </top>
      <bottom style="dotted">
        <color auto="1"/>
      </bottom>
      <diagonal/>
    </border>
    <border>
      <left style="slantDashDot">
        <color indexed="64"/>
      </left>
      <right/>
      <top/>
      <bottom style="dashDot">
        <color indexed="64"/>
      </bottom>
      <diagonal/>
    </border>
    <border>
      <left/>
      <right style="slantDashDot">
        <color indexed="64"/>
      </right>
      <top/>
      <bottom style="dashDot">
        <color indexed="64"/>
      </bottom>
      <diagonal/>
    </border>
    <border>
      <left style="slant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slantDashDot">
        <color indexed="64"/>
      </right>
      <top style="dashDot">
        <color indexed="64"/>
      </top>
      <bottom style="dashDot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hair">
        <color theme="8" tint="0.59996337778862885"/>
      </left>
      <right style="hair">
        <color theme="8" tint="0.59996337778862885"/>
      </right>
      <top style="hair">
        <color theme="8" tint="0.59996337778862885"/>
      </top>
      <bottom style="hair">
        <color theme="8" tint="0.59996337778862885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auto="1"/>
      </top>
      <bottom/>
      <diagonal/>
    </border>
    <border>
      <left/>
      <right style="thick">
        <color indexed="64"/>
      </right>
      <top style="dotted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ashDotDot">
        <color auto="1"/>
      </top>
      <bottom style="dotted">
        <color auto="1"/>
      </bottom>
      <diagonal/>
    </border>
    <border>
      <left/>
      <right/>
      <top style="dashDotDot">
        <color indexed="64"/>
      </top>
      <bottom/>
      <diagonal/>
    </border>
    <border>
      <left style="thick">
        <color indexed="64"/>
      </left>
      <right/>
      <top style="dashDotDot">
        <color indexed="64"/>
      </top>
      <bottom/>
      <diagonal/>
    </border>
    <border>
      <left style="dotted">
        <color auto="1"/>
      </left>
      <right/>
      <top style="dashDotDot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</cellStyleXfs>
  <cellXfs count="540">
    <xf numFmtId="0" fontId="0" fillId="0" borderId="0" xfId="0"/>
    <xf numFmtId="0" fontId="2" fillId="0" borderId="0" xfId="0" applyFont="1"/>
    <xf numFmtId="1" fontId="3" fillId="0" borderId="0" xfId="0" applyNumberFormat="1" applyFont="1" applyAlignment="1">
      <alignment horizontal="center"/>
    </xf>
    <xf numFmtId="1" fontId="4" fillId="3" borderId="0" xfId="0" applyNumberFormat="1" applyFont="1" applyFill="1"/>
    <xf numFmtId="0" fontId="4" fillId="0" borderId="0" xfId="0" applyFont="1"/>
    <xf numFmtId="1" fontId="2" fillId="0" borderId="0" xfId="0" applyNumberFormat="1" applyFont="1"/>
    <xf numFmtId="0" fontId="6" fillId="0" borderId="0" xfId="0" applyFont="1"/>
    <xf numFmtId="0" fontId="7" fillId="0" borderId="0" xfId="0" applyFont="1"/>
    <xf numFmtId="1" fontId="0" fillId="0" borderId="0" xfId="0" applyNumberFormat="1"/>
    <xf numFmtId="1" fontId="8" fillId="0" borderId="0" xfId="0" applyNumberFormat="1" applyFont="1"/>
    <xf numFmtId="1" fontId="9" fillId="0" borderId="0" xfId="0" applyNumberFormat="1" applyFont="1"/>
    <xf numFmtId="0" fontId="10" fillId="0" borderId="0" xfId="0" applyFont="1"/>
    <xf numFmtId="0" fontId="11" fillId="0" borderId="0" xfId="0" applyFont="1"/>
    <xf numFmtId="0" fontId="11" fillId="4" borderId="0" xfId="0" applyFont="1" applyFill="1"/>
    <xf numFmtId="0" fontId="12" fillId="5" borderId="0" xfId="0" applyFont="1" applyFill="1"/>
    <xf numFmtId="0" fontId="8" fillId="0" borderId="160" xfId="0" applyFont="1" applyBorder="1"/>
    <xf numFmtId="1" fontId="13" fillId="0" borderId="0" xfId="0" quotePrefix="1" applyNumberFormat="1" applyFont="1"/>
    <xf numFmtId="1" fontId="14" fillId="0" borderId="0" xfId="0" applyNumberFormat="1" applyFont="1"/>
    <xf numFmtId="1" fontId="15" fillId="4" borderId="0" xfId="0" quotePrefix="1" applyNumberFormat="1" applyFont="1" applyFill="1"/>
    <xf numFmtId="1" fontId="16" fillId="0" borderId="0" xfId="0" applyNumberFormat="1" applyFont="1"/>
    <xf numFmtId="0" fontId="17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wrapText="1"/>
      <protection hidden="1"/>
    </xf>
    <xf numFmtId="0" fontId="22" fillId="0" borderId="0" xfId="0" applyFont="1" applyProtection="1">
      <protection hidden="1"/>
    </xf>
    <xf numFmtId="0" fontId="23" fillId="0" borderId="0" xfId="0" applyFont="1" applyAlignment="1" applyProtection="1">
      <alignment horizontal="right" vertical="center" indent="1"/>
      <protection hidden="1"/>
    </xf>
    <xf numFmtId="49" fontId="24" fillId="2" borderId="59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 applyProtection="1">
      <alignment vertical="center"/>
      <protection hidden="1"/>
    </xf>
    <xf numFmtId="0" fontId="24" fillId="2" borderId="59" xfId="0" applyFont="1" applyFill="1" applyBorder="1" applyAlignment="1" applyProtection="1">
      <alignment horizontal="left" vertical="center" shrinkToFit="1"/>
      <protection locked="0" hidden="1"/>
    </xf>
    <xf numFmtId="0" fontId="27" fillId="0" borderId="0" xfId="0" applyFont="1" applyProtection="1">
      <protection hidden="1"/>
    </xf>
    <xf numFmtId="0" fontId="28" fillId="0" borderId="59" xfId="0" applyFont="1" applyBorder="1" applyAlignment="1" applyProtection="1">
      <alignment horizontal="left" vertical="center" wrapText="1" shrinkToFit="1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164" fontId="27" fillId="2" borderId="59" xfId="0" applyNumberFormat="1" applyFont="1" applyFill="1" applyBorder="1" applyAlignment="1" applyProtection="1">
      <alignment horizontal="left" vertical="center"/>
      <protection locked="0" hidden="1"/>
    </xf>
    <xf numFmtId="0" fontId="27" fillId="0" borderId="0" xfId="0" applyFont="1" applyAlignment="1" applyProtection="1">
      <alignment horizontal="left" vertical="center"/>
      <protection hidden="1"/>
    </xf>
    <xf numFmtId="164" fontId="30" fillId="0" borderId="0" xfId="0" applyNumberFormat="1" applyFont="1" applyAlignment="1" applyProtection="1">
      <alignment horizontal="left" vertical="center"/>
      <protection locked="0" hidden="1"/>
    </xf>
    <xf numFmtId="0" fontId="27" fillId="2" borderId="59" xfId="1" applyFont="1" applyFill="1" applyBorder="1" applyAlignment="1" applyProtection="1">
      <alignment horizontal="left" vertical="center"/>
      <protection locked="0" hidden="1"/>
    </xf>
    <xf numFmtId="0" fontId="27" fillId="2" borderId="59" xfId="0" applyFont="1" applyFill="1" applyBorder="1" applyAlignment="1" applyProtection="1">
      <alignment horizontal="left" vertical="center" shrinkToFit="1"/>
      <protection locked="0"/>
    </xf>
    <xf numFmtId="0" fontId="27" fillId="0" borderId="0" xfId="1" applyFont="1" applyFill="1" applyBorder="1" applyAlignment="1" applyProtection="1">
      <alignment horizontal="left" vertical="center" shrinkToFit="1"/>
      <protection locked="0" hidden="1"/>
    </xf>
    <xf numFmtId="0" fontId="27" fillId="0" borderId="59" xfId="0" applyFont="1" applyBorder="1" applyAlignment="1" applyProtection="1">
      <alignment horizontal="left" vertical="center"/>
      <protection hidden="1"/>
    </xf>
    <xf numFmtId="0" fontId="30" fillId="0" borderId="0" xfId="0" applyFont="1" applyAlignment="1" applyProtection="1">
      <alignment horizontal="left" vertical="center" shrinkToFit="1"/>
      <protection locked="0" hidden="1"/>
    </xf>
    <xf numFmtId="0" fontId="19" fillId="0" borderId="163" xfId="0" applyFont="1" applyBorder="1" applyAlignment="1" applyProtection="1">
      <alignment vertical="top"/>
      <protection hidden="1"/>
    </xf>
    <xf numFmtId="0" fontId="31" fillId="4" borderId="0" xfId="0" applyFont="1" applyFill="1" applyAlignment="1" applyProtection="1">
      <alignment horizontal="center" vertical="center"/>
      <protection hidden="1"/>
    </xf>
    <xf numFmtId="0" fontId="27" fillId="2" borderId="59" xfId="0" applyFont="1" applyFill="1" applyBorder="1" applyAlignment="1" applyProtection="1">
      <alignment horizontal="left" vertical="center" shrinkToFit="1"/>
      <protection locked="0" hidden="1"/>
    </xf>
    <xf numFmtId="0" fontId="32" fillId="0" borderId="0" xfId="0" applyFont="1" applyAlignment="1" applyProtection="1">
      <alignment horizontal="left" vertical="center"/>
      <protection hidden="1"/>
    </xf>
    <xf numFmtId="0" fontId="32" fillId="0" borderId="0" xfId="0" applyFont="1" applyAlignment="1" applyProtection="1">
      <alignment horizontal="right" vertical="center" indent="1"/>
      <protection hidden="1"/>
    </xf>
    <xf numFmtId="0" fontId="30" fillId="0" borderId="0" xfId="0" applyFont="1" applyAlignment="1" applyProtection="1">
      <alignment horizontal="left" vertical="center"/>
      <protection locked="0" hidden="1"/>
    </xf>
    <xf numFmtId="0" fontId="19" fillId="0" borderId="61" xfId="0" applyFont="1" applyBorder="1" applyAlignment="1" applyProtection="1">
      <alignment horizontal="left"/>
      <protection hidden="1"/>
    </xf>
    <xf numFmtId="0" fontId="27" fillId="2" borderId="59" xfId="0" applyFont="1" applyFill="1" applyBorder="1" applyAlignment="1" applyProtection="1">
      <alignment vertical="center"/>
      <protection locked="0" hidden="1"/>
    </xf>
    <xf numFmtId="0" fontId="27" fillId="2" borderId="59" xfId="0" applyFont="1" applyFill="1" applyBorder="1" applyAlignment="1" applyProtection="1">
      <alignment vertical="center" shrinkToFit="1"/>
      <protection locked="0"/>
    </xf>
    <xf numFmtId="0" fontId="19" fillId="2" borderId="59" xfId="0" applyFont="1" applyFill="1" applyBorder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hidden="1"/>
    </xf>
    <xf numFmtId="164" fontId="30" fillId="0" borderId="0" xfId="0" applyNumberFormat="1" applyFont="1" applyAlignment="1" applyProtection="1">
      <alignment horizontal="left" vertical="center" shrinkToFit="1"/>
      <protection locked="0"/>
    </xf>
    <xf numFmtId="0" fontId="30" fillId="0" borderId="0" xfId="0" applyFont="1" applyAlignment="1" applyProtection="1">
      <alignment horizontal="left" vertical="center"/>
      <protection locked="0"/>
    </xf>
    <xf numFmtId="0" fontId="35" fillId="0" borderId="0" xfId="0" applyFont="1" applyAlignment="1" applyProtection="1">
      <alignment horizontal="justify" vertical="center" wrapText="1"/>
      <protection hidden="1"/>
    </xf>
    <xf numFmtId="0" fontId="17" fillId="0" borderId="0" xfId="0" applyFont="1" applyAlignment="1" applyProtection="1">
      <alignment vertical="center"/>
      <protection hidden="1"/>
    </xf>
    <xf numFmtId="0" fontId="36" fillId="0" borderId="0" xfId="0" applyFont="1" applyAlignment="1" applyProtection="1">
      <alignment horizontal="left"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37" fillId="0" borderId="0" xfId="0" applyFont="1" applyAlignment="1">
      <alignment vertical="center"/>
    </xf>
    <xf numFmtId="0" fontId="38" fillId="0" borderId="0" xfId="0" applyFont="1" applyAlignment="1" applyProtection="1">
      <alignment horizontal="left" vertical="center"/>
      <protection hidden="1"/>
    </xf>
    <xf numFmtId="0" fontId="39" fillId="0" borderId="104" xfId="0" applyFont="1" applyBorder="1" applyAlignment="1" applyProtection="1">
      <alignment horizontal="center" vertical="center"/>
      <protection hidden="1"/>
    </xf>
    <xf numFmtId="0" fontId="39" fillId="0" borderId="95" xfId="0" applyFont="1" applyBorder="1" applyAlignment="1" applyProtection="1">
      <alignment horizontal="center" vertical="center" wrapText="1"/>
      <protection hidden="1"/>
    </xf>
    <xf numFmtId="0" fontId="39" fillId="0" borderId="173" xfId="0" applyFont="1" applyBorder="1" applyAlignment="1" applyProtection="1">
      <alignment horizontal="center" vertical="center" wrapText="1"/>
      <protection hidden="1"/>
    </xf>
    <xf numFmtId="0" fontId="39" fillId="0" borderId="130" xfId="0" applyFont="1" applyBorder="1" applyAlignment="1" applyProtection="1">
      <alignment horizontal="center" vertical="center" wrapText="1"/>
      <protection hidden="1"/>
    </xf>
    <xf numFmtId="0" fontId="39" fillId="0" borderId="64" xfId="0" applyFont="1" applyBorder="1" applyAlignment="1" applyProtection="1">
      <alignment horizontal="center" vertical="center" wrapText="1"/>
      <protection hidden="1"/>
    </xf>
    <xf numFmtId="0" fontId="23" fillId="0" borderId="39" xfId="0" applyFont="1" applyBorder="1" applyAlignment="1" applyProtection="1">
      <alignment horizontal="left" vertical="center" indent="1"/>
      <protection hidden="1"/>
    </xf>
    <xf numFmtId="0" fontId="34" fillId="0" borderId="174" xfId="0" applyFont="1" applyBorder="1" applyAlignment="1" applyProtection="1">
      <alignment horizontal="center" vertical="center"/>
      <protection hidden="1"/>
    </xf>
    <xf numFmtId="0" fontId="34" fillId="0" borderId="175" xfId="0" applyFont="1" applyBorder="1" applyAlignment="1" applyProtection="1">
      <alignment horizontal="center" vertical="center"/>
      <protection hidden="1"/>
    </xf>
    <xf numFmtId="0" fontId="34" fillId="2" borderId="40" xfId="0" applyFont="1" applyFill="1" applyBorder="1" applyAlignment="1" applyProtection="1">
      <alignment horizontal="center" vertical="center"/>
      <protection locked="0"/>
    </xf>
    <xf numFmtId="0" fontId="34" fillId="2" borderId="38" xfId="0" applyFont="1" applyFill="1" applyBorder="1" applyAlignment="1" applyProtection="1">
      <alignment horizontal="center" vertical="center"/>
      <protection locked="0"/>
    </xf>
    <xf numFmtId="0" fontId="34" fillId="2" borderId="176" xfId="0" applyFont="1" applyFill="1" applyBorder="1" applyAlignment="1" applyProtection="1">
      <alignment horizontal="center" vertical="center"/>
      <protection locked="0"/>
    </xf>
    <xf numFmtId="0" fontId="34" fillId="2" borderId="175" xfId="0" applyFont="1" applyFill="1" applyBorder="1" applyAlignment="1" applyProtection="1">
      <alignment horizontal="center" vertical="center"/>
      <protection locked="0"/>
    </xf>
    <xf numFmtId="0" fontId="23" fillId="0" borderId="61" xfId="0" applyFont="1" applyBorder="1" applyAlignment="1" applyProtection="1">
      <alignment horizontal="left" vertical="center" indent="1"/>
      <protection hidden="1"/>
    </xf>
    <xf numFmtId="0" fontId="34" fillId="0" borderId="177" xfId="0" applyFont="1" applyBorder="1" applyAlignment="1" applyProtection="1">
      <alignment horizontal="center" vertical="center"/>
      <protection hidden="1"/>
    </xf>
    <xf numFmtId="0" fontId="34" fillId="0" borderId="97" xfId="0" applyFont="1" applyBorder="1" applyAlignment="1" applyProtection="1">
      <alignment horizontal="center" vertical="center"/>
      <protection hidden="1"/>
    </xf>
    <xf numFmtId="0" fontId="34" fillId="2" borderId="62" xfId="0" applyFont="1" applyFill="1" applyBorder="1" applyAlignment="1" applyProtection="1">
      <alignment horizontal="center" vertical="center"/>
      <protection locked="0"/>
    </xf>
    <xf numFmtId="0" fontId="34" fillId="2" borderId="60" xfId="0" applyFont="1" applyFill="1" applyBorder="1" applyAlignment="1" applyProtection="1">
      <alignment horizontal="center" vertical="center"/>
      <protection locked="0"/>
    </xf>
    <xf numFmtId="0" fontId="34" fillId="2" borderId="178" xfId="0" applyFont="1" applyFill="1" applyBorder="1" applyAlignment="1" applyProtection="1">
      <alignment horizontal="center" vertical="center"/>
      <protection locked="0"/>
    </xf>
    <xf numFmtId="0" fontId="34" fillId="2" borderId="97" xfId="0" applyFont="1" applyFill="1" applyBorder="1" applyAlignment="1" applyProtection="1">
      <alignment horizontal="center" vertical="center"/>
      <protection locked="0"/>
    </xf>
    <xf numFmtId="0" fontId="23" fillId="0" borderId="74" xfId="0" applyFont="1" applyBorder="1" applyAlignment="1" applyProtection="1">
      <alignment horizontal="left" vertical="center" indent="1"/>
      <protection hidden="1"/>
    </xf>
    <xf numFmtId="0" fontId="34" fillId="2" borderId="180" xfId="0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hidden="1"/>
    </xf>
    <xf numFmtId="0" fontId="36" fillId="0" borderId="27" xfId="0" applyFont="1" applyBorder="1" applyAlignment="1" applyProtection="1">
      <alignment horizontal="left" vertical="center"/>
      <protection hidden="1"/>
    </xf>
    <xf numFmtId="0" fontId="42" fillId="0" borderId="0" xfId="0" applyFont="1" applyAlignment="1" applyProtection="1">
      <alignment vertical="center"/>
      <protection hidden="1"/>
    </xf>
    <xf numFmtId="0" fontId="38" fillId="0" borderId="0" xfId="0" applyFont="1" applyAlignment="1" applyProtection="1">
      <alignment vertical="center"/>
      <protection hidden="1"/>
    </xf>
    <xf numFmtId="0" fontId="42" fillId="0" borderId="6" xfId="0" applyFont="1" applyBorder="1" applyAlignment="1" applyProtection="1">
      <alignment horizontal="center" vertical="center" wrapText="1"/>
      <protection hidden="1"/>
    </xf>
    <xf numFmtId="0" fontId="39" fillId="0" borderId="105" xfId="0" applyFont="1" applyBorder="1" applyAlignment="1" applyProtection="1">
      <alignment horizontal="center" vertical="center" wrapText="1"/>
      <protection hidden="1"/>
    </xf>
    <xf numFmtId="0" fontId="39" fillId="0" borderId="93" xfId="0" applyFont="1" applyBorder="1" applyAlignment="1" applyProtection="1">
      <alignment horizontal="center" vertical="center" wrapText="1"/>
      <protection hidden="1"/>
    </xf>
    <xf numFmtId="0" fontId="39" fillId="0" borderId="129" xfId="0" applyFont="1" applyBorder="1" applyAlignment="1" applyProtection="1">
      <alignment horizontal="center" vertical="center" wrapText="1"/>
      <protection hidden="1"/>
    </xf>
    <xf numFmtId="0" fontId="39" fillId="0" borderId="94" xfId="0" applyFont="1" applyBorder="1" applyAlignment="1" applyProtection="1">
      <alignment horizontal="center" vertical="center" wrapText="1"/>
      <protection hidden="1"/>
    </xf>
    <xf numFmtId="0" fontId="43" fillId="0" borderId="6" xfId="0" applyFont="1" applyBorder="1" applyAlignment="1" applyProtection="1">
      <alignment vertical="center"/>
      <protection hidden="1"/>
    </xf>
    <xf numFmtId="0" fontId="34" fillId="0" borderId="8" xfId="0" applyFont="1" applyBorder="1" applyAlignment="1" applyProtection="1">
      <alignment horizontal="center" vertical="center" shrinkToFit="1"/>
      <protection hidden="1"/>
    </xf>
    <xf numFmtId="0" fontId="34" fillId="0" borderId="96" xfId="0" applyFont="1" applyBorder="1" applyAlignment="1" applyProtection="1">
      <alignment horizontal="center" vertical="center" shrinkToFit="1"/>
      <protection hidden="1"/>
    </xf>
    <xf numFmtId="0" fontId="34" fillId="0" borderId="41" xfId="0" applyFont="1" applyBorder="1" applyAlignment="1" applyProtection="1">
      <alignment horizontal="center" vertical="center" shrinkToFit="1"/>
      <protection hidden="1"/>
    </xf>
    <xf numFmtId="0" fontId="34" fillId="0" borderId="63" xfId="0" applyFont="1" applyBorder="1" applyAlignment="1" applyProtection="1">
      <alignment horizontal="center" vertical="center" shrinkToFit="1"/>
      <protection hidden="1"/>
    </xf>
    <xf numFmtId="0" fontId="19" fillId="0" borderId="61" xfId="0" applyFont="1" applyBorder="1" applyAlignment="1" applyProtection="1">
      <alignment horizontal="left" vertical="center" indent="3"/>
      <protection hidden="1"/>
    </xf>
    <xf numFmtId="0" fontId="34" fillId="2" borderId="71" xfId="0" applyFont="1" applyFill="1" applyBorder="1" applyAlignment="1" applyProtection="1">
      <alignment horizontal="center" vertical="center" shrinkToFit="1"/>
      <protection locked="0"/>
    </xf>
    <xf numFmtId="0" fontId="34" fillId="2" borderId="97" xfId="0" applyFont="1" applyFill="1" applyBorder="1" applyAlignment="1" applyProtection="1">
      <alignment horizontal="center" vertical="center" shrinkToFit="1"/>
      <protection locked="0"/>
    </xf>
    <xf numFmtId="0" fontId="34" fillId="2" borderId="72" xfId="0" applyFont="1" applyFill="1" applyBorder="1" applyAlignment="1" applyProtection="1">
      <alignment horizontal="center" vertical="center" shrinkToFit="1"/>
      <protection locked="0"/>
    </xf>
    <xf numFmtId="0" fontId="34" fillId="2" borderId="60" xfId="0" applyFont="1" applyFill="1" applyBorder="1" applyAlignment="1" applyProtection="1">
      <alignment horizontal="center" vertical="center" shrinkToFit="1"/>
      <protection locked="0"/>
    </xf>
    <xf numFmtId="0" fontId="19" fillId="0" borderId="74" xfId="0" applyFont="1" applyBorder="1" applyAlignment="1" applyProtection="1">
      <alignment horizontal="left" vertical="center" indent="3"/>
      <protection hidden="1"/>
    </xf>
    <xf numFmtId="0" fontId="34" fillId="2" borderId="11" xfId="0" applyFont="1" applyFill="1" applyBorder="1" applyAlignment="1" applyProtection="1">
      <alignment horizontal="center" vertical="center" shrinkToFit="1"/>
      <protection locked="0"/>
    </xf>
    <xf numFmtId="0" fontId="34" fillId="2" borderId="95" xfId="0" applyFont="1" applyFill="1" applyBorder="1" applyAlignment="1" applyProtection="1">
      <alignment horizontal="center" vertical="center" shrinkToFit="1"/>
      <protection locked="0"/>
    </xf>
    <xf numFmtId="0" fontId="34" fillId="2" borderId="42" xfId="0" applyFont="1" applyFill="1" applyBorder="1" applyAlignment="1" applyProtection="1">
      <alignment horizontal="center" vertical="center" shrinkToFit="1"/>
      <protection locked="0"/>
    </xf>
    <xf numFmtId="0" fontId="34" fillId="2" borderId="64" xfId="0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Alignment="1" applyProtection="1">
      <alignment horizontal="left" vertical="center" indent="8"/>
      <protection hidden="1"/>
    </xf>
    <xf numFmtId="0" fontId="38" fillId="0" borderId="0" xfId="0" applyFont="1" applyAlignment="1" applyProtection="1">
      <alignment horizontal="left" vertical="center" indent="8"/>
      <protection hidden="1"/>
    </xf>
    <xf numFmtId="0" fontId="42" fillId="0" borderId="5" xfId="0" applyFont="1" applyBorder="1" applyAlignment="1" applyProtection="1">
      <alignment vertical="center"/>
      <protection hidden="1"/>
    </xf>
    <xf numFmtId="0" fontId="42" fillId="0" borderId="5" xfId="0" applyFont="1" applyBorder="1" applyAlignment="1" applyProtection="1">
      <alignment horizontal="center" vertical="center" wrapText="1"/>
      <protection hidden="1"/>
    </xf>
    <xf numFmtId="0" fontId="32" fillId="0" borderId="81" xfId="0" applyFont="1" applyBorder="1" applyAlignment="1" applyProtection="1">
      <alignment horizontal="center" vertical="center" wrapText="1"/>
      <protection hidden="1"/>
    </xf>
    <xf numFmtId="0" fontId="23" fillId="0" borderId="168" xfId="0" applyFont="1" applyBorder="1" applyAlignment="1" applyProtection="1">
      <alignment horizontal="center" vertical="center" wrapText="1"/>
      <protection hidden="1"/>
    </xf>
    <xf numFmtId="0" fontId="32" fillId="0" borderId="107" xfId="0" applyFont="1" applyBorder="1" applyAlignment="1" applyProtection="1">
      <alignment vertical="center"/>
      <protection hidden="1"/>
    </xf>
    <xf numFmtId="3" fontId="44" fillId="0" borderId="108" xfId="0" applyNumberFormat="1" applyFont="1" applyBorder="1" applyAlignment="1" applyProtection="1">
      <alignment horizontal="center" vertical="center"/>
      <protection hidden="1"/>
    </xf>
    <xf numFmtId="3" fontId="44" fillId="0" borderId="107" xfId="0" applyNumberFormat="1" applyFont="1" applyBorder="1" applyAlignment="1" applyProtection="1">
      <alignment horizontal="center" vertical="center"/>
      <protection hidden="1"/>
    </xf>
    <xf numFmtId="0" fontId="27" fillId="0" borderId="44" xfId="0" applyFont="1" applyBorder="1" applyAlignment="1" applyProtection="1">
      <alignment horizontal="left" vertical="center" indent="3"/>
      <protection hidden="1"/>
    </xf>
    <xf numFmtId="0" fontId="27" fillId="0" borderId="52" xfId="0" applyFont="1" applyBorder="1" applyAlignment="1" applyProtection="1">
      <alignment horizontal="left" vertical="center" indent="3"/>
      <protection hidden="1"/>
    </xf>
    <xf numFmtId="3" fontId="44" fillId="2" borderId="48" xfId="0" applyNumberFormat="1" applyFont="1" applyFill="1" applyBorder="1" applyAlignment="1" applyProtection="1">
      <alignment horizontal="center" vertical="center" shrinkToFit="1"/>
      <protection locked="0"/>
    </xf>
    <xf numFmtId="3" fontId="44" fillId="2" borderId="67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0" xfId="0" applyFont="1" applyAlignment="1" applyProtection="1">
      <alignment horizontal="left" vertical="center"/>
      <protection hidden="1"/>
    </xf>
    <xf numFmtId="0" fontId="27" fillId="0" borderId="0" xfId="0" applyFont="1" applyAlignment="1" applyProtection="1">
      <alignment horizontal="left" vertical="center" indent="3"/>
      <protection hidden="1"/>
    </xf>
    <xf numFmtId="3" fontId="44" fillId="0" borderId="50" xfId="0" applyNumberFormat="1" applyFont="1" applyBorder="1" applyAlignment="1" applyProtection="1">
      <alignment horizontal="center" vertical="center" shrinkToFit="1"/>
      <protection hidden="1"/>
    </xf>
    <xf numFmtId="3" fontId="44" fillId="0" borderId="36" xfId="0" applyNumberFormat="1" applyFont="1" applyBorder="1" applyAlignment="1" applyProtection="1">
      <alignment horizontal="center" vertical="center" shrinkToFit="1"/>
      <protection hidden="1"/>
    </xf>
    <xf numFmtId="0" fontId="30" fillId="2" borderId="61" xfId="0" applyFont="1" applyFill="1" applyBorder="1" applyAlignment="1" applyProtection="1">
      <alignment horizontal="left" vertical="center" wrapText="1" indent="3"/>
      <protection locked="0"/>
    </xf>
    <xf numFmtId="3" fontId="44" fillId="2" borderId="71" xfId="0" applyNumberFormat="1" applyFont="1" applyFill="1" applyBorder="1" applyAlignment="1" applyProtection="1">
      <alignment horizontal="center" vertical="center" shrinkToFit="1"/>
      <protection locked="0"/>
    </xf>
    <xf numFmtId="3" fontId="44" fillId="2" borderId="60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61" xfId="0" applyFont="1" applyBorder="1" applyAlignment="1" applyProtection="1">
      <alignment horizontal="left" vertical="center"/>
      <protection hidden="1"/>
    </xf>
    <xf numFmtId="0" fontId="44" fillId="2" borderId="60" xfId="0" applyFont="1" applyFill="1" applyBorder="1" applyAlignment="1" applyProtection="1">
      <alignment horizontal="center" vertical="center" shrinkToFit="1"/>
      <protection locked="0"/>
    </xf>
    <xf numFmtId="0" fontId="23" fillId="0" borderId="61" xfId="0" applyFont="1" applyBorder="1" applyAlignment="1" applyProtection="1">
      <alignment horizontal="left" vertical="center"/>
      <protection hidden="1"/>
    </xf>
    <xf numFmtId="0" fontId="46" fillId="0" borderId="147" xfId="0" applyFont="1" applyBorder="1" applyAlignment="1" applyProtection="1">
      <alignment horizontal="center" vertical="center"/>
      <protection hidden="1"/>
    </xf>
    <xf numFmtId="0" fontId="23" fillId="0" borderId="34" xfId="0" applyFont="1" applyBorder="1" applyAlignment="1" applyProtection="1">
      <alignment horizontal="left" vertical="center"/>
      <protection hidden="1"/>
    </xf>
    <xf numFmtId="3" fontId="44" fillId="2" borderId="148" xfId="0" applyNumberFormat="1" applyFont="1" applyFill="1" applyBorder="1" applyAlignment="1" applyProtection="1">
      <alignment horizontal="center" vertical="center" shrinkToFit="1"/>
      <protection locked="0"/>
    </xf>
    <xf numFmtId="0" fontId="44" fillId="2" borderId="33" xfId="0" applyFont="1" applyFill="1" applyBorder="1" applyAlignment="1" applyProtection="1">
      <alignment horizontal="center" vertical="center" shrinkToFit="1"/>
      <protection locked="0"/>
    </xf>
    <xf numFmtId="0" fontId="32" fillId="0" borderId="181" xfId="0" applyFont="1" applyBorder="1" applyAlignment="1" applyProtection="1">
      <alignment horizontal="left" vertical="center"/>
      <protection hidden="1"/>
    </xf>
    <xf numFmtId="0" fontId="23" fillId="0" borderId="182" xfId="0" applyFont="1" applyBorder="1" applyAlignment="1" applyProtection="1">
      <alignment horizontal="left" vertical="center"/>
      <protection hidden="1"/>
    </xf>
    <xf numFmtId="3" fontId="44" fillId="2" borderId="183" xfId="0" applyNumberFormat="1" applyFont="1" applyFill="1" applyBorder="1" applyAlignment="1" applyProtection="1">
      <alignment horizontal="center" vertical="center" shrinkToFit="1"/>
      <protection locked="0"/>
    </xf>
    <xf numFmtId="0" fontId="44" fillId="2" borderId="184" xfId="0" applyFont="1" applyFill="1" applyBorder="1" applyAlignment="1" applyProtection="1">
      <alignment horizontal="center" vertical="center" shrinkToFit="1"/>
      <protection locked="0"/>
    </xf>
    <xf numFmtId="0" fontId="32" fillId="0" borderId="27" xfId="0" applyFont="1" applyBorder="1" applyAlignment="1" applyProtection="1">
      <alignment horizontal="left" vertical="center"/>
      <protection hidden="1"/>
    </xf>
    <xf numFmtId="3" fontId="44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44" fillId="2" borderId="64" xfId="0" applyFont="1" applyFill="1" applyBorder="1" applyAlignment="1" applyProtection="1">
      <alignment horizontal="center" vertical="center" shrinkToFit="1"/>
      <protection locked="0"/>
    </xf>
    <xf numFmtId="0" fontId="46" fillId="0" borderId="0" xfId="0" applyFont="1" applyAlignment="1" applyProtection="1">
      <alignment horizontal="left"/>
      <protection hidden="1"/>
    </xf>
    <xf numFmtId="3" fontId="44" fillId="0" borderId="0" xfId="0" applyNumberFormat="1" applyFont="1" applyAlignment="1" applyProtection="1">
      <alignment horizontal="center" vertical="center" shrinkToFit="1"/>
      <protection hidden="1"/>
    </xf>
    <xf numFmtId="0" fontId="44" fillId="0" borderId="0" xfId="0" applyFont="1" applyAlignment="1" applyProtection="1">
      <alignment horizontal="center" vertical="center" shrinkToFit="1"/>
      <protection hidden="1"/>
    </xf>
    <xf numFmtId="0" fontId="4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32" fillId="0" borderId="0" xfId="0" applyFont="1" applyAlignment="1" applyProtection="1">
      <alignment horizontal="right" vertical="center"/>
      <protection hidden="1"/>
    </xf>
    <xf numFmtId="0" fontId="27" fillId="0" borderId="0" xfId="0" applyFont="1" applyAlignment="1" applyProtection="1">
      <alignment vertical="center" wrapText="1"/>
      <protection hidden="1"/>
    </xf>
    <xf numFmtId="0" fontId="42" fillId="0" borderId="0" xfId="0" applyFont="1" applyAlignment="1" applyProtection="1">
      <alignment horizontal="right" vertical="center"/>
      <protection hidden="1"/>
    </xf>
    <xf numFmtId="0" fontId="19" fillId="2" borderId="59" xfId="0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left" vertical="center" indent="1"/>
      <protection hidden="1"/>
    </xf>
    <xf numFmtId="0" fontId="17" fillId="0" borderId="0" xfId="0" applyFont="1"/>
    <xf numFmtId="0" fontId="50" fillId="0" borderId="0" xfId="0" applyFont="1" applyAlignment="1" applyProtection="1">
      <alignment horizontal="left" vertical="top" wrapText="1"/>
      <protection hidden="1"/>
    </xf>
    <xf numFmtId="0" fontId="27" fillId="0" borderId="0" xfId="0" applyFont="1" applyAlignment="1" applyProtection="1">
      <alignment vertical="top" wrapText="1"/>
      <protection hidden="1"/>
    </xf>
    <xf numFmtId="0" fontId="42" fillId="0" borderId="0" xfId="0" applyFont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left" vertical="center" indent="3"/>
      <protection hidden="1"/>
    </xf>
    <xf numFmtId="0" fontId="19" fillId="0" borderId="0" xfId="0" applyFont="1" applyAlignment="1">
      <alignment horizontal="left"/>
    </xf>
    <xf numFmtId="0" fontId="19" fillId="0" borderId="0" xfId="0" applyFont="1"/>
    <xf numFmtId="0" fontId="51" fillId="0" borderId="0" xfId="0" applyFont="1" applyAlignment="1">
      <alignment horizontal="left" wrapText="1"/>
    </xf>
    <xf numFmtId="0" fontId="52" fillId="0" borderId="0" xfId="0" applyFont="1" applyAlignment="1" applyProtection="1">
      <alignment horizontal="left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53" fillId="0" borderId="0" xfId="0" applyFont="1" applyAlignment="1" applyProtection="1">
      <alignment horizontal="left"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19" fillId="2" borderId="60" xfId="0" applyFont="1" applyFill="1" applyBorder="1" applyAlignment="1" applyProtection="1">
      <alignment horizontal="left" vertical="top" shrinkToFit="1"/>
      <protection locked="0"/>
    </xf>
    <xf numFmtId="0" fontId="19" fillId="0" borderId="0" xfId="0" applyFont="1" applyAlignment="1" applyProtection="1">
      <alignment horizontal="left" vertical="top" shrinkToFi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left" vertical="center"/>
      <protection hidden="1"/>
    </xf>
    <xf numFmtId="0" fontId="36" fillId="0" borderId="0" xfId="0" applyFont="1" applyAlignment="1" applyProtection="1">
      <alignment horizontal="left" vertical="center" indent="5"/>
      <protection hidden="1"/>
    </xf>
    <xf numFmtId="0" fontId="36" fillId="0" borderId="27" xfId="0" applyFont="1" applyBorder="1" applyAlignment="1" applyProtection="1">
      <alignment horizontal="left" vertical="center" indent="5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41" fillId="0" borderId="5" xfId="0" applyFont="1" applyBorder="1" applyAlignment="1" applyProtection="1">
      <alignment horizontal="left" vertical="center" wrapText="1"/>
      <protection hidden="1"/>
    </xf>
    <xf numFmtId="0" fontId="41" fillId="0" borderId="5" xfId="0" applyFont="1" applyBorder="1" applyAlignment="1" applyProtection="1">
      <alignment horizontal="center" vertical="center" wrapText="1"/>
      <protection hidden="1"/>
    </xf>
    <xf numFmtId="0" fontId="23" fillId="0" borderId="81" xfId="0" applyFont="1" applyBorder="1" applyAlignment="1" applyProtection="1">
      <alignment horizontal="center" vertical="center" wrapText="1"/>
      <protection hidden="1"/>
    </xf>
    <xf numFmtId="0" fontId="32" fillId="0" borderId="82" xfId="0" applyFont="1" applyBorder="1" applyAlignment="1" applyProtection="1">
      <alignment horizontal="center" vertical="center" wrapText="1"/>
      <protection hidden="1"/>
    </xf>
    <xf numFmtId="0" fontId="23" fillId="0" borderId="82" xfId="0" applyFont="1" applyBorder="1" applyAlignment="1" applyProtection="1">
      <alignment horizontal="center" vertical="center" wrapText="1"/>
      <protection hidden="1"/>
    </xf>
    <xf numFmtId="0" fontId="23" fillId="0" borderId="5" xfId="0" applyFont="1" applyBorder="1" applyAlignment="1" applyProtection="1">
      <alignment horizontal="center" vertical="center" wrapText="1"/>
      <protection hidden="1"/>
    </xf>
    <xf numFmtId="3" fontId="44" fillId="0" borderId="55" xfId="0" applyNumberFormat="1" applyFont="1" applyBorder="1" applyAlignment="1" applyProtection="1">
      <alignment horizontal="center" vertical="center" shrinkToFit="1"/>
      <protection hidden="1"/>
    </xf>
    <xf numFmtId="3" fontId="44" fillId="0" borderId="83" xfId="0" applyNumberFormat="1" applyFont="1" applyBorder="1" applyAlignment="1" applyProtection="1">
      <alignment horizontal="center" vertical="center" shrinkToFit="1"/>
      <protection hidden="1"/>
    </xf>
    <xf numFmtId="0" fontId="34" fillId="0" borderId="83" xfId="0" applyFont="1" applyBorder="1" applyAlignment="1" applyProtection="1">
      <alignment horizontal="center" vertical="center"/>
      <protection hidden="1"/>
    </xf>
    <xf numFmtId="0" fontId="34" fillId="0" borderId="17" xfId="0" applyFont="1" applyBorder="1" applyAlignment="1" applyProtection="1">
      <alignment horizontal="center" vertical="center"/>
      <protection hidden="1"/>
    </xf>
    <xf numFmtId="0" fontId="43" fillId="0" borderId="43" xfId="0" applyFont="1" applyBorder="1" applyAlignment="1" applyProtection="1">
      <alignment vertical="center" wrapText="1"/>
      <protection hidden="1"/>
    </xf>
    <xf numFmtId="3" fontId="44" fillId="0" borderId="47" xfId="0" applyNumberFormat="1" applyFont="1" applyBorder="1" applyAlignment="1" applyProtection="1">
      <alignment horizontal="center" vertical="center" shrinkToFit="1"/>
      <protection hidden="1"/>
    </xf>
    <xf numFmtId="3" fontId="44" fillId="0" borderId="91" xfId="0" applyNumberFormat="1" applyFont="1" applyBorder="1" applyAlignment="1" applyProtection="1">
      <alignment horizontal="center" vertical="center" shrinkToFit="1"/>
      <protection hidden="1"/>
    </xf>
    <xf numFmtId="0" fontId="34" fillId="0" borderId="91" xfId="0" applyFont="1" applyBorder="1" applyAlignment="1" applyProtection="1">
      <alignment horizontal="center" vertical="center"/>
      <protection hidden="1"/>
    </xf>
    <xf numFmtId="3" fontId="44" fillId="0" borderId="106" xfId="0" applyNumberFormat="1" applyFont="1" applyBorder="1" applyAlignment="1" applyProtection="1">
      <alignment horizontal="center" vertical="center" shrinkToFit="1"/>
      <protection hidden="1"/>
    </xf>
    <xf numFmtId="0" fontId="34" fillId="0" borderId="54" xfId="0" applyFont="1" applyBorder="1" applyAlignment="1" applyProtection="1">
      <alignment horizontal="center" vertical="center"/>
      <protection hidden="1"/>
    </xf>
    <xf numFmtId="0" fontId="19" fillId="0" borderId="44" xfId="0" applyFont="1" applyBorder="1" applyAlignment="1" applyProtection="1">
      <alignment horizontal="left" vertical="center" wrapText="1" indent="2"/>
      <protection hidden="1"/>
    </xf>
    <xf numFmtId="0" fontId="17" fillId="0" borderId="52" xfId="0" applyFont="1" applyBorder="1" applyAlignment="1" applyProtection="1">
      <alignment horizontal="left" vertical="center" wrapText="1" indent="1"/>
      <protection hidden="1"/>
    </xf>
    <xf numFmtId="3" fontId="44" fillId="0" borderId="48" xfId="0" applyNumberFormat="1" applyFont="1" applyBorder="1" applyAlignment="1" applyProtection="1">
      <alignment horizontal="center" vertical="center" shrinkToFit="1"/>
      <protection hidden="1"/>
    </xf>
    <xf numFmtId="3" fontId="44" fillId="2" borderId="85" xfId="0" applyNumberFormat="1" applyFont="1" applyFill="1" applyBorder="1" applyAlignment="1" applyProtection="1">
      <alignment horizontal="center" vertical="center" shrinkToFit="1"/>
      <protection locked="0"/>
    </xf>
    <xf numFmtId="0" fontId="34" fillId="2" borderId="85" xfId="0" applyFont="1" applyFill="1" applyBorder="1" applyAlignment="1" applyProtection="1">
      <alignment horizontal="center" vertical="center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44" fillId="2" borderId="85" xfId="0" applyFont="1" applyFill="1" applyBorder="1" applyAlignment="1" applyProtection="1">
      <alignment horizontal="center" wrapText="1"/>
      <protection locked="0"/>
    </xf>
    <xf numFmtId="0" fontId="44" fillId="2" borderId="44" xfId="0" applyFont="1" applyFill="1" applyBorder="1" applyAlignment="1" applyProtection="1">
      <alignment horizontal="center" wrapText="1"/>
      <protection locked="0"/>
    </xf>
    <xf numFmtId="0" fontId="27" fillId="0" borderId="44" xfId="0" applyFont="1" applyBorder="1" applyAlignment="1" applyProtection="1">
      <alignment horizontal="left" vertical="center" indent="2"/>
      <protection hidden="1"/>
    </xf>
    <xf numFmtId="0" fontId="19" fillId="0" borderId="88" xfId="0" applyFont="1" applyBorder="1" applyAlignment="1" applyProtection="1">
      <alignment horizontal="left" vertical="center" wrapText="1" indent="2"/>
      <protection hidden="1"/>
    </xf>
    <xf numFmtId="0" fontId="17" fillId="0" borderId="98" xfId="0" applyFont="1" applyBorder="1" applyAlignment="1" applyProtection="1">
      <alignment horizontal="left" vertical="center" wrapText="1" indent="1"/>
      <protection hidden="1"/>
    </xf>
    <xf numFmtId="3" fontId="44" fillId="0" borderId="89" xfId="0" applyNumberFormat="1" applyFont="1" applyBorder="1" applyAlignment="1" applyProtection="1">
      <alignment horizontal="center" vertical="center" shrinkToFit="1"/>
      <protection hidden="1"/>
    </xf>
    <xf numFmtId="3" fontId="44" fillId="2" borderId="90" xfId="0" applyNumberFormat="1" applyFont="1" applyFill="1" applyBorder="1" applyAlignment="1" applyProtection="1">
      <alignment horizontal="center" vertical="center" shrinkToFit="1"/>
      <protection locked="0"/>
    </xf>
    <xf numFmtId="0" fontId="34" fillId="2" borderId="90" xfId="0" applyFont="1" applyFill="1" applyBorder="1" applyAlignment="1" applyProtection="1">
      <alignment horizontal="center" vertical="center"/>
      <protection locked="0"/>
    </xf>
    <xf numFmtId="0" fontId="34" fillId="2" borderId="88" xfId="0" applyFont="1" applyFill="1" applyBorder="1" applyAlignment="1" applyProtection="1">
      <alignment horizontal="center" vertical="center"/>
      <protection locked="0"/>
    </xf>
    <xf numFmtId="0" fontId="43" fillId="0" borderId="54" xfId="0" applyFont="1" applyBorder="1" applyAlignment="1" applyProtection="1">
      <alignment vertical="center" wrapText="1"/>
      <protection hidden="1"/>
    </xf>
    <xf numFmtId="3" fontId="44" fillId="0" borderId="56" xfId="0" applyNumberFormat="1" applyFont="1" applyBorder="1" applyAlignment="1" applyProtection="1">
      <alignment horizontal="center" vertical="center" shrinkToFit="1"/>
      <protection hidden="1"/>
    </xf>
    <xf numFmtId="0" fontId="27" fillId="0" borderId="44" xfId="0" applyFont="1" applyBorder="1" applyAlignment="1" applyProtection="1">
      <alignment horizontal="left" vertical="center" wrapText="1" indent="2"/>
      <protection hidden="1"/>
    </xf>
    <xf numFmtId="0" fontId="19" fillId="0" borderId="46" xfId="0" applyFont="1" applyBorder="1" applyAlignment="1" applyProtection="1">
      <alignment horizontal="left" vertical="center" wrapText="1" indent="2"/>
      <protection hidden="1"/>
    </xf>
    <xf numFmtId="0" fontId="17" fillId="0" borderId="58" xfId="0" applyFont="1" applyBorder="1" applyAlignment="1" applyProtection="1">
      <alignment horizontal="left" vertical="center" wrapText="1" indent="1"/>
      <protection hidden="1"/>
    </xf>
    <xf numFmtId="3" fontId="44" fillId="0" borderId="57" xfId="0" applyNumberFormat="1" applyFont="1" applyBorder="1" applyAlignment="1" applyProtection="1">
      <alignment horizontal="center" vertical="center" shrinkToFit="1"/>
      <protection hidden="1"/>
    </xf>
    <xf numFmtId="3" fontId="44" fillId="2" borderId="92" xfId="0" applyNumberFormat="1" applyFont="1" applyFill="1" applyBorder="1" applyAlignment="1" applyProtection="1">
      <alignment horizontal="center" vertical="center" shrinkToFit="1"/>
      <protection locked="0"/>
    </xf>
    <xf numFmtId="0" fontId="34" fillId="2" borderId="92" xfId="0" applyFont="1" applyFill="1" applyBorder="1" applyAlignment="1" applyProtection="1">
      <alignment horizontal="center" vertical="center"/>
      <protection locked="0"/>
    </xf>
    <xf numFmtId="0" fontId="34" fillId="2" borderId="46" xfId="0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left" vertical="center" indent="2"/>
      <protection hidden="1"/>
    </xf>
    <xf numFmtId="0" fontId="32" fillId="0" borderId="0" xfId="0" applyFont="1" applyAlignment="1" applyProtection="1">
      <alignment horizontal="justify" vertical="center"/>
      <protection hidden="1"/>
    </xf>
    <xf numFmtId="0" fontId="42" fillId="0" borderId="0" xfId="0" applyFont="1" applyProtection="1">
      <protection hidden="1"/>
    </xf>
    <xf numFmtId="0" fontId="56" fillId="0" borderId="0" xfId="0" applyFont="1" applyAlignment="1" applyProtection="1">
      <alignment vertical="center"/>
      <protection hidden="1"/>
    </xf>
    <xf numFmtId="0" fontId="36" fillId="0" borderId="0" xfId="0" applyFont="1" applyAlignment="1" applyProtection="1">
      <alignment horizontal="left"/>
      <protection hidden="1"/>
    </xf>
    <xf numFmtId="0" fontId="36" fillId="0" borderId="0" xfId="0" applyFont="1" applyAlignment="1" applyProtection="1">
      <alignment horizontal="left" vertical="center" indent="6"/>
      <protection hidden="1"/>
    </xf>
    <xf numFmtId="0" fontId="36" fillId="0" borderId="7" xfId="0" applyFont="1" applyBorder="1" applyAlignment="1" applyProtection="1">
      <alignment horizontal="left" vertical="center"/>
      <protection hidden="1"/>
    </xf>
    <xf numFmtId="0" fontId="36" fillId="0" borderId="7" xfId="0" applyFont="1" applyBorder="1" applyAlignment="1" applyProtection="1">
      <alignment horizontal="left" vertical="center" indent="6"/>
      <protection hidden="1"/>
    </xf>
    <xf numFmtId="0" fontId="41" fillId="0" borderId="164" xfId="0" applyFont="1" applyBorder="1" applyAlignment="1" applyProtection="1">
      <alignment horizontal="left" vertical="center" wrapText="1"/>
      <protection hidden="1"/>
    </xf>
    <xf numFmtId="0" fontId="32" fillId="0" borderId="5" xfId="0" applyFont="1" applyBorder="1" applyAlignment="1" applyProtection="1">
      <alignment horizontal="center" vertical="center" wrapText="1"/>
      <protection hidden="1"/>
    </xf>
    <xf numFmtId="0" fontId="54" fillId="0" borderId="51" xfId="0" applyFont="1" applyBorder="1" applyAlignment="1" applyProtection="1">
      <alignment horizontal="left" vertical="center" wrapText="1"/>
      <protection hidden="1"/>
    </xf>
    <xf numFmtId="0" fontId="49" fillId="0" borderId="161" xfId="0" applyFont="1" applyBorder="1" applyAlignment="1" applyProtection="1">
      <alignment horizontal="center" vertical="center" wrapText="1"/>
      <protection hidden="1"/>
    </xf>
    <xf numFmtId="3" fontId="44" fillId="0" borderId="17" xfId="0" applyNumberFormat="1" applyFont="1" applyBorder="1" applyAlignment="1" applyProtection="1">
      <alignment horizontal="center" vertical="center" shrinkToFit="1"/>
      <protection hidden="1"/>
    </xf>
    <xf numFmtId="0" fontId="43" fillId="0" borderId="15" xfId="0" applyFont="1" applyBorder="1" applyAlignment="1" applyProtection="1">
      <alignment vertical="center" wrapText="1"/>
      <protection hidden="1"/>
    </xf>
    <xf numFmtId="0" fontId="46" fillId="0" borderId="165" xfId="0" applyFont="1" applyBorder="1" applyAlignment="1" applyProtection="1">
      <alignment horizontal="center" vertical="center" wrapText="1"/>
      <protection hidden="1"/>
    </xf>
    <xf numFmtId="3" fontId="44" fillId="0" borderId="84" xfId="0" applyNumberFormat="1" applyFont="1" applyBorder="1" applyAlignment="1" applyProtection="1">
      <alignment horizontal="center" vertical="center" shrinkToFit="1"/>
      <protection hidden="1"/>
    </xf>
    <xf numFmtId="3" fontId="44" fillId="0" borderId="70" xfId="0" applyNumberFormat="1" applyFont="1" applyBorder="1" applyAlignment="1" applyProtection="1">
      <alignment horizontal="center" vertical="center" shrinkToFit="1"/>
      <protection hidden="1"/>
    </xf>
    <xf numFmtId="3" fontId="44" fillId="0" borderId="15" xfId="0" applyNumberFormat="1" applyFont="1" applyBorder="1" applyAlignment="1" applyProtection="1">
      <alignment horizontal="center" vertical="center" shrinkToFit="1"/>
      <protection hidden="1"/>
    </xf>
    <xf numFmtId="0" fontId="19" fillId="0" borderId="52" xfId="0" applyFont="1" applyBorder="1" applyAlignment="1" applyProtection="1">
      <alignment vertical="center"/>
      <protection hidden="1"/>
    </xf>
    <xf numFmtId="3" fontId="44" fillId="2" borderId="44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52" xfId="0" applyFont="1" applyBorder="1" applyAlignment="1" applyProtection="1">
      <alignment horizontal="left" vertical="center" wrapText="1" indent="2"/>
      <protection hidden="1"/>
    </xf>
    <xf numFmtId="0" fontId="19" fillId="0" borderId="87" xfId="0" applyFont="1" applyBorder="1" applyAlignment="1" applyProtection="1">
      <alignment horizontal="left" vertical="center" wrapText="1" indent="2"/>
      <protection hidden="1"/>
    </xf>
    <xf numFmtId="3" fontId="44" fillId="0" borderId="49" xfId="0" applyNumberFormat="1" applyFont="1" applyBorder="1" applyAlignment="1" applyProtection="1">
      <alignment horizontal="center" vertical="center" shrinkToFit="1"/>
      <protection hidden="1"/>
    </xf>
    <xf numFmtId="3" fontId="44" fillId="2" borderId="86" xfId="0" applyNumberFormat="1" applyFont="1" applyFill="1" applyBorder="1" applyAlignment="1" applyProtection="1">
      <alignment horizontal="center" vertical="center" shrinkToFit="1"/>
      <protection locked="0"/>
    </xf>
    <xf numFmtId="3" fontId="44" fillId="2" borderId="87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53" xfId="0" applyFont="1" applyBorder="1" applyAlignment="1" applyProtection="1">
      <alignment horizontal="left" vertical="center" wrapText="1" indent="2"/>
      <protection hidden="1"/>
    </xf>
    <xf numFmtId="3" fontId="44" fillId="2" borderId="88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Alignment="1" applyProtection="1">
      <alignment vertical="center" wrapText="1"/>
      <protection hidden="1"/>
    </xf>
    <xf numFmtId="0" fontId="46" fillId="0" borderId="166" xfId="0" applyFont="1" applyBorder="1" applyAlignment="1" applyProtection="1">
      <alignment horizontal="center" vertical="center" wrapText="1"/>
      <protection hidden="1"/>
    </xf>
    <xf numFmtId="3" fontId="44" fillId="0" borderId="77" xfId="0" applyNumberFormat="1" applyFont="1" applyBorder="1" applyAlignment="1" applyProtection="1">
      <alignment horizontal="center" vertical="center" shrinkToFit="1"/>
      <protection hidden="1"/>
    </xf>
    <xf numFmtId="0" fontId="46" fillId="0" borderId="167" xfId="0" applyFont="1" applyBorder="1" applyAlignment="1" applyProtection="1">
      <alignment horizontal="center" vertical="center" wrapText="1"/>
      <protection hidden="1"/>
    </xf>
    <xf numFmtId="0" fontId="27" fillId="0" borderId="52" xfId="0" applyFont="1" applyBorder="1" applyAlignment="1" applyProtection="1">
      <alignment horizontal="left" vertical="center" indent="2"/>
      <protection hidden="1"/>
    </xf>
    <xf numFmtId="3" fontId="44" fillId="0" borderId="54" xfId="0" applyNumberFormat="1" applyFont="1" applyBorder="1" applyAlignment="1" applyProtection="1">
      <alignment horizontal="center" vertical="center" shrinkToFit="1"/>
      <protection hidden="1"/>
    </xf>
    <xf numFmtId="0" fontId="27" fillId="0" borderId="52" xfId="0" applyFont="1" applyBorder="1" applyAlignment="1" applyProtection="1">
      <alignment horizontal="left" vertical="center" wrapText="1" indent="2"/>
      <protection hidden="1"/>
    </xf>
    <xf numFmtId="0" fontId="19" fillId="0" borderId="58" xfId="0" applyFont="1" applyBorder="1" applyAlignment="1" applyProtection="1">
      <alignment horizontal="left" vertical="center" wrapText="1" indent="2"/>
      <protection hidden="1"/>
    </xf>
    <xf numFmtId="3" fontId="44" fillId="2" borderId="46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6" xfId="0" applyFont="1" applyBorder="1" applyAlignment="1" applyProtection="1">
      <alignment vertical="center"/>
      <protection hidden="1"/>
    </xf>
    <xf numFmtId="0" fontId="55" fillId="0" borderId="0" xfId="0" applyFont="1" applyAlignment="1" applyProtection="1">
      <alignment horizontal="center"/>
      <protection hidden="1"/>
    </xf>
    <xf numFmtId="0" fontId="57" fillId="0" borderId="6" xfId="0" applyFont="1" applyBorder="1" applyAlignment="1" applyProtection="1">
      <alignment vertical="center"/>
      <protection hidden="1"/>
    </xf>
    <xf numFmtId="0" fontId="55" fillId="0" borderId="6" xfId="0" applyFont="1" applyBorder="1" applyAlignment="1" applyProtection="1">
      <alignment vertical="center" wrapText="1"/>
      <protection hidden="1"/>
    </xf>
    <xf numFmtId="0" fontId="58" fillId="0" borderId="0" xfId="0" applyFont="1" applyAlignment="1" applyProtection="1">
      <alignment vertical="center" wrapText="1"/>
      <protection hidden="1"/>
    </xf>
    <xf numFmtId="0" fontId="37" fillId="0" borderId="0" xfId="0" applyFont="1" applyAlignment="1">
      <alignment vertical="center" wrapText="1"/>
    </xf>
    <xf numFmtId="0" fontId="38" fillId="0" borderId="27" xfId="0" applyFont="1" applyBorder="1" applyAlignment="1" applyProtection="1">
      <alignment vertical="center"/>
      <protection hidden="1"/>
    </xf>
    <xf numFmtId="0" fontId="42" fillId="0" borderId="5" xfId="0" applyFont="1" applyBorder="1" applyAlignment="1" applyProtection="1">
      <alignment horizontal="left" vertical="center" wrapText="1"/>
      <protection hidden="1"/>
    </xf>
    <xf numFmtId="0" fontId="42" fillId="0" borderId="164" xfId="0" applyFont="1" applyBorder="1" applyAlignment="1" applyProtection="1">
      <alignment vertical="center" wrapText="1"/>
      <protection hidden="1"/>
    </xf>
    <xf numFmtId="0" fontId="59" fillId="0" borderId="20" xfId="0" applyFont="1" applyBorder="1" applyAlignment="1" applyProtection="1">
      <alignment horizontal="left" vertical="center" wrapText="1"/>
      <protection hidden="1"/>
    </xf>
    <xf numFmtId="0" fontId="59" fillId="0" borderId="24" xfId="0" applyFont="1" applyBorder="1" applyAlignment="1" applyProtection="1">
      <alignment horizontal="left" vertical="center" wrapText="1"/>
      <protection hidden="1"/>
    </xf>
    <xf numFmtId="3" fontId="44" fillId="0" borderId="22" xfId="0" applyNumberFormat="1" applyFont="1" applyBorder="1" applyAlignment="1" applyProtection="1">
      <alignment horizontal="center" vertical="center" shrinkToFit="1"/>
      <protection hidden="1"/>
    </xf>
    <xf numFmtId="3" fontId="44" fillId="0" borderId="69" xfId="0" applyNumberFormat="1" applyFont="1" applyBorder="1" applyAlignment="1" applyProtection="1">
      <alignment horizontal="center" vertical="center" shrinkToFit="1"/>
      <protection hidden="1"/>
    </xf>
    <xf numFmtId="3" fontId="44" fillId="0" borderId="20" xfId="0" applyNumberFormat="1" applyFont="1" applyBorder="1" applyAlignment="1" applyProtection="1">
      <alignment horizontal="center" vertical="center" shrinkToFit="1"/>
      <protection hidden="1"/>
    </xf>
    <xf numFmtId="0" fontId="32" fillId="0" borderId="0" xfId="0" applyFont="1" applyAlignment="1" applyProtection="1">
      <alignment horizontal="left" vertical="center" wrapText="1" indent="2"/>
      <protection hidden="1"/>
    </xf>
    <xf numFmtId="0" fontId="46" fillId="0" borderId="147" xfId="0" applyFont="1" applyBorder="1" applyAlignment="1" applyProtection="1">
      <alignment horizontal="left" vertical="center" wrapText="1" indent="2"/>
      <protection hidden="1"/>
    </xf>
    <xf numFmtId="3" fontId="44" fillId="2" borderId="77" xfId="0" applyNumberFormat="1" applyFont="1" applyFill="1" applyBorder="1" applyAlignment="1" applyProtection="1">
      <alignment horizontal="center" vertical="center" shrinkToFit="1"/>
      <protection locked="0"/>
    </xf>
    <xf numFmtId="3" fontId="44" fillId="2" borderId="0" xfId="0" applyNumberFormat="1" applyFont="1" applyFill="1" applyAlignment="1" applyProtection="1">
      <alignment horizontal="center" vertical="center" shrinkToFit="1"/>
      <protection locked="0"/>
    </xf>
    <xf numFmtId="0" fontId="32" fillId="0" borderId="61" xfId="0" applyFont="1" applyBorder="1" applyAlignment="1" applyProtection="1">
      <alignment horizontal="left" vertical="center" wrapText="1" indent="2"/>
      <protection hidden="1"/>
    </xf>
    <xf numFmtId="3" fontId="44" fillId="0" borderId="71" xfId="0" applyNumberFormat="1" applyFont="1" applyBorder="1" applyAlignment="1" applyProtection="1">
      <alignment horizontal="center" vertical="center" shrinkToFit="1"/>
      <protection hidden="1"/>
    </xf>
    <xf numFmtId="3" fontId="44" fillId="2" borderId="59" xfId="0" applyNumberFormat="1" applyFont="1" applyFill="1" applyBorder="1" applyAlignment="1" applyProtection="1">
      <alignment horizontal="center" vertical="center" shrinkToFit="1"/>
      <protection locked="0"/>
    </xf>
    <xf numFmtId="3" fontId="44" fillId="2" borderId="61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27" xfId="0" applyFont="1" applyBorder="1" applyAlignment="1" applyProtection="1">
      <alignment horizontal="left" vertical="center" wrapText="1" indent="2"/>
      <protection hidden="1"/>
    </xf>
    <xf numFmtId="3" fontId="44" fillId="0" borderId="11" xfId="0" applyNumberFormat="1" applyFont="1" applyBorder="1" applyAlignment="1" applyProtection="1">
      <alignment horizontal="center" vertical="center" shrinkToFit="1"/>
      <protection hidden="1"/>
    </xf>
    <xf numFmtId="3" fontId="44" fillId="2" borderId="80" xfId="0" applyNumberFormat="1" applyFont="1" applyFill="1" applyBorder="1" applyAlignment="1" applyProtection="1">
      <alignment horizontal="center" vertical="center" shrinkToFit="1"/>
      <protection locked="0"/>
    </xf>
    <xf numFmtId="3" fontId="44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0" xfId="0" applyFont="1" applyAlignment="1" applyProtection="1">
      <alignment vertical="top" wrapText="1"/>
      <protection hidden="1"/>
    </xf>
    <xf numFmtId="0" fontId="59" fillId="0" borderId="0" xfId="0" applyFont="1" applyAlignment="1" applyProtection="1">
      <alignment horizontal="center" vertical="center" wrapText="1"/>
      <protection locked="0" hidden="1"/>
    </xf>
    <xf numFmtId="0" fontId="42" fillId="0" borderId="6" xfId="0" applyFont="1" applyBorder="1" applyProtection="1">
      <protection hidden="1"/>
    </xf>
    <xf numFmtId="3" fontId="44" fillId="0" borderId="0" xfId="0" applyNumberFormat="1" applyFont="1" applyAlignment="1" applyProtection="1">
      <alignment horizontal="center" vertical="center" shrinkToFit="1"/>
      <protection locked="0"/>
    </xf>
    <xf numFmtId="0" fontId="38" fillId="0" borderId="0" xfId="0" applyFont="1" applyAlignment="1" applyProtection="1">
      <alignment horizontal="left"/>
      <protection hidden="1"/>
    </xf>
    <xf numFmtId="0" fontId="38" fillId="0" borderId="0" xfId="0" applyFont="1" applyAlignment="1" applyProtection="1">
      <alignment horizontal="left" indent="5"/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38" fillId="0" borderId="0" xfId="0" applyFont="1" applyAlignment="1">
      <alignment vertical="center" wrapText="1"/>
    </xf>
    <xf numFmtId="0" fontId="38" fillId="0" borderId="0" xfId="0" applyFont="1" applyAlignment="1" applyProtection="1">
      <alignment horizontal="left" vertical="center" indent="5"/>
      <protection hidden="1"/>
    </xf>
    <xf numFmtId="0" fontId="38" fillId="0" borderId="0" xfId="0" applyFont="1" applyAlignment="1" applyProtection="1">
      <alignment vertical="center" wrapText="1"/>
      <protection hidden="1"/>
    </xf>
    <xf numFmtId="0" fontId="38" fillId="0" borderId="0" xfId="0" applyFont="1" applyAlignment="1" applyProtection="1">
      <alignment horizontal="center" vertical="center" wrapText="1"/>
      <protection hidden="1"/>
    </xf>
    <xf numFmtId="0" fontId="42" fillId="0" borderId="27" xfId="0" applyFont="1" applyBorder="1" applyAlignment="1" applyProtection="1">
      <alignment horizontal="center" vertical="center" wrapText="1"/>
      <protection hidden="1"/>
    </xf>
    <xf numFmtId="0" fontId="60" fillId="0" borderId="11" xfId="0" applyFont="1" applyBorder="1" applyAlignment="1" applyProtection="1">
      <alignment horizontal="center" vertical="center" wrapText="1"/>
      <protection hidden="1"/>
    </xf>
    <xf numFmtId="0" fontId="60" fillId="0" borderId="80" xfId="0" applyFont="1" applyBorder="1" applyAlignment="1" applyProtection="1">
      <alignment horizontal="center" vertical="center" wrapText="1"/>
      <protection hidden="1"/>
    </xf>
    <xf numFmtId="0" fontId="60" fillId="0" borderId="27" xfId="0" applyFont="1" applyBorder="1" applyAlignment="1" applyProtection="1">
      <alignment horizontal="center" vertical="center" wrapText="1"/>
      <protection hidden="1"/>
    </xf>
    <xf numFmtId="0" fontId="60" fillId="0" borderId="135" xfId="0" applyFont="1" applyBorder="1" applyAlignment="1" applyProtection="1">
      <alignment horizontal="center" vertical="center" wrapText="1"/>
      <protection hidden="1"/>
    </xf>
    <xf numFmtId="0" fontId="60" fillId="0" borderId="136" xfId="0" applyFont="1" applyBorder="1" applyAlignment="1" applyProtection="1">
      <alignment horizontal="center" vertical="center" wrapText="1"/>
      <protection hidden="1"/>
    </xf>
    <xf numFmtId="0" fontId="46" fillId="0" borderId="20" xfId="0" applyFont="1" applyBorder="1" applyAlignment="1" applyProtection="1">
      <alignment horizontal="center" vertical="center" wrapText="1"/>
      <protection hidden="1"/>
    </xf>
    <xf numFmtId="3" fontId="60" fillId="0" borderId="22" xfId="0" applyNumberFormat="1" applyFont="1" applyBorder="1" applyAlignment="1" applyProtection="1">
      <alignment horizontal="center" vertical="center" shrinkToFit="1"/>
      <protection hidden="1"/>
    </xf>
    <xf numFmtId="3" fontId="60" fillId="0" borderId="69" xfId="0" applyNumberFormat="1" applyFont="1" applyBorder="1" applyAlignment="1" applyProtection="1">
      <alignment horizontal="center" vertical="center" shrinkToFit="1"/>
      <protection hidden="1"/>
    </xf>
    <xf numFmtId="3" fontId="60" fillId="0" borderId="20" xfId="0" applyNumberFormat="1" applyFont="1" applyBorder="1" applyAlignment="1" applyProtection="1">
      <alignment horizontal="center" vertical="center" shrinkToFit="1"/>
      <protection hidden="1"/>
    </xf>
    <xf numFmtId="3" fontId="60" fillId="0" borderId="137" xfId="0" applyNumberFormat="1" applyFont="1" applyBorder="1" applyAlignment="1" applyProtection="1">
      <alignment horizontal="center" vertical="center" shrinkToFit="1"/>
      <protection hidden="1"/>
    </xf>
    <xf numFmtId="3" fontId="60" fillId="0" borderId="138" xfId="0" applyNumberFormat="1" applyFont="1" applyBorder="1" applyAlignment="1" applyProtection="1">
      <alignment horizontal="center" vertical="center" shrinkToFit="1"/>
      <protection hidden="1"/>
    </xf>
    <xf numFmtId="0" fontId="60" fillId="0" borderId="0" xfId="0" applyFont="1" applyAlignment="1" applyProtection="1">
      <alignment horizontal="right" vertical="center"/>
      <protection hidden="1"/>
    </xf>
    <xf numFmtId="0" fontId="60" fillId="0" borderId="0" xfId="0" applyFont="1" applyAlignment="1" applyProtection="1">
      <alignment horizontal="left" vertical="center" wrapText="1"/>
      <protection hidden="1"/>
    </xf>
    <xf numFmtId="0" fontId="62" fillId="0" borderId="0" xfId="0" applyFont="1" applyAlignment="1" applyProtection="1">
      <alignment horizontal="center" vertical="center" wrapText="1"/>
      <protection hidden="1"/>
    </xf>
    <xf numFmtId="3" fontId="44" fillId="0" borderId="139" xfId="0" applyNumberFormat="1" applyFont="1" applyBorder="1" applyAlignment="1" applyProtection="1">
      <alignment horizontal="center" vertical="center" shrinkToFit="1"/>
      <protection hidden="1"/>
    </xf>
    <xf numFmtId="3" fontId="44" fillId="2" borderId="140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61" xfId="0" applyFont="1" applyBorder="1" applyAlignment="1" applyProtection="1">
      <alignment horizontal="right" vertical="center"/>
      <protection hidden="1"/>
    </xf>
    <xf numFmtId="0" fontId="60" fillId="0" borderId="61" xfId="0" applyFont="1" applyBorder="1" applyAlignment="1" applyProtection="1">
      <alignment horizontal="left" vertical="center" wrapText="1"/>
      <protection hidden="1"/>
    </xf>
    <xf numFmtId="0" fontId="62" fillId="0" borderId="61" xfId="0" applyFont="1" applyBorder="1" applyAlignment="1" applyProtection="1">
      <alignment horizontal="center" vertical="center" wrapText="1"/>
      <protection hidden="1"/>
    </xf>
    <xf numFmtId="3" fontId="44" fillId="0" borderId="141" xfId="0" applyNumberFormat="1" applyFont="1" applyBorder="1" applyAlignment="1" applyProtection="1">
      <alignment horizontal="center" vertical="center" shrinkToFit="1"/>
      <protection hidden="1"/>
    </xf>
    <xf numFmtId="3" fontId="44" fillId="2" borderId="142" xfId="0" applyNumberFormat="1" applyFont="1" applyFill="1" applyBorder="1" applyAlignment="1" applyProtection="1">
      <alignment horizontal="center" vertical="center" shrinkToFit="1"/>
      <protection locked="0"/>
    </xf>
    <xf numFmtId="3" fontId="44" fillId="0" borderId="61" xfId="0" applyNumberFormat="1" applyFont="1" applyBorder="1" applyAlignment="1" applyProtection="1">
      <alignment horizontal="center" vertical="center" shrinkToFit="1"/>
      <protection hidden="1"/>
    </xf>
    <xf numFmtId="0" fontId="60" fillId="0" borderId="25" xfId="0" applyFont="1" applyBorder="1" applyAlignment="1" applyProtection="1">
      <alignment horizontal="right" vertical="center"/>
      <protection hidden="1"/>
    </xf>
    <xf numFmtId="0" fontId="60" fillId="0" borderId="25" xfId="0" applyFont="1" applyBorder="1" applyAlignment="1" applyProtection="1">
      <alignment horizontal="left" vertical="center" wrapText="1"/>
      <protection hidden="1"/>
    </xf>
    <xf numFmtId="0" fontId="62" fillId="0" borderId="25" xfId="0" applyFont="1" applyBorder="1" applyAlignment="1" applyProtection="1">
      <alignment horizontal="center" vertical="center" wrapText="1"/>
      <protection hidden="1"/>
    </xf>
    <xf numFmtId="3" fontId="44" fillId="0" borderId="26" xfId="0" applyNumberFormat="1" applyFont="1" applyBorder="1" applyAlignment="1" applyProtection="1">
      <alignment horizontal="center" vertical="center" shrinkToFit="1"/>
      <protection hidden="1"/>
    </xf>
    <xf numFmtId="3" fontId="44" fillId="2" borderId="78" xfId="0" applyNumberFormat="1" applyFont="1" applyFill="1" applyBorder="1" applyAlignment="1" applyProtection="1">
      <alignment horizontal="center" vertical="center" shrinkToFit="1"/>
      <protection locked="0"/>
    </xf>
    <xf numFmtId="3" fontId="44" fillId="2" borderId="25" xfId="0" applyNumberFormat="1" applyFont="1" applyFill="1" applyBorder="1" applyAlignment="1" applyProtection="1">
      <alignment horizontal="center" vertical="center" shrinkToFit="1"/>
      <protection locked="0"/>
    </xf>
    <xf numFmtId="3" fontId="44" fillId="0" borderId="143" xfId="0" applyNumberFormat="1" applyFont="1" applyBorder="1" applyAlignment="1" applyProtection="1">
      <alignment horizontal="center" vertical="center" shrinkToFit="1"/>
      <protection hidden="1"/>
    </xf>
    <xf numFmtId="3" fontId="44" fillId="2" borderId="144" xfId="0" applyNumberFormat="1" applyFont="1" applyFill="1" applyBorder="1" applyAlignment="1" applyProtection="1">
      <alignment horizontal="center" vertical="center" shrinkToFit="1"/>
      <protection locked="0"/>
    </xf>
    <xf numFmtId="3" fontId="44" fillId="0" borderId="25" xfId="0" applyNumberFormat="1" applyFont="1" applyBorder="1" applyAlignment="1" applyProtection="1">
      <alignment horizontal="center" vertical="center" shrinkToFit="1"/>
      <protection hidden="1"/>
    </xf>
    <xf numFmtId="0" fontId="60" fillId="0" borderId="18" xfId="0" applyFont="1" applyBorder="1" applyAlignment="1" applyProtection="1">
      <alignment horizontal="right" vertical="center"/>
      <protection hidden="1"/>
    </xf>
    <xf numFmtId="0" fontId="60" fillId="0" borderId="18" xfId="0" applyFont="1" applyBorder="1" applyAlignment="1" applyProtection="1">
      <alignment horizontal="left" vertical="center" wrapText="1"/>
      <protection hidden="1"/>
    </xf>
    <xf numFmtId="0" fontId="62" fillId="0" borderId="18" xfId="0" applyFont="1" applyBorder="1" applyAlignment="1" applyProtection="1">
      <alignment horizontal="center" vertical="center" wrapText="1"/>
      <protection hidden="1"/>
    </xf>
    <xf numFmtId="3" fontId="44" fillId="0" borderId="19" xfId="0" applyNumberFormat="1" applyFont="1" applyBorder="1" applyAlignment="1" applyProtection="1">
      <alignment horizontal="center" vertical="center" shrinkToFit="1"/>
      <protection hidden="1"/>
    </xf>
    <xf numFmtId="3" fontId="44" fillId="2" borderId="79" xfId="0" applyNumberFormat="1" applyFont="1" applyFill="1" applyBorder="1" applyAlignment="1" applyProtection="1">
      <alignment horizontal="center" vertical="center" shrinkToFit="1"/>
      <protection locked="0"/>
    </xf>
    <xf numFmtId="3" fontId="44" fillId="2" borderId="18" xfId="0" applyNumberFormat="1" applyFont="1" applyFill="1" applyBorder="1" applyAlignment="1" applyProtection="1">
      <alignment horizontal="center" vertical="center" shrinkToFit="1"/>
      <protection locked="0"/>
    </xf>
    <xf numFmtId="3" fontId="44" fillId="0" borderId="145" xfId="0" applyNumberFormat="1" applyFont="1" applyBorder="1" applyAlignment="1" applyProtection="1">
      <alignment horizontal="center" vertical="center" shrinkToFit="1"/>
      <protection hidden="1"/>
    </xf>
    <xf numFmtId="3" fontId="44" fillId="2" borderId="146" xfId="0" applyNumberFormat="1" applyFont="1" applyFill="1" applyBorder="1" applyAlignment="1" applyProtection="1">
      <alignment horizontal="center" vertical="center" shrinkToFit="1"/>
      <protection locked="0"/>
    </xf>
    <xf numFmtId="3" fontId="44" fillId="0" borderId="18" xfId="0" applyNumberFormat="1" applyFont="1" applyBorder="1" applyAlignment="1" applyProtection="1">
      <alignment horizontal="center" vertical="center" shrinkToFit="1"/>
      <protection hidden="1"/>
    </xf>
    <xf numFmtId="0" fontId="60" fillId="0" borderId="27" xfId="0" applyFont="1" applyBorder="1" applyAlignment="1" applyProtection="1">
      <alignment horizontal="right" vertical="center"/>
      <protection hidden="1"/>
    </xf>
    <xf numFmtId="0" fontId="60" fillId="0" borderId="27" xfId="0" applyFont="1" applyBorder="1" applyAlignment="1" applyProtection="1">
      <alignment horizontal="left" vertical="center" wrapText="1"/>
      <protection hidden="1"/>
    </xf>
    <xf numFmtId="0" fontId="62" fillId="0" borderId="27" xfId="0" applyFont="1" applyBorder="1" applyAlignment="1" applyProtection="1">
      <alignment horizontal="center" vertical="center" wrapText="1"/>
      <protection hidden="1"/>
    </xf>
    <xf numFmtId="3" fontId="44" fillId="0" borderId="135" xfId="0" applyNumberFormat="1" applyFont="1" applyBorder="1" applyAlignment="1" applyProtection="1">
      <alignment horizontal="center" vertical="center" shrinkToFit="1"/>
      <protection hidden="1"/>
    </xf>
    <xf numFmtId="3" fontId="44" fillId="2" borderId="136" xfId="0" applyNumberFormat="1" applyFont="1" applyFill="1" applyBorder="1" applyAlignment="1" applyProtection="1">
      <alignment horizontal="center" vertical="center" shrinkToFit="1"/>
      <protection locked="0"/>
    </xf>
    <xf numFmtId="3" fontId="44" fillId="0" borderId="27" xfId="0" applyNumberFormat="1" applyFont="1" applyBorder="1" applyAlignment="1" applyProtection="1">
      <alignment horizontal="center" vertical="center" shrinkToFit="1"/>
      <protection hidden="1"/>
    </xf>
    <xf numFmtId="0" fontId="32" fillId="0" borderId="0" xfId="0" applyFont="1" applyAlignment="1" applyProtection="1">
      <alignment horizontal="left" vertical="center" wrapText="1"/>
      <protection hidden="1"/>
    </xf>
    <xf numFmtId="0" fontId="46" fillId="0" borderId="0" xfId="0" applyFont="1" applyAlignment="1" applyProtection="1">
      <alignment horizontal="center" vertical="center" wrapText="1"/>
      <protection hidden="1"/>
    </xf>
    <xf numFmtId="0" fontId="37" fillId="0" borderId="0" xfId="0" applyFont="1" applyAlignment="1" applyProtection="1">
      <alignment vertical="center"/>
      <protection hidden="1"/>
    </xf>
    <xf numFmtId="0" fontId="64" fillId="0" borderId="0" xfId="0" applyFont="1" applyAlignment="1" applyProtection="1">
      <alignment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42" fillId="0" borderId="5" xfId="0" applyFont="1" applyBorder="1" applyAlignment="1" applyProtection="1">
      <alignment vertical="center" wrapText="1"/>
      <protection hidden="1"/>
    </xf>
    <xf numFmtId="0" fontId="61" fillId="0" borderId="126" xfId="0" applyFont="1" applyBorder="1" applyAlignment="1" applyProtection="1">
      <alignment horizontal="center" vertical="center" wrapText="1"/>
      <protection hidden="1"/>
    </xf>
    <xf numFmtId="0" fontId="32" fillId="0" borderId="127" xfId="0" applyFont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/>
      <protection hidden="1"/>
    </xf>
    <xf numFmtId="0" fontId="27" fillId="0" borderId="28" xfId="0" applyFont="1" applyBorder="1" applyAlignment="1" applyProtection="1">
      <alignment horizontal="center" vertical="center" shrinkToFit="1"/>
      <protection hidden="1"/>
    </xf>
    <xf numFmtId="0" fontId="44" fillId="2" borderId="0" xfId="0" applyFont="1" applyFill="1" applyAlignment="1" applyProtection="1">
      <alignment horizontal="left" vertical="center" shrinkToFit="1"/>
      <protection locked="0"/>
    </xf>
    <xf numFmtId="0" fontId="44" fillId="0" borderId="0" xfId="0" applyFont="1" applyAlignment="1" applyProtection="1">
      <alignment horizontal="center" vertical="center" wrapText="1"/>
      <protection hidden="1"/>
    </xf>
    <xf numFmtId="0" fontId="60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0" fontId="44" fillId="2" borderId="16" xfId="0" applyFont="1" applyFill="1" applyBorder="1" applyAlignment="1" applyProtection="1">
      <alignment horizontal="center" vertical="center" shrinkToFit="1"/>
      <protection locked="0"/>
    </xf>
    <xf numFmtId="0" fontId="44" fillId="2" borderId="61" xfId="0" applyFont="1" applyFill="1" applyBorder="1" applyAlignment="1" applyProtection="1">
      <alignment horizontal="left" vertical="center" shrinkToFit="1"/>
      <protection locked="0"/>
    </xf>
    <xf numFmtId="0" fontId="44" fillId="0" borderId="61" xfId="0" applyFont="1" applyBorder="1" applyAlignment="1" applyProtection="1">
      <alignment horizontal="center" vertical="center" wrapText="1"/>
      <protection hidden="1"/>
    </xf>
    <xf numFmtId="0" fontId="49" fillId="0" borderId="73" xfId="0" applyFont="1" applyBorder="1" applyAlignment="1" applyProtection="1">
      <alignment horizontal="center" vertical="center"/>
      <protection hidden="1"/>
    </xf>
    <xf numFmtId="0" fontId="44" fillId="2" borderId="72" xfId="0" applyFont="1" applyFill="1" applyBorder="1" applyAlignment="1" applyProtection="1">
      <alignment horizontal="center" vertical="center" shrinkToFit="1"/>
      <protection locked="0"/>
    </xf>
    <xf numFmtId="3" fontId="44" fillId="2" borderId="72" xfId="0" applyNumberFormat="1" applyFont="1" applyFill="1" applyBorder="1" applyAlignment="1" applyProtection="1">
      <alignment horizontal="center" vertical="center" shrinkToFit="1"/>
      <protection locked="0"/>
    </xf>
    <xf numFmtId="0" fontId="44" fillId="2" borderId="74" xfId="0" applyFont="1" applyFill="1" applyBorder="1" applyAlignment="1" applyProtection="1">
      <alignment horizontal="left" vertical="center" shrinkToFit="1"/>
      <protection locked="0"/>
    </xf>
    <xf numFmtId="0" fontId="44" fillId="0" borderId="74" xfId="0" applyFont="1" applyBorder="1" applyAlignment="1" applyProtection="1">
      <alignment horizontal="center" vertical="center" wrapText="1"/>
      <protection hidden="1"/>
    </xf>
    <xf numFmtId="0" fontId="60" fillId="0" borderId="74" xfId="0" applyFont="1" applyBorder="1" applyAlignment="1" applyProtection="1">
      <alignment horizontal="center" vertical="center" wrapText="1"/>
      <protection hidden="1"/>
    </xf>
    <xf numFmtId="0" fontId="49" fillId="0" borderId="76" xfId="0" applyFont="1" applyBorder="1" applyAlignment="1" applyProtection="1">
      <alignment horizontal="center" vertical="center"/>
      <protection hidden="1"/>
    </xf>
    <xf numFmtId="3" fontId="44" fillId="2" borderId="75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0" xfId="0" applyFont="1" applyAlignment="1" applyProtection="1">
      <alignment horizontal="center" vertical="center" wrapText="1"/>
      <protection hidden="1"/>
    </xf>
    <xf numFmtId="3" fontId="50" fillId="0" borderId="0" xfId="0" applyNumberFormat="1" applyFont="1" applyAlignment="1" applyProtection="1">
      <alignment horizontal="center" vertical="center" wrapText="1"/>
      <protection hidden="1"/>
    </xf>
    <xf numFmtId="0" fontId="50" fillId="0" borderId="0" xfId="0" applyFont="1" applyAlignment="1" applyProtection="1">
      <alignment horizontal="left" vertical="center" wrapText="1"/>
      <protection hidden="1"/>
    </xf>
    <xf numFmtId="0" fontId="38" fillId="0" borderId="0" xfId="0" applyFont="1" applyAlignment="1" applyProtection="1">
      <alignment horizontal="left" vertical="center" indent="6"/>
      <protection hidden="1"/>
    </xf>
    <xf numFmtId="0" fontId="38" fillId="0" borderId="27" xfId="0" applyFont="1" applyBorder="1" applyAlignment="1" applyProtection="1">
      <alignment horizontal="left" vertical="center"/>
      <protection hidden="1"/>
    </xf>
    <xf numFmtId="0" fontId="38" fillId="0" borderId="27" xfId="0" applyFont="1" applyBorder="1" applyAlignment="1" applyProtection="1">
      <alignment horizontal="left" vertical="center" indent="6"/>
      <protection hidden="1"/>
    </xf>
    <xf numFmtId="0" fontId="65" fillId="0" borderId="1" xfId="0" applyFont="1" applyBorder="1" applyAlignment="1" applyProtection="1">
      <alignment horizontal="center" wrapText="1"/>
      <protection hidden="1"/>
    </xf>
    <xf numFmtId="0" fontId="65" fillId="0" borderId="2" xfId="0" applyFont="1" applyBorder="1" applyAlignment="1" applyProtection="1">
      <alignment horizontal="center" wrapText="1"/>
      <protection hidden="1"/>
    </xf>
    <xf numFmtId="0" fontId="65" fillId="0" borderId="14" xfId="0" applyFont="1" applyBorder="1" applyAlignment="1" applyProtection="1">
      <alignment horizontal="center" wrapText="1"/>
      <protection hidden="1"/>
    </xf>
    <xf numFmtId="0" fontId="65" fillId="0" borderId="152" xfId="0" applyFont="1" applyBorder="1" applyAlignment="1" applyProtection="1">
      <alignment horizontal="center" wrapText="1"/>
      <protection hidden="1"/>
    </xf>
    <xf numFmtId="0" fontId="65" fillId="0" borderId="153" xfId="0" applyFont="1" applyBorder="1" applyAlignment="1" applyProtection="1">
      <alignment horizontal="center" wrapText="1"/>
      <protection hidden="1"/>
    </xf>
    <xf numFmtId="0" fontId="65" fillId="0" borderId="154" xfId="0" applyFont="1" applyBorder="1" applyAlignment="1" applyProtection="1">
      <alignment horizontal="center" wrapText="1"/>
      <protection hidden="1"/>
    </xf>
    <xf numFmtId="0" fontId="65" fillId="0" borderId="103" xfId="0" applyFont="1" applyBorder="1" applyAlignment="1" applyProtection="1">
      <alignment horizontal="center" wrapText="1"/>
      <protection hidden="1"/>
    </xf>
    <xf numFmtId="0" fontId="59" fillId="0" borderId="20" xfId="0" applyFont="1" applyBorder="1" applyAlignment="1" applyProtection="1">
      <alignment horizontal="left" vertical="center" wrapText="1" indent="1"/>
      <protection hidden="1"/>
    </xf>
    <xf numFmtId="3" fontId="27" fillId="0" borderId="69" xfId="0" applyNumberFormat="1" applyFont="1" applyBorder="1" applyAlignment="1" applyProtection="1">
      <alignment horizontal="center" vertical="center" shrinkToFit="1"/>
      <protection hidden="1"/>
    </xf>
    <xf numFmtId="3" fontId="44" fillId="0" borderId="23" xfId="0" applyNumberFormat="1" applyFont="1" applyBorder="1" applyAlignment="1" applyProtection="1">
      <alignment horizontal="center" vertical="center" shrinkToFit="1"/>
      <protection hidden="1"/>
    </xf>
    <xf numFmtId="3" fontId="44" fillId="0" borderId="31" xfId="0" applyNumberFormat="1" applyFont="1" applyBorder="1" applyAlignment="1" applyProtection="1">
      <alignment horizontal="center" vertical="center" shrinkToFit="1"/>
      <protection hidden="1"/>
    </xf>
    <xf numFmtId="3" fontId="44" fillId="0" borderId="21" xfId="0" applyNumberFormat="1" applyFont="1" applyBorder="1" applyAlignment="1" applyProtection="1">
      <alignment horizontal="center" vertical="center" shrinkToFit="1"/>
      <protection hidden="1"/>
    </xf>
    <xf numFmtId="3" fontId="44" fillId="0" borderId="29" xfId="0" applyNumberFormat="1" applyFont="1" applyBorder="1" applyAlignment="1" applyProtection="1">
      <alignment horizontal="center" vertical="center" shrinkToFit="1"/>
      <protection hidden="1"/>
    </xf>
    <xf numFmtId="0" fontId="32" fillId="0" borderId="61" xfId="0" applyFont="1" applyBorder="1" applyAlignment="1" applyProtection="1">
      <alignment horizontal="left" vertical="center" wrapText="1" indent="1"/>
      <protection hidden="1"/>
    </xf>
    <xf numFmtId="3" fontId="44" fillId="0" borderId="16" xfId="0" applyNumberFormat="1" applyFont="1" applyBorder="1" applyAlignment="1" applyProtection="1">
      <alignment horizontal="center" vertical="center" shrinkToFit="1"/>
      <protection hidden="1"/>
    </xf>
    <xf numFmtId="3" fontId="44" fillId="2" borderId="155" xfId="0" applyNumberFormat="1" applyFont="1" applyFill="1" applyBorder="1" applyAlignment="1" applyProtection="1">
      <alignment horizontal="center" vertical="center" shrinkToFit="1"/>
      <protection locked="0"/>
    </xf>
    <xf numFmtId="3" fontId="44" fillId="0" borderId="72" xfId="0" applyNumberFormat="1" applyFont="1" applyBorder="1" applyAlignment="1" applyProtection="1">
      <alignment horizontal="center" vertical="center" shrinkToFit="1"/>
      <protection hidden="1"/>
    </xf>
    <xf numFmtId="3" fontId="44" fillId="2" borderId="73" xfId="0" applyNumberFormat="1" applyFont="1" applyFill="1" applyBorder="1" applyAlignment="1" applyProtection="1">
      <alignment horizontal="center" vertical="center" shrinkToFit="1"/>
      <protection locked="0"/>
    </xf>
    <xf numFmtId="3" fontId="44" fillId="0" borderId="101" xfId="0" applyNumberFormat="1" applyFont="1" applyBorder="1" applyAlignment="1" applyProtection="1">
      <alignment horizontal="center" vertical="center" shrinkToFit="1"/>
      <protection hidden="1"/>
    </xf>
    <xf numFmtId="3" fontId="44" fillId="0" borderId="149" xfId="0" applyNumberFormat="1" applyFont="1" applyBorder="1" applyAlignment="1" applyProtection="1">
      <alignment horizontal="center" vertical="center" shrinkToFit="1"/>
      <protection hidden="1"/>
    </xf>
    <xf numFmtId="3" fontId="44" fillId="0" borderId="150" xfId="0" applyNumberFormat="1" applyFont="1" applyBorder="1" applyAlignment="1" applyProtection="1">
      <alignment horizontal="center" vertical="center" shrinkToFit="1"/>
      <protection hidden="1"/>
    </xf>
    <xf numFmtId="3" fontId="44" fillId="0" borderId="156" xfId="0" applyNumberFormat="1" applyFont="1" applyBorder="1" applyAlignment="1" applyProtection="1">
      <alignment horizontal="center" vertical="center" shrinkToFit="1"/>
      <protection hidden="1"/>
    </xf>
    <xf numFmtId="3" fontId="44" fillId="0" borderId="157" xfId="0" applyNumberFormat="1" applyFont="1" applyBorder="1" applyAlignment="1" applyProtection="1">
      <alignment horizontal="center" vertical="center" shrinkToFit="1"/>
      <protection hidden="1"/>
    </xf>
    <xf numFmtId="0" fontId="35" fillId="0" borderId="52" xfId="0" applyFont="1" applyBorder="1" applyAlignment="1" applyProtection="1">
      <alignment horizontal="left" vertical="center" wrapText="1" indent="3"/>
      <protection hidden="1"/>
    </xf>
    <xf numFmtId="3" fontId="44" fillId="0" borderId="45" xfId="0" applyNumberFormat="1" applyFont="1" applyBorder="1" applyAlignment="1" applyProtection="1">
      <alignment horizontal="center" vertical="center" shrinkToFit="1"/>
      <protection hidden="1"/>
    </xf>
    <xf numFmtId="3" fontId="44" fillId="2" borderId="158" xfId="0" applyNumberFormat="1" applyFont="1" applyFill="1" applyBorder="1" applyAlignment="1" applyProtection="1">
      <alignment horizontal="center" vertical="center" shrinkToFit="1"/>
      <protection locked="0"/>
    </xf>
    <xf numFmtId="3" fontId="44" fillId="0" borderId="44" xfId="0" applyNumberFormat="1" applyFont="1" applyBorder="1" applyAlignment="1" applyProtection="1">
      <alignment horizontal="center" vertical="center" shrinkToFit="1"/>
      <protection hidden="1"/>
    </xf>
    <xf numFmtId="0" fontId="35" fillId="0" borderId="44" xfId="0" applyFont="1" applyBorder="1" applyAlignment="1" applyProtection="1">
      <alignment horizontal="left" vertical="center" wrapText="1" indent="3"/>
      <protection hidden="1"/>
    </xf>
    <xf numFmtId="0" fontId="35" fillId="0" borderId="132" xfId="0" applyFont="1" applyBorder="1" applyAlignment="1" applyProtection="1">
      <alignment horizontal="left" vertical="center" wrapText="1" indent="3"/>
      <protection hidden="1"/>
    </xf>
    <xf numFmtId="0" fontId="32" fillId="0" borderId="150" xfId="0" applyFont="1" applyBorder="1" applyAlignment="1" applyProtection="1">
      <alignment horizontal="left" vertical="center" wrapText="1" indent="1"/>
      <protection hidden="1"/>
    </xf>
    <xf numFmtId="0" fontId="35" fillId="0" borderId="151" xfId="0" applyFont="1" applyBorder="1" applyAlignment="1" applyProtection="1">
      <alignment horizontal="left" vertical="center" wrapText="1" indent="3"/>
      <protection hidden="1"/>
    </xf>
    <xf numFmtId="0" fontId="32" fillId="0" borderId="27" xfId="0" applyFont="1" applyBorder="1" applyAlignment="1" applyProtection="1">
      <alignment horizontal="left" vertical="center" wrapText="1" indent="1"/>
      <protection hidden="1"/>
    </xf>
    <xf numFmtId="3" fontId="44" fillId="0" borderId="42" xfId="0" applyNumberFormat="1" applyFont="1" applyBorder="1" applyAlignment="1" applyProtection="1">
      <alignment horizontal="center" vertical="center" shrinkToFit="1"/>
      <protection hidden="1"/>
    </xf>
    <xf numFmtId="3" fontId="44" fillId="2" borderId="159" xfId="0" applyNumberFormat="1" applyFont="1" applyFill="1" applyBorder="1" applyAlignment="1" applyProtection="1">
      <alignment horizontal="center" vertical="center" shrinkToFit="1"/>
      <protection locked="0"/>
    </xf>
    <xf numFmtId="3" fontId="44" fillId="2" borderId="64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0" xfId="0" applyFont="1" applyAlignment="1" applyProtection="1">
      <alignment vertical="center" wrapText="1"/>
      <protection hidden="1"/>
    </xf>
    <xf numFmtId="0" fontId="27" fillId="0" borderId="39" xfId="0" applyFont="1" applyBorder="1" applyAlignment="1" applyProtection="1">
      <alignment vertical="center"/>
      <protection hidden="1"/>
    </xf>
    <xf numFmtId="0" fontId="60" fillId="0" borderId="114" xfId="0" applyFont="1" applyBorder="1" applyAlignment="1" applyProtection="1">
      <alignment horizontal="center" vertical="center" wrapText="1"/>
      <protection hidden="1"/>
    </xf>
    <xf numFmtId="0" fontId="60" fillId="0" borderId="115" xfId="0" applyFont="1" applyBorder="1" applyAlignment="1" applyProtection="1">
      <alignment horizontal="center" vertical="center" wrapText="1"/>
      <protection hidden="1"/>
    </xf>
    <xf numFmtId="0" fontId="60" fillId="0" borderId="116" xfId="0" applyFont="1" applyBorder="1" applyAlignment="1" applyProtection="1">
      <alignment horizontal="center" vertical="center" wrapText="1"/>
      <protection hidden="1"/>
    </xf>
    <xf numFmtId="0" fontId="67" fillId="0" borderId="20" xfId="0" applyFont="1" applyBorder="1" applyAlignment="1" applyProtection="1">
      <alignment horizontal="left" vertical="center" wrapText="1" indent="1"/>
      <protection hidden="1"/>
    </xf>
    <xf numFmtId="3" fontId="32" fillId="0" borderId="50" xfId="0" applyNumberFormat="1" applyFont="1" applyBorder="1" applyAlignment="1" applyProtection="1">
      <alignment horizontal="center" vertical="center" wrapText="1"/>
      <protection hidden="1"/>
    </xf>
    <xf numFmtId="3" fontId="32" fillId="0" borderId="119" xfId="0" applyNumberFormat="1" applyFont="1" applyBorder="1" applyAlignment="1" applyProtection="1">
      <alignment horizontal="center" vertical="center" wrapText="1"/>
      <protection hidden="1"/>
    </xf>
    <xf numFmtId="3" fontId="32" fillId="0" borderId="0" xfId="0" applyNumberFormat="1" applyFont="1" applyAlignment="1" applyProtection="1">
      <alignment horizontal="center" vertical="center" wrapText="1"/>
      <protection hidden="1"/>
    </xf>
    <xf numFmtId="3" fontId="60" fillId="0" borderId="65" xfId="0" applyNumberFormat="1" applyFont="1" applyBorder="1" applyAlignment="1" applyProtection="1">
      <alignment horizontal="center" vertical="center" wrapText="1"/>
      <protection hidden="1"/>
    </xf>
    <xf numFmtId="0" fontId="61" fillId="0" borderId="15" xfId="0" applyFont="1" applyBorder="1" applyAlignment="1" applyProtection="1">
      <alignment horizontal="left" vertical="center" wrapText="1" indent="2"/>
      <protection hidden="1"/>
    </xf>
    <xf numFmtId="3" fontId="44" fillId="0" borderId="117" xfId="0" applyNumberFormat="1" applyFont="1" applyBorder="1" applyAlignment="1" applyProtection="1">
      <alignment horizontal="center" vertical="center" shrinkToFit="1"/>
      <protection hidden="1"/>
    </xf>
    <xf numFmtId="3" fontId="44" fillId="0" borderId="112" xfId="0" applyNumberFormat="1" applyFont="1" applyBorder="1" applyAlignment="1" applyProtection="1">
      <alignment horizontal="center" vertical="center" shrinkToFit="1"/>
      <protection hidden="1"/>
    </xf>
    <xf numFmtId="3" fontId="44" fillId="0" borderId="118" xfId="0" applyNumberFormat="1" applyFont="1" applyBorder="1" applyAlignment="1" applyProtection="1">
      <alignment horizontal="center" vertical="center" shrinkToFit="1"/>
      <protection hidden="1"/>
    </xf>
    <xf numFmtId="3" fontId="44" fillId="0" borderId="99" xfId="0" applyNumberFormat="1" applyFont="1" applyBorder="1" applyAlignment="1" applyProtection="1">
      <alignment horizontal="center" vertical="center" shrinkToFit="1"/>
      <protection hidden="1"/>
    </xf>
    <xf numFmtId="0" fontId="27" fillId="0" borderId="44" xfId="0" applyFont="1" applyBorder="1" applyAlignment="1" applyProtection="1">
      <alignment horizontal="left" vertical="center" wrapText="1" indent="3"/>
      <protection hidden="1"/>
    </xf>
    <xf numFmtId="3" fontId="44" fillId="2" borderId="109" xfId="0" applyNumberFormat="1" applyFont="1" applyFill="1" applyBorder="1" applyAlignment="1" applyProtection="1">
      <alignment horizontal="center" vertical="center" shrinkToFit="1"/>
      <protection locked="0"/>
    </xf>
    <xf numFmtId="3" fontId="44" fillId="2" borderId="54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0" xfId="0" applyFont="1" applyAlignment="1" applyProtection="1">
      <alignment vertical="center"/>
      <protection hidden="1"/>
    </xf>
    <xf numFmtId="3" fontId="44" fillId="2" borderId="110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87" xfId="0" applyFont="1" applyBorder="1" applyAlignment="1" applyProtection="1">
      <alignment horizontal="left" vertical="center" wrapText="1" indent="3"/>
      <protection hidden="1"/>
    </xf>
    <xf numFmtId="3" fontId="44" fillId="2" borderId="111" xfId="0" applyNumberFormat="1" applyFont="1" applyFill="1" applyBorder="1" applyAlignment="1" applyProtection="1">
      <alignment horizontal="center" vertical="center" shrinkToFit="1"/>
      <protection locked="0"/>
    </xf>
    <xf numFmtId="3" fontId="44" fillId="2" borderId="100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34" xfId="0" applyFont="1" applyBorder="1" applyAlignment="1" applyProtection="1">
      <alignment horizontal="left" vertical="center" wrapText="1" indent="2"/>
      <protection hidden="1"/>
    </xf>
    <xf numFmtId="3" fontId="44" fillId="0" borderId="120" xfId="0" applyNumberFormat="1" applyFont="1" applyBorder="1" applyAlignment="1" applyProtection="1">
      <alignment horizontal="center" vertical="center" shrinkToFit="1"/>
      <protection hidden="1"/>
    </xf>
    <xf numFmtId="3" fontId="44" fillId="0" borderId="121" xfId="0" applyNumberFormat="1" applyFont="1" applyBorder="1" applyAlignment="1" applyProtection="1">
      <alignment horizontal="center" vertical="center" shrinkToFit="1"/>
      <protection hidden="1"/>
    </xf>
    <xf numFmtId="0" fontId="27" fillId="0" borderId="44" xfId="0" applyFont="1" applyBorder="1" applyAlignment="1" applyProtection="1">
      <alignment horizontal="left" vertical="center" wrapText="1" indent="4"/>
      <protection hidden="1"/>
    </xf>
    <xf numFmtId="3" fontId="44" fillId="2" borderId="122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88" xfId="0" applyFont="1" applyBorder="1" applyAlignment="1" applyProtection="1">
      <alignment horizontal="left" vertical="center" wrapText="1" indent="4"/>
      <protection hidden="1"/>
    </xf>
    <xf numFmtId="3" fontId="44" fillId="2" borderId="123" xfId="0" applyNumberFormat="1" applyFont="1" applyFill="1" applyBorder="1" applyAlignment="1" applyProtection="1">
      <alignment horizontal="center" vertical="center" shrinkToFit="1"/>
      <protection locked="0"/>
    </xf>
    <xf numFmtId="3" fontId="44" fillId="2" borderId="124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54" xfId="0" applyFont="1" applyBorder="1" applyAlignment="1" applyProtection="1">
      <alignment horizontal="left" vertical="center" wrapText="1" indent="2"/>
      <protection hidden="1"/>
    </xf>
    <xf numFmtId="3" fontId="44" fillId="0" borderId="109" xfId="0" applyNumberFormat="1" applyFont="1" applyBorder="1" applyAlignment="1" applyProtection="1">
      <alignment horizontal="center" vertical="center" shrinkToFit="1"/>
      <protection hidden="1"/>
    </xf>
    <xf numFmtId="3" fontId="44" fillId="0" borderId="102" xfId="0" applyNumberFormat="1" applyFont="1" applyBorder="1" applyAlignment="1" applyProtection="1">
      <alignment horizontal="center" vertical="center" shrinkToFit="1"/>
      <protection hidden="1"/>
    </xf>
    <xf numFmtId="0" fontId="27" fillId="0" borderId="54" xfId="0" applyFont="1" applyBorder="1" applyAlignment="1" applyProtection="1">
      <alignment horizontal="left" vertical="center" wrapText="1" indent="4"/>
      <protection hidden="1"/>
    </xf>
    <xf numFmtId="3" fontId="44" fillId="2" borderId="66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46" xfId="0" applyFont="1" applyBorder="1" applyAlignment="1" applyProtection="1">
      <alignment horizontal="left" vertical="center" wrapText="1" indent="4"/>
      <protection hidden="1"/>
    </xf>
    <xf numFmtId="3" fontId="44" fillId="2" borderId="125" xfId="0" applyNumberFormat="1" applyFont="1" applyFill="1" applyBorder="1" applyAlignment="1" applyProtection="1">
      <alignment horizontal="center" vertical="center" shrinkToFit="1"/>
      <protection locked="0"/>
    </xf>
    <xf numFmtId="3" fontId="44" fillId="2" borderId="68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0" xfId="0" applyFont="1" applyAlignment="1" applyProtection="1">
      <alignment vertical="center"/>
      <protection hidden="1"/>
    </xf>
    <xf numFmtId="0" fontId="19" fillId="0" borderId="6" xfId="0" applyFont="1" applyBorder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9" fillId="0" borderId="27" xfId="0" applyFont="1" applyBorder="1" applyAlignment="1" applyProtection="1">
      <alignment vertical="center"/>
      <protection hidden="1"/>
    </xf>
    <xf numFmtId="0" fontId="23" fillId="0" borderId="34" xfId="0" applyFont="1" applyBorder="1" applyAlignment="1" applyProtection="1">
      <alignment horizontal="left" vertical="center" indent="1"/>
      <protection hidden="1"/>
    </xf>
    <xf numFmtId="0" fontId="34" fillId="0" borderId="185" xfId="0" applyFont="1" applyBorder="1" applyAlignment="1" applyProtection="1">
      <alignment horizontal="center" vertical="center"/>
      <protection hidden="1"/>
    </xf>
    <xf numFmtId="0" fontId="34" fillId="0" borderId="186" xfId="0" applyFont="1" applyBorder="1" applyAlignment="1" applyProtection="1">
      <alignment horizontal="center" vertical="center"/>
      <protection hidden="1"/>
    </xf>
    <xf numFmtId="0" fontId="34" fillId="2" borderId="179" xfId="0" applyFont="1" applyFill="1" applyBorder="1" applyAlignment="1" applyProtection="1">
      <alignment horizontal="center" vertical="center"/>
      <protection locked="0"/>
    </xf>
    <xf numFmtId="0" fontId="30" fillId="0" borderId="61" xfId="0" applyFont="1" applyBorder="1" applyAlignment="1" applyProtection="1">
      <alignment horizontal="left" vertical="center" wrapText="1" indent="3"/>
      <protection hidden="1"/>
    </xf>
    <xf numFmtId="0" fontId="50" fillId="0" borderId="0" xfId="0" applyFont="1" applyAlignment="1" applyProtection="1">
      <alignment horizontal="center" vertical="center"/>
      <protection hidden="1"/>
    </xf>
    <xf numFmtId="0" fontId="27" fillId="0" borderId="0" xfId="0" quotePrefix="1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6" fillId="6" borderId="131" xfId="0" applyFont="1" applyFill="1" applyBorder="1" applyAlignment="1" applyProtection="1">
      <alignment horizontal="center" vertical="center" wrapText="1" shrinkToFit="1"/>
      <protection hidden="1"/>
    </xf>
    <xf numFmtId="0" fontId="26" fillId="6" borderId="162" xfId="0" applyFont="1" applyFill="1" applyBorder="1" applyAlignment="1" applyProtection="1">
      <alignment horizontal="center" vertical="center" wrapText="1" shrinkToFit="1"/>
      <protection hidden="1"/>
    </xf>
    <xf numFmtId="0" fontId="33" fillId="0" borderId="33" xfId="0" applyFont="1" applyBorder="1" applyAlignment="1" applyProtection="1">
      <alignment horizontal="center" vertical="center" wrapText="1"/>
      <protection hidden="1"/>
    </xf>
    <xf numFmtId="0" fontId="33" fillId="0" borderId="34" xfId="0" applyFont="1" applyBorder="1" applyAlignment="1" applyProtection="1">
      <alignment horizontal="center" vertical="center" wrapText="1"/>
      <protection hidden="1"/>
    </xf>
    <xf numFmtId="0" fontId="33" fillId="0" borderId="35" xfId="0" applyFont="1" applyBorder="1" applyAlignment="1" applyProtection="1">
      <alignment horizontal="center" vertical="center" wrapText="1"/>
      <protection hidden="1"/>
    </xf>
    <xf numFmtId="0" fontId="33" fillId="0" borderId="36" xfId="0" applyFont="1" applyBorder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33" fillId="0" borderId="37" xfId="0" applyFont="1" applyBorder="1" applyAlignment="1" applyProtection="1">
      <alignment horizontal="center" vertical="center" wrapText="1"/>
      <protection hidden="1"/>
    </xf>
    <xf numFmtId="0" fontId="33" fillId="0" borderId="38" xfId="0" applyFont="1" applyBorder="1" applyAlignment="1" applyProtection="1">
      <alignment horizontal="center" vertical="center" wrapText="1"/>
      <protection hidden="1"/>
    </xf>
    <xf numFmtId="0" fontId="33" fillId="0" borderId="39" xfId="0" applyFont="1" applyBorder="1" applyAlignment="1" applyProtection="1">
      <alignment horizontal="center" vertical="center" wrapText="1"/>
      <protection hidden="1"/>
    </xf>
    <xf numFmtId="0" fontId="33" fillId="0" borderId="40" xfId="0" applyFont="1" applyBorder="1" applyAlignment="1" applyProtection="1">
      <alignment horizontal="center" vertical="center" wrapText="1"/>
      <protection hidden="1"/>
    </xf>
    <xf numFmtId="0" fontId="27" fillId="2" borderId="33" xfId="0" applyFont="1" applyFill="1" applyBorder="1" applyAlignment="1" applyProtection="1">
      <alignment horizontal="left" vertical="top" wrapText="1"/>
      <protection locked="0"/>
    </xf>
    <xf numFmtId="0" fontId="27" fillId="2" borderId="34" xfId="0" applyFont="1" applyFill="1" applyBorder="1" applyAlignment="1" applyProtection="1">
      <alignment horizontal="left" vertical="top" wrapText="1"/>
      <protection locked="0"/>
    </xf>
    <xf numFmtId="0" fontId="27" fillId="2" borderId="35" xfId="0" applyFont="1" applyFill="1" applyBorder="1" applyAlignment="1" applyProtection="1">
      <alignment horizontal="left" vertical="top" wrapText="1"/>
      <protection locked="0"/>
    </xf>
    <xf numFmtId="0" fontId="27" fillId="2" borderId="36" xfId="0" applyFont="1" applyFill="1" applyBorder="1" applyAlignment="1" applyProtection="1">
      <alignment horizontal="left" vertical="top" wrapText="1"/>
      <protection locked="0"/>
    </xf>
    <xf numFmtId="0" fontId="27" fillId="2" borderId="0" xfId="0" applyFont="1" applyFill="1" applyAlignment="1" applyProtection="1">
      <alignment horizontal="left" vertical="top" wrapText="1"/>
      <protection locked="0"/>
    </xf>
    <xf numFmtId="0" fontId="27" fillId="2" borderId="37" xfId="0" applyFont="1" applyFill="1" applyBorder="1" applyAlignment="1" applyProtection="1">
      <alignment horizontal="left" vertical="top" wrapText="1"/>
      <protection locked="0"/>
    </xf>
    <xf numFmtId="0" fontId="27" fillId="2" borderId="38" xfId="0" applyFont="1" applyFill="1" applyBorder="1" applyAlignment="1" applyProtection="1">
      <alignment horizontal="left" vertical="top" wrapText="1"/>
      <protection locked="0"/>
    </xf>
    <xf numFmtId="0" fontId="27" fillId="2" borderId="39" xfId="0" applyFont="1" applyFill="1" applyBorder="1" applyAlignment="1" applyProtection="1">
      <alignment horizontal="left" vertical="top" wrapText="1"/>
      <protection locked="0"/>
    </xf>
    <xf numFmtId="0" fontId="27" fillId="2" borderId="40" xfId="0" applyFont="1" applyFill="1" applyBorder="1" applyAlignment="1" applyProtection="1">
      <alignment horizontal="left" vertical="top" wrapText="1"/>
      <protection locked="0"/>
    </xf>
    <xf numFmtId="0" fontId="38" fillId="0" borderId="27" xfId="0" applyFont="1" applyBorder="1" applyAlignment="1" applyProtection="1">
      <alignment horizontal="left" vertical="center" wrapText="1"/>
      <protection hidden="1"/>
    </xf>
    <xf numFmtId="0" fontId="42" fillId="0" borderId="6" xfId="0" applyFont="1" applyBorder="1" applyAlignment="1" applyProtection="1">
      <alignment horizontal="left" vertical="center" wrapText="1"/>
      <protection hidden="1"/>
    </xf>
    <xf numFmtId="0" fontId="42" fillId="0" borderId="27" xfId="0" applyFont="1" applyBorder="1" applyAlignment="1" applyProtection="1">
      <alignment horizontal="left" vertical="center" wrapText="1"/>
      <protection hidden="1"/>
    </xf>
    <xf numFmtId="0" fontId="32" fillId="0" borderId="63" xfId="0" applyFont="1" applyBorder="1" applyAlignment="1" applyProtection="1">
      <alignment horizontal="center" vertical="center" wrapText="1"/>
      <protection hidden="1"/>
    </xf>
    <xf numFmtId="0" fontId="32" fillId="0" borderId="64" xfId="0" applyFont="1" applyBorder="1" applyAlignment="1" applyProtection="1">
      <alignment horizontal="center" vertical="center" wrapText="1"/>
      <protection hidden="1"/>
    </xf>
    <xf numFmtId="0" fontId="42" fillId="0" borderId="12" xfId="0" applyFont="1" applyBorder="1" applyAlignment="1" applyProtection="1">
      <alignment horizontal="center" vertical="center"/>
      <protection hidden="1"/>
    </xf>
    <xf numFmtId="0" fontId="42" fillId="0" borderId="13" xfId="0" applyFont="1" applyBorder="1" applyAlignment="1" applyProtection="1">
      <alignment horizontal="center" vertical="center"/>
      <protection hidden="1"/>
    </xf>
    <xf numFmtId="0" fontId="42" fillId="0" borderId="113" xfId="0" applyFont="1" applyBorder="1" applyAlignment="1" applyProtection="1">
      <alignment horizontal="center" vertical="center"/>
      <protection hidden="1"/>
    </xf>
    <xf numFmtId="0" fontId="42" fillId="0" borderId="3" xfId="0" applyFont="1" applyBorder="1" applyAlignment="1" applyProtection="1">
      <alignment horizontal="left" vertical="center" wrapText="1"/>
      <protection hidden="1"/>
    </xf>
    <xf numFmtId="0" fontId="42" fillId="0" borderId="4" xfId="0" applyFont="1" applyBorder="1" applyAlignment="1" applyProtection="1">
      <alignment horizontal="left" vertical="center" wrapText="1"/>
      <protection hidden="1"/>
    </xf>
    <xf numFmtId="0" fontId="55" fillId="0" borderId="0" xfId="0" applyFont="1" applyAlignment="1" applyProtection="1">
      <alignment horizontal="center" vertical="center" wrapText="1"/>
      <protection hidden="1"/>
    </xf>
    <xf numFmtId="0" fontId="42" fillId="0" borderId="9" xfId="0" applyFont="1" applyBorder="1" applyAlignment="1" applyProtection="1">
      <alignment horizontal="center" vertical="center" wrapText="1"/>
      <protection hidden="1"/>
    </xf>
    <xf numFmtId="0" fontId="42" fillId="0" borderId="10" xfId="0" applyFont="1" applyBorder="1" applyAlignment="1" applyProtection="1">
      <alignment horizontal="center" vertical="center" wrapText="1"/>
      <protection hidden="1"/>
    </xf>
    <xf numFmtId="0" fontId="42" fillId="0" borderId="30" xfId="0" applyFont="1" applyBorder="1" applyAlignment="1" applyProtection="1">
      <alignment horizontal="center" vertical="center" wrapText="1"/>
      <protection hidden="1"/>
    </xf>
    <xf numFmtId="0" fontId="42" fillId="0" borderId="13" xfId="0" applyFont="1" applyBorder="1" applyAlignment="1" applyProtection="1">
      <alignment horizontal="center" vertical="center" wrapText="1"/>
      <protection hidden="1"/>
    </xf>
    <xf numFmtId="0" fontId="42" fillId="0" borderId="32" xfId="0" applyFont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left" vertical="center" wrapText="1"/>
      <protection hidden="1"/>
    </xf>
    <xf numFmtId="0" fontId="59" fillId="0" borderId="13" xfId="0" applyFont="1" applyBorder="1" applyAlignment="1" applyProtection="1">
      <alignment horizontal="right" vertical="center" wrapText="1"/>
      <protection hidden="1"/>
    </xf>
    <xf numFmtId="0" fontId="59" fillId="0" borderId="32" xfId="0" applyFont="1" applyBorder="1" applyAlignment="1" applyProtection="1">
      <alignment horizontal="right" vertical="center" wrapText="1"/>
      <protection hidden="1"/>
    </xf>
    <xf numFmtId="0" fontId="42" fillId="0" borderId="12" xfId="0" applyFont="1" applyBorder="1" applyAlignment="1" applyProtection="1">
      <alignment horizontal="center" vertical="center" wrapText="1"/>
      <protection hidden="1"/>
    </xf>
    <xf numFmtId="0" fontId="42" fillId="0" borderId="133" xfId="0" applyFont="1" applyBorder="1" applyAlignment="1" applyProtection="1">
      <alignment horizontal="center" vertical="center" wrapText="1"/>
      <protection hidden="1"/>
    </xf>
    <xf numFmtId="0" fontId="42" fillId="0" borderId="134" xfId="0" applyFont="1" applyBorder="1" applyAlignment="1" applyProtection="1">
      <alignment horizontal="center" vertical="center" wrapText="1"/>
      <protection hidden="1"/>
    </xf>
    <xf numFmtId="0" fontId="61" fillId="0" borderId="20" xfId="0" applyFont="1" applyBorder="1" applyAlignment="1" applyProtection="1">
      <alignment horizontal="left" vertical="center" wrapText="1"/>
      <protection hidden="1"/>
    </xf>
    <xf numFmtId="0" fontId="63" fillId="0" borderId="0" xfId="0" applyFont="1" applyAlignment="1" applyProtection="1">
      <alignment horizontal="center" vertical="center" wrapText="1"/>
      <protection hidden="1"/>
    </xf>
    <xf numFmtId="0" fontId="58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left" vertical="center" wrapText="1"/>
      <protection hidden="1"/>
    </xf>
    <xf numFmtId="0" fontId="19" fillId="2" borderId="33" xfId="0" applyFont="1" applyFill="1" applyBorder="1" applyAlignment="1" applyProtection="1">
      <alignment horizontal="left" vertical="top" wrapText="1"/>
      <protection locked="0"/>
    </xf>
    <xf numFmtId="0" fontId="19" fillId="2" borderId="34" xfId="0" applyFont="1" applyFill="1" applyBorder="1" applyAlignment="1" applyProtection="1">
      <alignment horizontal="left" vertical="top" wrapText="1"/>
      <protection locked="0"/>
    </xf>
    <xf numFmtId="0" fontId="19" fillId="2" borderId="35" xfId="0" applyFont="1" applyFill="1" applyBorder="1" applyAlignment="1" applyProtection="1">
      <alignment horizontal="left" vertical="top" wrapText="1"/>
      <protection locked="0"/>
    </xf>
    <xf numFmtId="0" fontId="19" fillId="2" borderId="36" xfId="0" applyFont="1" applyFill="1" applyBorder="1" applyAlignment="1" applyProtection="1">
      <alignment horizontal="left" vertical="top" wrapText="1"/>
      <protection locked="0"/>
    </xf>
    <xf numFmtId="0" fontId="19" fillId="2" borderId="0" xfId="0" applyFont="1" applyFill="1" applyAlignment="1" applyProtection="1">
      <alignment horizontal="left" vertical="top" wrapText="1"/>
      <protection locked="0"/>
    </xf>
    <xf numFmtId="0" fontId="19" fillId="2" borderId="37" xfId="0" applyFont="1" applyFill="1" applyBorder="1" applyAlignment="1" applyProtection="1">
      <alignment horizontal="left" vertical="top" wrapText="1"/>
      <protection locked="0"/>
    </xf>
    <xf numFmtId="0" fontId="19" fillId="2" borderId="38" xfId="0" applyFont="1" applyFill="1" applyBorder="1" applyAlignment="1" applyProtection="1">
      <alignment horizontal="left" vertical="top" wrapText="1"/>
      <protection locked="0"/>
    </xf>
    <xf numFmtId="0" fontId="19" fillId="2" borderId="39" xfId="0" applyFont="1" applyFill="1" applyBorder="1" applyAlignment="1" applyProtection="1">
      <alignment horizontal="left" vertical="top" wrapText="1"/>
      <protection locked="0"/>
    </xf>
    <xf numFmtId="0" fontId="19" fillId="2" borderId="4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Alignment="1" applyProtection="1">
      <alignment vertical="center" wrapText="1"/>
      <protection hidden="1"/>
    </xf>
    <xf numFmtId="0" fontId="55" fillId="0" borderId="6" xfId="0" applyFont="1" applyBorder="1" applyAlignment="1" applyProtection="1">
      <alignment horizontal="center" vertical="center" wrapText="1"/>
      <protection hidden="1"/>
    </xf>
    <xf numFmtId="0" fontId="55" fillId="0" borderId="39" xfId="0" applyFont="1" applyBorder="1" applyAlignment="1" applyProtection="1">
      <alignment horizontal="center" vertical="center" wrapText="1"/>
      <protection hidden="1"/>
    </xf>
    <xf numFmtId="0" fontId="54" fillId="0" borderId="17" xfId="0" applyFont="1" applyBorder="1" applyAlignment="1" applyProtection="1">
      <alignment horizontal="left" vertical="center" wrapText="1"/>
      <protection hidden="1"/>
    </xf>
    <xf numFmtId="0" fontId="54" fillId="0" borderId="161" xfId="0" applyFont="1" applyBorder="1" applyAlignment="1" applyProtection="1">
      <alignment horizontal="left" vertical="center" wrapText="1"/>
      <protection hidden="1"/>
    </xf>
    <xf numFmtId="0" fontId="34" fillId="2" borderId="33" xfId="0" applyFont="1" applyFill="1" applyBorder="1" applyAlignment="1" applyProtection="1">
      <alignment horizontal="left" vertical="top" wrapText="1"/>
      <protection locked="0"/>
    </xf>
    <xf numFmtId="0" fontId="34" fillId="2" borderId="35" xfId="0" applyFont="1" applyFill="1" applyBorder="1" applyAlignment="1" applyProtection="1">
      <alignment horizontal="left" vertical="top" wrapText="1"/>
      <protection locked="0"/>
    </xf>
    <xf numFmtId="0" fontId="34" fillId="2" borderId="36" xfId="0" applyFont="1" applyFill="1" applyBorder="1" applyAlignment="1" applyProtection="1">
      <alignment horizontal="left" vertical="top" wrapText="1"/>
      <protection locked="0"/>
    </xf>
    <xf numFmtId="0" fontId="34" fillId="2" borderId="37" xfId="0" applyFont="1" applyFill="1" applyBorder="1" applyAlignment="1" applyProtection="1">
      <alignment horizontal="left" vertical="top" wrapText="1"/>
      <protection locked="0"/>
    </xf>
    <xf numFmtId="0" fontId="34" fillId="2" borderId="38" xfId="0" applyFont="1" applyFill="1" applyBorder="1" applyAlignment="1" applyProtection="1">
      <alignment horizontal="left" vertical="top" wrapText="1"/>
      <protection locked="0"/>
    </xf>
    <xf numFmtId="0" fontId="34" fillId="2" borderId="40" xfId="0" applyFont="1" applyFill="1" applyBorder="1" applyAlignment="1" applyProtection="1">
      <alignment horizontal="left" vertical="top" wrapText="1"/>
      <protection locked="0"/>
    </xf>
    <xf numFmtId="0" fontId="38" fillId="0" borderId="7" xfId="0" applyFont="1" applyBorder="1" applyAlignment="1" applyProtection="1">
      <alignment horizontal="left" vertical="center" wrapText="1"/>
      <protection hidden="1"/>
    </xf>
    <xf numFmtId="0" fontId="27" fillId="0" borderId="0" xfId="0" applyFont="1" applyAlignment="1" applyProtection="1">
      <alignment horizontal="left" vertical="top" wrapText="1"/>
      <protection hidden="1"/>
    </xf>
    <xf numFmtId="0" fontId="49" fillId="0" borderId="36" xfId="0" applyFont="1" applyBorder="1" applyAlignment="1" applyProtection="1">
      <alignment horizontal="left" vertical="center" wrapText="1" indent="1"/>
      <protection hidden="1"/>
    </xf>
    <xf numFmtId="0" fontId="34" fillId="2" borderId="34" xfId="0" applyFont="1" applyFill="1" applyBorder="1" applyAlignment="1" applyProtection="1">
      <alignment horizontal="left" vertical="top" wrapText="1"/>
      <protection locked="0"/>
    </xf>
    <xf numFmtId="0" fontId="34" fillId="2" borderId="0" xfId="0" applyFont="1" applyFill="1" applyAlignment="1" applyProtection="1">
      <alignment horizontal="left" vertical="top" wrapText="1"/>
      <protection locked="0"/>
    </xf>
    <xf numFmtId="0" fontId="34" fillId="2" borderId="39" xfId="0" applyFont="1" applyFill="1" applyBorder="1" applyAlignment="1" applyProtection="1">
      <alignment horizontal="left" vertical="top" wrapText="1"/>
      <protection locked="0"/>
    </xf>
    <xf numFmtId="0" fontId="41" fillId="0" borderId="3" xfId="0" applyFont="1" applyBorder="1" applyAlignment="1" applyProtection="1">
      <alignment vertical="center"/>
      <protection hidden="1"/>
    </xf>
    <xf numFmtId="0" fontId="41" fillId="0" borderId="132" xfId="0" applyFont="1" applyBorder="1" applyAlignment="1" applyProtection="1">
      <alignment vertical="center"/>
      <protection hidden="1"/>
    </xf>
    <xf numFmtId="0" fontId="42" fillId="0" borderId="8" xfId="0" applyFont="1" applyBorder="1" applyAlignment="1" applyProtection="1">
      <alignment horizontal="center" vertical="center" wrapText="1"/>
      <protection hidden="1"/>
    </xf>
    <xf numFmtId="0" fontId="42" fillId="0" borderId="128" xfId="0" applyFont="1" applyBorder="1" applyAlignment="1" applyProtection="1">
      <alignment horizontal="center" vertical="center" wrapText="1"/>
      <protection hidden="1"/>
    </xf>
    <xf numFmtId="0" fontId="42" fillId="0" borderId="41" xfId="0" applyFont="1" applyBorder="1" applyAlignment="1" applyProtection="1">
      <alignment horizontal="center" vertical="center" wrapText="1"/>
      <protection hidden="1"/>
    </xf>
    <xf numFmtId="0" fontId="42" fillId="0" borderId="6" xfId="0" applyFont="1" applyBorder="1" applyAlignment="1" applyProtection="1">
      <alignment horizontal="center" vertical="center" wrapText="1"/>
      <protection hidden="1"/>
    </xf>
    <xf numFmtId="0" fontId="34" fillId="2" borderId="34" xfId="0" applyFont="1" applyFill="1" applyBorder="1" applyAlignment="1" applyProtection="1">
      <alignment vertical="top" wrapText="1"/>
      <protection locked="0"/>
    </xf>
    <xf numFmtId="0" fontId="34" fillId="2" borderId="35" xfId="0" applyFont="1" applyFill="1" applyBorder="1" applyAlignment="1" applyProtection="1">
      <alignment vertical="top" wrapText="1"/>
      <protection locked="0"/>
    </xf>
    <xf numFmtId="0" fontId="34" fillId="2" borderId="0" xfId="0" applyFont="1" applyFill="1" applyAlignment="1" applyProtection="1">
      <alignment vertical="top" wrapText="1"/>
      <protection locked="0"/>
    </xf>
    <xf numFmtId="0" fontId="34" fillId="2" borderId="37" xfId="0" applyFont="1" applyFill="1" applyBorder="1" applyAlignment="1" applyProtection="1">
      <alignment vertical="top" wrapText="1"/>
      <protection locked="0"/>
    </xf>
    <xf numFmtId="0" fontId="34" fillId="2" borderId="38" xfId="0" applyFont="1" applyFill="1" applyBorder="1" applyAlignment="1" applyProtection="1">
      <alignment vertical="top" wrapText="1"/>
      <protection locked="0"/>
    </xf>
    <xf numFmtId="0" fontId="34" fillId="2" borderId="39" xfId="0" applyFont="1" applyFill="1" applyBorder="1" applyAlignment="1" applyProtection="1">
      <alignment vertical="top" wrapText="1"/>
      <protection locked="0"/>
    </xf>
    <xf numFmtId="0" fontId="34" fillId="2" borderId="40" xfId="0" applyFont="1" applyFill="1" applyBorder="1" applyAlignment="1" applyProtection="1">
      <alignment vertical="top" wrapText="1"/>
      <protection locked="0"/>
    </xf>
    <xf numFmtId="3" fontId="40" fillId="0" borderId="0" xfId="0" applyNumberFormat="1" applyFont="1" applyAlignment="1" applyProtection="1">
      <alignment horizontal="left" vertical="center" wrapText="1" shrinkToFit="1"/>
      <protection hidden="1"/>
    </xf>
    <xf numFmtId="0" fontId="23" fillId="0" borderId="169" xfId="0" applyFont="1" applyBorder="1" applyAlignment="1" applyProtection="1">
      <alignment horizontal="center" vertical="center"/>
      <protection hidden="1"/>
    </xf>
    <xf numFmtId="0" fontId="23" fillId="0" borderId="170" xfId="0" applyFont="1" applyBorder="1" applyAlignment="1" applyProtection="1">
      <alignment horizontal="center" vertical="center"/>
      <protection hidden="1"/>
    </xf>
    <xf numFmtId="0" fontId="23" fillId="0" borderId="113" xfId="0" applyFont="1" applyBorder="1" applyAlignment="1" applyProtection="1">
      <alignment horizontal="center" vertical="center"/>
      <protection hidden="1"/>
    </xf>
    <xf numFmtId="0" fontId="23" fillId="0" borderId="171" xfId="0" applyFont="1" applyBorder="1" applyAlignment="1" applyProtection="1">
      <alignment horizontal="center" vertical="center"/>
      <protection hidden="1"/>
    </xf>
    <xf numFmtId="0" fontId="23" fillId="0" borderId="172" xfId="0" applyFont="1" applyBorder="1" applyAlignment="1" applyProtection="1">
      <alignment horizontal="center" vertical="center"/>
      <protection hidden="1"/>
    </xf>
    <xf numFmtId="0" fontId="19" fillId="0" borderId="27" xfId="0" applyFont="1" applyBorder="1" applyAlignment="1" applyProtection="1">
      <alignment horizontal="center" vertical="center"/>
      <protection hidden="1"/>
    </xf>
  </cellXfs>
  <cellStyles count="3">
    <cellStyle name="Hipervínculo" xfId="1" builtinId="8"/>
    <cellStyle name="Normal" xfId="0" builtinId="0"/>
    <cellStyle name="Texto explicativo" xfId="2" builtinId="53" customBuiltin="1"/>
  </cellStyles>
  <dxfs count="44"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theme="5" tint="0.39994506668294322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</dxfs>
  <tableStyles count="0" defaultTableStyle="TableStyleMedium9" defaultPivotStyle="PivotStyleLight16"/>
  <colors>
    <mruColors>
      <color rgb="FF3366FF"/>
      <color rgb="FF0060A8"/>
      <color rgb="FFFFFFCC"/>
      <color rgb="FF000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2024%20debv\Censo%20Escolar%202024--Informe%20INICIAL\FORMULARIOS\Especial\CAIPAD--C.E.2024-Inf.Inicial.xlsx" TargetMode="External"/><Relationship Id="rId1" Type="http://schemas.openxmlformats.org/officeDocument/2006/relationships/externalLinkPath" Target="CAIPAD--C.E.2024-Inf.Ini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bicacion"/>
      <sheetName val="Códigos Portada"/>
      <sheetName val="Portada"/>
      <sheetName val="CUADRO 1"/>
      <sheetName val="CUADRO 2"/>
      <sheetName val="CUADRO 3"/>
      <sheetName val="CUADRO 4"/>
      <sheetName val="CUADRO 5"/>
      <sheetName val="CUADRO 6"/>
      <sheetName val="CUADRO 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E7">
            <v>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rgb="FFFFC000"/>
  </sheetPr>
  <dimension ref="A1:G492"/>
  <sheetViews>
    <sheetView topLeftCell="A8" workbookViewId="0">
      <selection activeCell="A8" sqref="A1:E1048576"/>
    </sheetView>
  </sheetViews>
  <sheetFormatPr baseColWidth="10" defaultColWidth="11.44140625" defaultRowHeight="12"/>
  <cols>
    <col min="1" max="1" width="7.6640625" style="12" customWidth="1"/>
    <col min="2" max="2" width="38.6640625" style="12" customWidth="1"/>
    <col min="3" max="3" width="7.5546875" style="12" customWidth="1"/>
    <col min="4" max="4" width="50" style="12" bestFit="1" customWidth="1"/>
    <col min="5" max="5" width="11.44140625" style="12"/>
    <col min="6" max="16384" width="11.44140625" style="6"/>
  </cols>
  <sheetData>
    <row r="1" spans="1:7">
      <c r="A1" s="11" t="s">
        <v>287</v>
      </c>
      <c r="B1" s="11" t="s">
        <v>1362</v>
      </c>
      <c r="C1" s="11"/>
      <c r="D1" s="11" t="s">
        <v>1362</v>
      </c>
      <c r="E1" s="11" t="s">
        <v>287</v>
      </c>
    </row>
    <row r="2" spans="1:7">
      <c r="A2" s="12" t="s">
        <v>288</v>
      </c>
      <c r="B2" s="12" t="s">
        <v>904</v>
      </c>
      <c r="D2" s="12" t="s">
        <v>904</v>
      </c>
      <c r="E2" s="12" t="s">
        <v>288</v>
      </c>
      <c r="G2" s="7" t="s">
        <v>825</v>
      </c>
    </row>
    <row r="3" spans="1:7">
      <c r="A3" s="12" t="s">
        <v>358</v>
      </c>
      <c r="B3" s="12" t="s">
        <v>905</v>
      </c>
      <c r="D3" s="12" t="s">
        <v>905</v>
      </c>
      <c r="E3" s="12" t="s">
        <v>358</v>
      </c>
      <c r="G3" s="7" t="s">
        <v>826</v>
      </c>
    </row>
    <row r="4" spans="1:7">
      <c r="A4" s="12" t="s">
        <v>426</v>
      </c>
      <c r="B4" s="12" t="s">
        <v>906</v>
      </c>
      <c r="D4" s="12" t="s">
        <v>906</v>
      </c>
      <c r="E4" s="12" t="s">
        <v>426</v>
      </c>
    </row>
    <row r="5" spans="1:7">
      <c r="A5" s="12" t="s">
        <v>493</v>
      </c>
      <c r="B5" s="12" t="s">
        <v>907</v>
      </c>
      <c r="D5" s="12" t="s">
        <v>907</v>
      </c>
      <c r="E5" s="12" t="s">
        <v>493</v>
      </c>
    </row>
    <row r="6" spans="1:7">
      <c r="A6" s="12" t="s">
        <v>551</v>
      </c>
      <c r="B6" s="12" t="s">
        <v>908</v>
      </c>
      <c r="D6" s="12" t="s">
        <v>908</v>
      </c>
      <c r="E6" s="12" t="s">
        <v>551</v>
      </c>
    </row>
    <row r="7" spans="1:7">
      <c r="A7" s="12" t="s">
        <v>597</v>
      </c>
      <c r="B7" s="12" t="s">
        <v>909</v>
      </c>
      <c r="D7" s="12" t="s">
        <v>909</v>
      </c>
      <c r="E7" s="12" t="s">
        <v>597</v>
      </c>
    </row>
    <row r="8" spans="1:7">
      <c r="A8" s="12" t="s">
        <v>626</v>
      </c>
      <c r="B8" s="12" t="s">
        <v>910</v>
      </c>
      <c r="D8" s="12" t="s">
        <v>910</v>
      </c>
      <c r="E8" s="12" t="s">
        <v>626</v>
      </c>
    </row>
    <row r="9" spans="1:7">
      <c r="A9" s="12" t="s">
        <v>649</v>
      </c>
      <c r="B9" s="12" t="s">
        <v>911</v>
      </c>
      <c r="D9" s="12" t="s">
        <v>911</v>
      </c>
      <c r="E9" s="12" t="s">
        <v>649</v>
      </c>
    </row>
    <row r="10" spans="1:7">
      <c r="A10" s="12" t="s">
        <v>665</v>
      </c>
      <c r="B10" s="12" t="s">
        <v>912</v>
      </c>
      <c r="D10" s="12" t="s">
        <v>912</v>
      </c>
      <c r="E10" s="12" t="s">
        <v>665</v>
      </c>
    </row>
    <row r="11" spans="1:7">
      <c r="A11" s="12" t="s">
        <v>675</v>
      </c>
      <c r="B11" s="12" t="s">
        <v>913</v>
      </c>
      <c r="D11" s="12" t="s">
        <v>913</v>
      </c>
      <c r="E11" s="12" t="s">
        <v>675</v>
      </c>
    </row>
    <row r="12" spans="1:7">
      <c r="A12" s="12" t="s">
        <v>682</v>
      </c>
      <c r="B12" s="12" t="s">
        <v>914</v>
      </c>
      <c r="D12" s="12" t="s">
        <v>914</v>
      </c>
      <c r="E12" s="12" t="s">
        <v>682</v>
      </c>
    </row>
    <row r="13" spans="1:7">
      <c r="A13" s="12" t="s">
        <v>295</v>
      </c>
      <c r="B13" s="12" t="s">
        <v>915</v>
      </c>
      <c r="D13" s="12" t="s">
        <v>915</v>
      </c>
      <c r="E13" s="12" t="s">
        <v>295</v>
      </c>
    </row>
    <row r="14" spans="1:7">
      <c r="A14" s="12" t="s">
        <v>365</v>
      </c>
      <c r="B14" s="12" t="s">
        <v>916</v>
      </c>
      <c r="D14" s="12" t="s">
        <v>916</v>
      </c>
      <c r="E14" s="12" t="s">
        <v>365</v>
      </c>
    </row>
    <row r="15" spans="1:7">
      <c r="A15" s="12" t="s">
        <v>433</v>
      </c>
      <c r="B15" s="12" t="s">
        <v>917</v>
      </c>
      <c r="D15" s="12" t="s">
        <v>917</v>
      </c>
      <c r="E15" s="12" t="s">
        <v>433</v>
      </c>
    </row>
    <row r="16" spans="1:7">
      <c r="A16" s="12" t="s">
        <v>302</v>
      </c>
      <c r="B16" s="12" t="s">
        <v>918</v>
      </c>
      <c r="D16" s="12" t="s">
        <v>918</v>
      </c>
      <c r="E16" s="12" t="s">
        <v>302</v>
      </c>
    </row>
    <row r="17" spans="1:5">
      <c r="A17" s="12" t="s">
        <v>372</v>
      </c>
      <c r="B17" s="12" t="s">
        <v>919</v>
      </c>
      <c r="D17" s="12" t="s">
        <v>919</v>
      </c>
      <c r="E17" s="12" t="s">
        <v>372</v>
      </c>
    </row>
    <row r="18" spans="1:5">
      <c r="A18" s="12" t="s">
        <v>440</v>
      </c>
      <c r="B18" s="12" t="s">
        <v>920</v>
      </c>
      <c r="D18" s="12" t="s">
        <v>920</v>
      </c>
      <c r="E18" s="12" t="s">
        <v>440</v>
      </c>
    </row>
    <row r="19" spans="1:5">
      <c r="A19" s="12" t="s">
        <v>506</v>
      </c>
      <c r="B19" s="12" t="s">
        <v>921</v>
      </c>
      <c r="D19" s="12" t="s">
        <v>921</v>
      </c>
      <c r="E19" s="12" t="s">
        <v>506</v>
      </c>
    </row>
    <row r="20" spans="1:5">
      <c r="A20" s="12" t="s">
        <v>563</v>
      </c>
      <c r="B20" s="12" t="s">
        <v>922</v>
      </c>
      <c r="D20" s="12" t="s">
        <v>922</v>
      </c>
      <c r="E20" s="12" t="s">
        <v>563</v>
      </c>
    </row>
    <row r="21" spans="1:5">
      <c r="A21" s="12" t="s">
        <v>605</v>
      </c>
      <c r="B21" s="12" t="s">
        <v>923</v>
      </c>
      <c r="D21" s="12" t="s">
        <v>923</v>
      </c>
      <c r="E21" s="12" t="s">
        <v>605</v>
      </c>
    </row>
    <row r="22" spans="1:5">
      <c r="A22" s="12" t="s">
        <v>633</v>
      </c>
      <c r="B22" s="12" t="s">
        <v>924</v>
      </c>
      <c r="D22" s="12" t="s">
        <v>924</v>
      </c>
      <c r="E22" s="12" t="s">
        <v>633</v>
      </c>
    </row>
    <row r="23" spans="1:5">
      <c r="A23" s="12" t="s">
        <v>654</v>
      </c>
      <c r="B23" s="12" t="s">
        <v>925</v>
      </c>
      <c r="D23" s="12" t="s">
        <v>925</v>
      </c>
      <c r="E23" s="12" t="s">
        <v>654</v>
      </c>
    </row>
    <row r="24" spans="1:5">
      <c r="A24" s="12" t="s">
        <v>669</v>
      </c>
      <c r="B24" s="12" t="s">
        <v>926</v>
      </c>
      <c r="D24" s="12" t="s">
        <v>926</v>
      </c>
      <c r="E24" s="12" t="s">
        <v>669</v>
      </c>
    </row>
    <row r="25" spans="1:5">
      <c r="A25" s="12" t="s">
        <v>679</v>
      </c>
      <c r="B25" s="12" t="s">
        <v>927</v>
      </c>
      <c r="D25" s="12" t="s">
        <v>927</v>
      </c>
      <c r="E25" s="12" t="s">
        <v>679</v>
      </c>
    </row>
    <row r="26" spans="1:5">
      <c r="A26" s="12" t="s">
        <v>687</v>
      </c>
      <c r="B26" s="12" t="s">
        <v>928</v>
      </c>
      <c r="D26" s="12" t="s">
        <v>928</v>
      </c>
      <c r="E26" s="12" t="s">
        <v>687</v>
      </c>
    </row>
    <row r="27" spans="1:5">
      <c r="A27" s="12" t="s">
        <v>693</v>
      </c>
      <c r="B27" s="12" t="s">
        <v>929</v>
      </c>
      <c r="D27" s="12" t="s">
        <v>929</v>
      </c>
      <c r="E27" s="12" t="s">
        <v>693</v>
      </c>
    </row>
    <row r="28" spans="1:5">
      <c r="A28" s="12" t="s">
        <v>699</v>
      </c>
      <c r="B28" s="12" t="s">
        <v>930</v>
      </c>
      <c r="D28" s="12" t="s">
        <v>930</v>
      </c>
      <c r="E28" s="12" t="s">
        <v>699</v>
      </c>
    </row>
    <row r="29" spans="1:5">
      <c r="A29" s="12" t="s">
        <v>309</v>
      </c>
      <c r="B29" s="12" t="s">
        <v>931</v>
      </c>
      <c r="D29" s="12" t="s">
        <v>931</v>
      </c>
      <c r="E29" s="12" t="s">
        <v>309</v>
      </c>
    </row>
    <row r="30" spans="1:5">
      <c r="A30" s="12" t="s">
        <v>379</v>
      </c>
      <c r="B30" s="12" t="s">
        <v>932</v>
      </c>
      <c r="D30" s="12" t="s">
        <v>932</v>
      </c>
      <c r="E30" s="12" t="s">
        <v>379</v>
      </c>
    </row>
    <row r="31" spans="1:5">
      <c r="A31" s="12" t="s">
        <v>447</v>
      </c>
      <c r="B31" s="12" t="s">
        <v>933</v>
      </c>
      <c r="D31" s="12" t="s">
        <v>933</v>
      </c>
      <c r="E31" s="12" t="s">
        <v>447</v>
      </c>
    </row>
    <row r="32" spans="1:5">
      <c r="A32" s="12" t="s">
        <v>513</v>
      </c>
      <c r="B32" s="12" t="s">
        <v>934</v>
      </c>
      <c r="D32" s="12" t="s">
        <v>934</v>
      </c>
      <c r="E32" s="12" t="s">
        <v>513</v>
      </c>
    </row>
    <row r="33" spans="1:5">
      <c r="A33" s="12" t="s">
        <v>570</v>
      </c>
      <c r="B33" s="12" t="s">
        <v>935</v>
      </c>
      <c r="D33" s="12" t="s">
        <v>935</v>
      </c>
      <c r="E33" s="12" t="s">
        <v>570</v>
      </c>
    </row>
    <row r="34" spans="1:5">
      <c r="A34" s="12" t="s">
        <v>611</v>
      </c>
      <c r="B34" s="12" t="s">
        <v>1370</v>
      </c>
      <c r="D34" s="12" t="s">
        <v>1370</v>
      </c>
      <c r="E34" s="12" t="s">
        <v>611</v>
      </c>
    </row>
    <row r="35" spans="1:5">
      <c r="A35" s="12" t="s">
        <v>639</v>
      </c>
      <c r="B35" s="12" t="s">
        <v>936</v>
      </c>
      <c r="D35" s="12" t="s">
        <v>936</v>
      </c>
      <c r="E35" s="12" t="s">
        <v>639</v>
      </c>
    </row>
    <row r="36" spans="1:5">
      <c r="A36" s="12" t="s">
        <v>660</v>
      </c>
      <c r="B36" s="12" t="s">
        <v>937</v>
      </c>
      <c r="D36" s="12" t="s">
        <v>937</v>
      </c>
      <c r="E36" s="12" t="s">
        <v>660</v>
      </c>
    </row>
    <row r="37" spans="1:5">
      <c r="A37" s="12" t="s">
        <v>672</v>
      </c>
      <c r="B37" s="12" t="s">
        <v>938</v>
      </c>
      <c r="D37" s="12" t="s">
        <v>938</v>
      </c>
      <c r="E37" s="12" t="s">
        <v>672</v>
      </c>
    </row>
    <row r="38" spans="1:5">
      <c r="A38" s="12" t="s">
        <v>316</v>
      </c>
      <c r="B38" s="12" t="s">
        <v>939</v>
      </c>
      <c r="D38" s="12" t="s">
        <v>939</v>
      </c>
      <c r="E38" s="12" t="s">
        <v>316</v>
      </c>
    </row>
    <row r="39" spans="1:5">
      <c r="A39" s="12" t="s">
        <v>386</v>
      </c>
      <c r="B39" s="12" t="s">
        <v>940</v>
      </c>
      <c r="D39" s="12" t="s">
        <v>940</v>
      </c>
      <c r="E39" s="12" t="s">
        <v>386</v>
      </c>
    </row>
    <row r="40" spans="1:5">
      <c r="A40" s="12" t="s">
        <v>454</v>
      </c>
      <c r="B40" s="12" t="s">
        <v>941</v>
      </c>
      <c r="D40" s="12" t="s">
        <v>941</v>
      </c>
      <c r="E40" s="12" t="s">
        <v>454</v>
      </c>
    </row>
    <row r="41" spans="1:5">
      <c r="A41" s="12" t="s">
        <v>323</v>
      </c>
      <c r="B41" s="12" t="s">
        <v>942</v>
      </c>
      <c r="D41" s="12" t="s">
        <v>942</v>
      </c>
      <c r="E41" s="12" t="s">
        <v>323</v>
      </c>
    </row>
    <row r="42" spans="1:5">
      <c r="A42" s="12" t="s">
        <v>393</v>
      </c>
      <c r="B42" s="12" t="s">
        <v>943</v>
      </c>
      <c r="D42" s="12" t="s">
        <v>943</v>
      </c>
      <c r="E42" s="12" t="s">
        <v>393</v>
      </c>
    </row>
    <row r="43" spans="1:5">
      <c r="A43" s="12" t="s">
        <v>461</v>
      </c>
      <c r="B43" s="12" t="s">
        <v>944</v>
      </c>
      <c r="D43" s="12" t="s">
        <v>944</v>
      </c>
      <c r="E43" s="12" t="s">
        <v>461</v>
      </c>
    </row>
    <row r="44" spans="1:5">
      <c r="A44" s="12" t="s">
        <v>523</v>
      </c>
      <c r="B44" s="12" t="s">
        <v>945</v>
      </c>
      <c r="D44" s="12" t="s">
        <v>945</v>
      </c>
      <c r="E44" s="12" t="s">
        <v>523</v>
      </c>
    </row>
    <row r="45" spans="1:5">
      <c r="A45" s="12" t="s">
        <v>576</v>
      </c>
      <c r="B45" s="12" t="s">
        <v>946</v>
      </c>
      <c r="D45" s="12" t="s">
        <v>946</v>
      </c>
      <c r="E45" s="12" t="s">
        <v>576</v>
      </c>
    </row>
    <row r="46" spans="1:5">
      <c r="A46" s="12" t="s">
        <v>616</v>
      </c>
      <c r="B46" s="12" t="s">
        <v>947</v>
      </c>
      <c r="D46" s="12" t="s">
        <v>947</v>
      </c>
      <c r="E46" s="12" t="s">
        <v>616</v>
      </c>
    </row>
    <row r="47" spans="1:5">
      <c r="A47" s="12" t="s">
        <v>642</v>
      </c>
      <c r="B47" s="12" t="s">
        <v>948</v>
      </c>
      <c r="D47" s="12" t="s">
        <v>948</v>
      </c>
      <c r="E47" s="12" t="s">
        <v>642</v>
      </c>
    </row>
    <row r="48" spans="1:5">
      <c r="A48" s="12" t="s">
        <v>330</v>
      </c>
      <c r="B48" s="12" t="s">
        <v>949</v>
      </c>
      <c r="D48" s="12" t="s">
        <v>949</v>
      </c>
      <c r="E48" s="12" t="s">
        <v>330</v>
      </c>
    </row>
    <row r="49" spans="1:5">
      <c r="A49" s="12" t="s">
        <v>400</v>
      </c>
      <c r="B49" s="12" t="s">
        <v>950</v>
      </c>
      <c r="D49" s="12" t="s">
        <v>950</v>
      </c>
      <c r="E49" s="12" t="s">
        <v>400</v>
      </c>
    </row>
    <row r="50" spans="1:5">
      <c r="A50" s="12" t="s">
        <v>468</v>
      </c>
      <c r="B50" s="12" t="s">
        <v>951</v>
      </c>
      <c r="D50" s="12" t="s">
        <v>951</v>
      </c>
      <c r="E50" s="12" t="s">
        <v>468</v>
      </c>
    </row>
    <row r="51" spans="1:5">
      <c r="A51" s="12" t="s">
        <v>528</v>
      </c>
      <c r="B51" s="12" t="s">
        <v>1371</v>
      </c>
      <c r="D51" s="12" t="s">
        <v>1371</v>
      </c>
      <c r="E51" s="12" t="s">
        <v>528</v>
      </c>
    </row>
    <row r="52" spans="1:5">
      <c r="A52" s="12" t="s">
        <v>580</v>
      </c>
      <c r="B52" s="12" t="s">
        <v>952</v>
      </c>
      <c r="D52" s="12" t="s">
        <v>952</v>
      </c>
      <c r="E52" s="12" t="s">
        <v>580</v>
      </c>
    </row>
    <row r="53" spans="1:5">
      <c r="A53" s="12" t="s">
        <v>618</v>
      </c>
      <c r="B53" s="12" t="s">
        <v>953</v>
      </c>
      <c r="D53" s="12" t="s">
        <v>953</v>
      </c>
      <c r="E53" s="12" t="s">
        <v>618</v>
      </c>
    </row>
    <row r="54" spans="1:5">
      <c r="A54" s="12" t="s">
        <v>812</v>
      </c>
      <c r="B54" s="12" t="s">
        <v>954</v>
      </c>
      <c r="D54" s="12" t="s">
        <v>954</v>
      </c>
      <c r="E54" s="12" t="s">
        <v>812</v>
      </c>
    </row>
    <row r="55" spans="1:5">
      <c r="A55" s="12" t="s">
        <v>336</v>
      </c>
      <c r="B55" s="12" t="s">
        <v>955</v>
      </c>
      <c r="D55" s="12" t="s">
        <v>955</v>
      </c>
      <c r="E55" s="12" t="s">
        <v>336</v>
      </c>
    </row>
    <row r="56" spans="1:5">
      <c r="A56" s="12" t="s">
        <v>405</v>
      </c>
      <c r="B56" s="12" t="s">
        <v>1372</v>
      </c>
      <c r="D56" s="12" t="s">
        <v>1372</v>
      </c>
      <c r="E56" s="12" t="s">
        <v>405</v>
      </c>
    </row>
    <row r="57" spans="1:5">
      <c r="A57" s="12" t="s">
        <v>474</v>
      </c>
      <c r="B57" s="12" t="s">
        <v>956</v>
      </c>
      <c r="D57" s="12" t="s">
        <v>956</v>
      </c>
      <c r="E57" s="12" t="s">
        <v>474</v>
      </c>
    </row>
    <row r="58" spans="1:5">
      <c r="A58" s="12" t="s">
        <v>533</v>
      </c>
      <c r="B58" s="12" t="s">
        <v>957</v>
      </c>
      <c r="D58" s="12" t="s">
        <v>957</v>
      </c>
      <c r="E58" s="12" t="s">
        <v>533</v>
      </c>
    </row>
    <row r="59" spans="1:5">
      <c r="A59" s="12" t="s">
        <v>583</v>
      </c>
      <c r="B59" s="12" t="s">
        <v>958</v>
      </c>
      <c r="D59" s="12" t="s">
        <v>958</v>
      </c>
      <c r="E59" s="12" t="s">
        <v>583</v>
      </c>
    </row>
    <row r="60" spans="1:5">
      <c r="A60" s="12" t="s">
        <v>620</v>
      </c>
      <c r="B60" s="12" t="s">
        <v>959</v>
      </c>
      <c r="D60" s="12" t="s">
        <v>959</v>
      </c>
      <c r="E60" s="12" t="s">
        <v>620</v>
      </c>
    </row>
    <row r="61" spans="1:5">
      <c r="A61" s="12" t="s">
        <v>645</v>
      </c>
      <c r="B61" s="12" t="s">
        <v>960</v>
      </c>
      <c r="D61" s="12" t="s">
        <v>960</v>
      </c>
      <c r="E61" s="12" t="s">
        <v>645</v>
      </c>
    </row>
    <row r="62" spans="1:5">
      <c r="A62" s="12" t="s">
        <v>342</v>
      </c>
      <c r="B62" s="12" t="s">
        <v>961</v>
      </c>
      <c r="D62" s="12" t="s">
        <v>961</v>
      </c>
      <c r="E62" s="12" t="s">
        <v>342</v>
      </c>
    </row>
    <row r="63" spans="1:5">
      <c r="A63" s="12" t="s">
        <v>411</v>
      </c>
      <c r="B63" s="12" t="s">
        <v>962</v>
      </c>
      <c r="D63" s="12" t="s">
        <v>962</v>
      </c>
      <c r="E63" s="12" t="s">
        <v>411</v>
      </c>
    </row>
    <row r="64" spans="1:5">
      <c r="A64" s="12" t="s">
        <v>480</v>
      </c>
      <c r="B64" s="12" t="s">
        <v>963</v>
      </c>
      <c r="D64" s="12" t="s">
        <v>963</v>
      </c>
      <c r="E64" s="12" t="s">
        <v>480</v>
      </c>
    </row>
    <row r="65" spans="1:5">
      <c r="A65" s="12" t="s">
        <v>538</v>
      </c>
      <c r="B65" s="12" t="s">
        <v>964</v>
      </c>
      <c r="D65" s="12" t="s">
        <v>964</v>
      </c>
      <c r="E65" s="12" t="s">
        <v>538</v>
      </c>
    </row>
    <row r="66" spans="1:5">
      <c r="A66" s="12" t="s">
        <v>587</v>
      </c>
      <c r="B66" s="12" t="s">
        <v>965</v>
      </c>
      <c r="D66" s="12" t="s">
        <v>965</v>
      </c>
      <c r="E66" s="12" t="s">
        <v>587</v>
      </c>
    </row>
    <row r="67" spans="1:5">
      <c r="A67" s="12" t="s">
        <v>622</v>
      </c>
      <c r="B67" s="12" t="s">
        <v>966</v>
      </c>
      <c r="D67" s="12" t="s">
        <v>966</v>
      </c>
      <c r="E67" s="12" t="s">
        <v>622</v>
      </c>
    </row>
    <row r="68" spans="1:5">
      <c r="A68" s="12" t="s">
        <v>347</v>
      </c>
      <c r="B68" s="12" t="s">
        <v>967</v>
      </c>
      <c r="D68" s="12" t="s">
        <v>967</v>
      </c>
      <c r="E68" s="12" t="s">
        <v>347</v>
      </c>
    </row>
    <row r="69" spans="1:5">
      <c r="A69" s="12" t="s">
        <v>415</v>
      </c>
      <c r="B69" s="12" t="s">
        <v>968</v>
      </c>
      <c r="D69" s="12" t="s">
        <v>968</v>
      </c>
      <c r="E69" s="12" t="s">
        <v>415</v>
      </c>
    </row>
    <row r="70" spans="1:5">
      <c r="A70" s="12" t="s">
        <v>483</v>
      </c>
      <c r="B70" s="12" t="s">
        <v>969</v>
      </c>
      <c r="D70" s="12" t="s">
        <v>969</v>
      </c>
      <c r="E70" s="12" t="s">
        <v>483</v>
      </c>
    </row>
    <row r="71" spans="1:5">
      <c r="A71" s="12" t="s">
        <v>541</v>
      </c>
      <c r="B71" s="12" t="s">
        <v>970</v>
      </c>
      <c r="D71" s="12" t="s">
        <v>970</v>
      </c>
      <c r="E71" s="12" t="s">
        <v>541</v>
      </c>
    </row>
    <row r="72" spans="1:5">
      <c r="A72" s="12" t="s">
        <v>590</v>
      </c>
      <c r="B72" s="12" t="s">
        <v>971</v>
      </c>
      <c r="D72" s="12" t="s">
        <v>971</v>
      </c>
      <c r="E72" s="12" t="s">
        <v>590</v>
      </c>
    </row>
    <row r="73" spans="1:5">
      <c r="A73" s="12" t="s">
        <v>352</v>
      </c>
      <c r="B73" s="12" t="s">
        <v>972</v>
      </c>
      <c r="D73" s="12" t="s">
        <v>972</v>
      </c>
      <c r="E73" s="12" t="s">
        <v>352</v>
      </c>
    </row>
    <row r="74" spans="1:5">
      <c r="A74" s="12" t="s">
        <v>420</v>
      </c>
      <c r="B74" s="12" t="s">
        <v>973</v>
      </c>
      <c r="D74" s="12" t="s">
        <v>973</v>
      </c>
      <c r="E74" s="12" t="s">
        <v>420</v>
      </c>
    </row>
    <row r="75" spans="1:5">
      <c r="A75" s="12" t="s">
        <v>488</v>
      </c>
      <c r="B75" s="12" t="s">
        <v>974</v>
      </c>
      <c r="D75" s="12" t="s">
        <v>974</v>
      </c>
      <c r="E75" s="12" t="s">
        <v>488</v>
      </c>
    </row>
    <row r="76" spans="1:5">
      <c r="A76" s="12" t="s">
        <v>546</v>
      </c>
      <c r="B76" s="12" t="s">
        <v>975</v>
      </c>
      <c r="D76" s="12" t="s">
        <v>975</v>
      </c>
      <c r="E76" s="12" t="s">
        <v>546</v>
      </c>
    </row>
    <row r="77" spans="1:5">
      <c r="A77" s="12" t="s">
        <v>593</v>
      </c>
      <c r="B77" s="12" t="s">
        <v>976</v>
      </c>
      <c r="D77" s="12" t="s">
        <v>976</v>
      </c>
      <c r="E77" s="12" t="s">
        <v>593</v>
      </c>
    </row>
    <row r="78" spans="1:5">
      <c r="A78" s="12" t="s">
        <v>356</v>
      </c>
      <c r="B78" s="12" t="s">
        <v>977</v>
      </c>
      <c r="D78" s="12" t="s">
        <v>977</v>
      </c>
      <c r="E78" s="12" t="s">
        <v>356</v>
      </c>
    </row>
    <row r="79" spans="1:5">
      <c r="A79" s="12" t="s">
        <v>424</v>
      </c>
      <c r="B79" s="12" t="s">
        <v>978</v>
      </c>
      <c r="D79" s="12" t="s">
        <v>978</v>
      </c>
      <c r="E79" s="12" t="s">
        <v>424</v>
      </c>
    </row>
    <row r="80" spans="1:5">
      <c r="A80" s="12" t="s">
        <v>491</v>
      </c>
      <c r="B80" s="12" t="s">
        <v>979</v>
      </c>
      <c r="D80" s="12" t="s">
        <v>979</v>
      </c>
      <c r="E80" s="12" t="s">
        <v>491</v>
      </c>
    </row>
    <row r="81" spans="1:5">
      <c r="A81" s="12" t="s">
        <v>549</v>
      </c>
      <c r="B81" s="12" t="s">
        <v>980</v>
      </c>
      <c r="D81" s="12" t="s">
        <v>980</v>
      </c>
      <c r="E81" s="12" t="s">
        <v>549</v>
      </c>
    </row>
    <row r="82" spans="1:5">
      <c r="A82" s="12" t="s">
        <v>595</v>
      </c>
      <c r="B82" s="12" t="s">
        <v>981</v>
      </c>
      <c r="D82" s="12" t="s">
        <v>981</v>
      </c>
      <c r="E82" s="12" t="s">
        <v>595</v>
      </c>
    </row>
    <row r="83" spans="1:5">
      <c r="A83" s="12" t="s">
        <v>705</v>
      </c>
      <c r="B83" s="12" t="s">
        <v>1373</v>
      </c>
      <c r="D83" s="12" t="s">
        <v>1373</v>
      </c>
      <c r="E83" s="12" t="s">
        <v>705</v>
      </c>
    </row>
    <row r="84" spans="1:5">
      <c r="A84" s="12" t="s">
        <v>706</v>
      </c>
      <c r="B84" s="12" t="s">
        <v>1374</v>
      </c>
      <c r="D84" s="12" t="s">
        <v>1374</v>
      </c>
      <c r="E84" s="12" t="s">
        <v>706</v>
      </c>
    </row>
    <row r="85" spans="1:5">
      <c r="A85" s="12" t="s">
        <v>707</v>
      </c>
      <c r="B85" s="12" t="s">
        <v>982</v>
      </c>
      <c r="D85" s="12" t="s">
        <v>982</v>
      </c>
      <c r="E85" s="12" t="s">
        <v>707</v>
      </c>
    </row>
    <row r="86" spans="1:5">
      <c r="A86" s="12" t="s">
        <v>708</v>
      </c>
      <c r="B86" s="12" t="s">
        <v>983</v>
      </c>
      <c r="D86" s="12" t="s">
        <v>983</v>
      </c>
      <c r="E86" s="12" t="s">
        <v>708</v>
      </c>
    </row>
    <row r="87" spans="1:5">
      <c r="A87" s="12" t="s">
        <v>709</v>
      </c>
      <c r="B87" s="12" t="s">
        <v>984</v>
      </c>
      <c r="D87" s="12" t="s">
        <v>984</v>
      </c>
      <c r="E87" s="12" t="s">
        <v>709</v>
      </c>
    </row>
    <row r="88" spans="1:5">
      <c r="A88" s="12" t="s">
        <v>710</v>
      </c>
      <c r="B88" s="12" t="s">
        <v>985</v>
      </c>
      <c r="D88" s="12" t="s">
        <v>985</v>
      </c>
      <c r="E88" s="12" t="s">
        <v>710</v>
      </c>
    </row>
    <row r="89" spans="1:5">
      <c r="A89" s="12" t="s">
        <v>711</v>
      </c>
      <c r="B89" s="12" t="s">
        <v>986</v>
      </c>
      <c r="D89" s="12" t="s">
        <v>986</v>
      </c>
      <c r="E89" s="12" t="s">
        <v>711</v>
      </c>
    </row>
    <row r="90" spans="1:5">
      <c r="A90" s="12" t="s">
        <v>712</v>
      </c>
      <c r="B90" s="12" t="s">
        <v>987</v>
      </c>
      <c r="D90" s="12" t="s">
        <v>987</v>
      </c>
      <c r="E90" s="12" t="s">
        <v>712</v>
      </c>
    </row>
    <row r="91" spans="1:5">
      <c r="A91" s="12" t="s">
        <v>713</v>
      </c>
      <c r="B91" s="12" t="s">
        <v>988</v>
      </c>
      <c r="D91" s="12" t="s">
        <v>988</v>
      </c>
      <c r="E91" s="12" t="s">
        <v>713</v>
      </c>
    </row>
    <row r="92" spans="1:5">
      <c r="A92" s="12" t="s">
        <v>714</v>
      </c>
      <c r="B92" s="12" t="s">
        <v>989</v>
      </c>
      <c r="D92" s="12" t="s">
        <v>989</v>
      </c>
      <c r="E92" s="12" t="s">
        <v>714</v>
      </c>
    </row>
    <row r="93" spans="1:5">
      <c r="A93" s="12" t="s">
        <v>715</v>
      </c>
      <c r="B93" s="12" t="s">
        <v>990</v>
      </c>
      <c r="D93" s="12" t="s">
        <v>990</v>
      </c>
      <c r="E93" s="12" t="s">
        <v>715</v>
      </c>
    </row>
    <row r="94" spans="1:5">
      <c r="A94" s="12" t="s">
        <v>716</v>
      </c>
      <c r="B94" s="12" t="s">
        <v>991</v>
      </c>
      <c r="D94" s="12" t="s">
        <v>991</v>
      </c>
      <c r="E94" s="12" t="s">
        <v>716</v>
      </c>
    </row>
    <row r="95" spans="1:5">
      <c r="A95" s="12" t="s">
        <v>717</v>
      </c>
      <c r="B95" s="12" t="s">
        <v>992</v>
      </c>
      <c r="D95" s="12" t="s">
        <v>992</v>
      </c>
      <c r="E95" s="12" t="s">
        <v>717</v>
      </c>
    </row>
    <row r="96" spans="1:5">
      <c r="A96" s="12" t="s">
        <v>718</v>
      </c>
      <c r="B96" s="12" t="s">
        <v>993</v>
      </c>
      <c r="D96" s="12" t="s">
        <v>993</v>
      </c>
      <c r="E96" s="12" t="s">
        <v>718</v>
      </c>
    </row>
    <row r="97" spans="1:5">
      <c r="A97" s="12" t="s">
        <v>719</v>
      </c>
      <c r="B97" s="12" t="s">
        <v>994</v>
      </c>
      <c r="D97" s="12" t="s">
        <v>994</v>
      </c>
      <c r="E97" s="12" t="s">
        <v>719</v>
      </c>
    </row>
    <row r="98" spans="1:5">
      <c r="A98" s="12" t="s">
        <v>720</v>
      </c>
      <c r="B98" s="12" t="s">
        <v>995</v>
      </c>
      <c r="D98" s="12" t="s">
        <v>995</v>
      </c>
      <c r="E98" s="12" t="s">
        <v>720</v>
      </c>
    </row>
    <row r="99" spans="1:5">
      <c r="A99" s="12" t="s">
        <v>721</v>
      </c>
      <c r="B99" s="12" t="s">
        <v>996</v>
      </c>
      <c r="D99" s="12" t="s">
        <v>996</v>
      </c>
      <c r="E99" s="12" t="s">
        <v>721</v>
      </c>
    </row>
    <row r="100" spans="1:5">
      <c r="A100" s="12" t="s">
        <v>722</v>
      </c>
      <c r="B100" s="12" t="s">
        <v>997</v>
      </c>
      <c r="D100" s="12" t="s">
        <v>997</v>
      </c>
      <c r="E100" s="12" t="s">
        <v>722</v>
      </c>
    </row>
    <row r="101" spans="1:5">
      <c r="A101" s="12" t="s">
        <v>723</v>
      </c>
      <c r="B101" s="12" t="s">
        <v>998</v>
      </c>
      <c r="D101" s="12" t="s">
        <v>998</v>
      </c>
      <c r="E101" s="12" t="s">
        <v>723</v>
      </c>
    </row>
    <row r="102" spans="1:5">
      <c r="A102" s="12" t="s">
        <v>724</v>
      </c>
      <c r="B102" s="12" t="s">
        <v>999</v>
      </c>
      <c r="D102" s="12" t="s">
        <v>999</v>
      </c>
      <c r="E102" s="12" t="s">
        <v>724</v>
      </c>
    </row>
    <row r="103" spans="1:5">
      <c r="A103" s="12" t="s">
        <v>725</v>
      </c>
      <c r="B103" s="12" t="s">
        <v>1000</v>
      </c>
      <c r="D103" s="12" t="s">
        <v>1000</v>
      </c>
      <c r="E103" s="12" t="s">
        <v>725</v>
      </c>
    </row>
    <row r="104" spans="1:5">
      <c r="A104" s="12" t="s">
        <v>726</v>
      </c>
      <c r="B104" s="12" t="s">
        <v>1001</v>
      </c>
      <c r="D104" s="12" t="s">
        <v>1001</v>
      </c>
      <c r="E104" s="12" t="s">
        <v>726</v>
      </c>
    </row>
    <row r="105" spans="1:5">
      <c r="A105" s="12" t="s">
        <v>727</v>
      </c>
      <c r="B105" s="12" t="s">
        <v>1002</v>
      </c>
      <c r="D105" s="12" t="s">
        <v>1002</v>
      </c>
      <c r="E105" s="12" t="s">
        <v>727</v>
      </c>
    </row>
    <row r="106" spans="1:5">
      <c r="A106" s="12" t="s">
        <v>728</v>
      </c>
      <c r="B106" s="12" t="s">
        <v>1003</v>
      </c>
      <c r="D106" s="12" t="s">
        <v>1003</v>
      </c>
      <c r="E106" s="12" t="s">
        <v>728</v>
      </c>
    </row>
    <row r="107" spans="1:5">
      <c r="A107" s="12" t="s">
        <v>729</v>
      </c>
      <c r="B107" s="12" t="s">
        <v>1375</v>
      </c>
      <c r="D107" s="12" t="s">
        <v>1375</v>
      </c>
      <c r="E107" s="12" t="s">
        <v>729</v>
      </c>
    </row>
    <row r="108" spans="1:5">
      <c r="A108" s="12" t="s">
        <v>730</v>
      </c>
      <c r="B108" s="12" t="s">
        <v>1376</v>
      </c>
      <c r="D108" s="12" t="s">
        <v>1376</v>
      </c>
      <c r="E108" s="12" t="s">
        <v>730</v>
      </c>
    </row>
    <row r="109" spans="1:5">
      <c r="A109" s="12" t="s">
        <v>731</v>
      </c>
      <c r="B109" s="12" t="s">
        <v>1004</v>
      </c>
      <c r="D109" s="12" t="s">
        <v>1004</v>
      </c>
      <c r="E109" s="12" t="s">
        <v>731</v>
      </c>
    </row>
    <row r="110" spans="1:5">
      <c r="A110" s="12" t="s">
        <v>732</v>
      </c>
      <c r="B110" s="12" t="s">
        <v>1005</v>
      </c>
      <c r="D110" s="12" t="s">
        <v>1005</v>
      </c>
      <c r="E110" s="12" t="s">
        <v>732</v>
      </c>
    </row>
    <row r="111" spans="1:5">
      <c r="A111" s="12" t="s">
        <v>733</v>
      </c>
      <c r="B111" s="12" t="s">
        <v>1006</v>
      </c>
      <c r="D111" s="12" t="s">
        <v>1006</v>
      </c>
      <c r="E111" s="12" t="s">
        <v>733</v>
      </c>
    </row>
    <row r="112" spans="1:5">
      <c r="A112" s="12" t="s">
        <v>734</v>
      </c>
      <c r="B112" s="12" t="s">
        <v>1007</v>
      </c>
      <c r="D112" s="12" t="s">
        <v>1007</v>
      </c>
      <c r="E112" s="12" t="s">
        <v>734</v>
      </c>
    </row>
    <row r="113" spans="1:5">
      <c r="A113" s="12" t="s">
        <v>735</v>
      </c>
      <c r="B113" s="12" t="s">
        <v>1008</v>
      </c>
      <c r="D113" s="12" t="s">
        <v>1008</v>
      </c>
      <c r="E113" s="12" t="s">
        <v>735</v>
      </c>
    </row>
    <row r="114" spans="1:5">
      <c r="A114" s="12" t="s">
        <v>736</v>
      </c>
      <c r="B114" s="12" t="s">
        <v>1009</v>
      </c>
      <c r="D114" s="12" t="s">
        <v>1009</v>
      </c>
      <c r="E114" s="12" t="s">
        <v>736</v>
      </c>
    </row>
    <row r="115" spans="1:5">
      <c r="A115" s="12" t="s">
        <v>737</v>
      </c>
      <c r="B115" s="12" t="s">
        <v>1010</v>
      </c>
      <c r="D115" s="12" t="s">
        <v>1010</v>
      </c>
      <c r="E115" s="12" t="s">
        <v>737</v>
      </c>
    </row>
    <row r="116" spans="1:5">
      <c r="A116" s="12" t="s">
        <v>738</v>
      </c>
      <c r="B116" s="12" t="s">
        <v>1011</v>
      </c>
      <c r="D116" s="12" t="s">
        <v>1011</v>
      </c>
      <c r="E116" s="12" t="s">
        <v>738</v>
      </c>
    </row>
    <row r="117" spans="1:5">
      <c r="A117" s="12" t="s">
        <v>739</v>
      </c>
      <c r="B117" s="12" t="s">
        <v>1012</v>
      </c>
      <c r="D117" s="12" t="s">
        <v>1012</v>
      </c>
      <c r="E117" s="12" t="s">
        <v>739</v>
      </c>
    </row>
    <row r="118" spans="1:5">
      <c r="A118" s="12" t="s">
        <v>813</v>
      </c>
      <c r="B118" s="12" t="s">
        <v>1013</v>
      </c>
      <c r="D118" s="12" t="s">
        <v>1013</v>
      </c>
      <c r="E118" s="12" t="s">
        <v>813</v>
      </c>
    </row>
    <row r="119" spans="1:5">
      <c r="A119" s="12" t="s">
        <v>740</v>
      </c>
      <c r="B119" s="12" t="s">
        <v>1377</v>
      </c>
      <c r="D119" s="12" t="s">
        <v>1377</v>
      </c>
      <c r="E119" s="12" t="s">
        <v>740</v>
      </c>
    </row>
    <row r="120" spans="1:5">
      <c r="A120" s="12" t="s">
        <v>741</v>
      </c>
      <c r="B120" s="12" t="s">
        <v>1378</v>
      </c>
      <c r="D120" s="12" t="s">
        <v>1378</v>
      </c>
      <c r="E120" s="12" t="s">
        <v>741</v>
      </c>
    </row>
    <row r="121" spans="1:5">
      <c r="A121" s="12" t="s">
        <v>742</v>
      </c>
      <c r="B121" s="12" t="s">
        <v>1379</v>
      </c>
      <c r="D121" s="12" t="s">
        <v>1379</v>
      </c>
      <c r="E121" s="12" t="s">
        <v>742</v>
      </c>
    </row>
    <row r="122" spans="1:5">
      <c r="A122" s="12" t="s">
        <v>743</v>
      </c>
      <c r="B122" s="12" t="s">
        <v>1380</v>
      </c>
      <c r="D122" s="12" t="s">
        <v>1380</v>
      </c>
      <c r="E122" s="12" t="s">
        <v>743</v>
      </c>
    </row>
    <row r="123" spans="1:5">
      <c r="A123" s="12" t="s">
        <v>744</v>
      </c>
      <c r="B123" s="12" t="s">
        <v>1381</v>
      </c>
      <c r="D123" s="12" t="s">
        <v>1381</v>
      </c>
      <c r="E123" s="12" t="s">
        <v>744</v>
      </c>
    </row>
    <row r="124" spans="1:5">
      <c r="A124" s="12" t="s">
        <v>745</v>
      </c>
      <c r="B124" s="12" t="s">
        <v>1382</v>
      </c>
      <c r="D124" s="12" t="s">
        <v>1382</v>
      </c>
      <c r="E124" s="12" t="s">
        <v>745</v>
      </c>
    </row>
    <row r="125" spans="1:5">
      <c r="A125" s="12" t="s">
        <v>289</v>
      </c>
      <c r="B125" s="12" t="s">
        <v>1014</v>
      </c>
      <c r="D125" s="12" t="s">
        <v>1014</v>
      </c>
      <c r="E125" s="12" t="s">
        <v>289</v>
      </c>
    </row>
    <row r="126" spans="1:5">
      <c r="A126" s="12" t="s">
        <v>359</v>
      </c>
      <c r="B126" s="12" t="s">
        <v>1015</v>
      </c>
      <c r="D126" s="12" t="s">
        <v>1015</v>
      </c>
      <c r="E126" s="12" t="s">
        <v>359</v>
      </c>
    </row>
    <row r="127" spans="1:5">
      <c r="A127" s="12" t="s">
        <v>427</v>
      </c>
      <c r="B127" s="12" t="s">
        <v>1016</v>
      </c>
      <c r="D127" s="12" t="s">
        <v>1016</v>
      </c>
      <c r="E127" s="12" t="s">
        <v>427</v>
      </c>
    </row>
    <row r="128" spans="1:5">
      <c r="A128" s="12" t="s">
        <v>494</v>
      </c>
      <c r="B128" s="12" t="s">
        <v>1017</v>
      </c>
      <c r="D128" s="12" t="s">
        <v>1017</v>
      </c>
      <c r="E128" s="12" t="s">
        <v>494</v>
      </c>
    </row>
    <row r="129" spans="1:5">
      <c r="A129" s="12" t="s">
        <v>552</v>
      </c>
      <c r="B129" s="12" t="s">
        <v>1018</v>
      </c>
      <c r="D129" s="12" t="s">
        <v>1018</v>
      </c>
      <c r="E129" s="12" t="s">
        <v>552</v>
      </c>
    </row>
    <row r="130" spans="1:5">
      <c r="A130" s="12" t="s">
        <v>598</v>
      </c>
      <c r="B130" s="12" t="s">
        <v>1019</v>
      </c>
      <c r="D130" s="12" t="s">
        <v>1019</v>
      </c>
      <c r="E130" s="12" t="s">
        <v>598</v>
      </c>
    </row>
    <row r="131" spans="1:5">
      <c r="A131" s="12" t="s">
        <v>627</v>
      </c>
      <c r="B131" s="12" t="s">
        <v>1020</v>
      </c>
      <c r="D131" s="12" t="s">
        <v>1020</v>
      </c>
      <c r="E131" s="12" t="s">
        <v>627</v>
      </c>
    </row>
    <row r="132" spans="1:5">
      <c r="A132" s="12" t="s">
        <v>650</v>
      </c>
      <c r="B132" s="12" t="s">
        <v>1021</v>
      </c>
      <c r="D132" s="12" t="s">
        <v>1021</v>
      </c>
      <c r="E132" s="12" t="s">
        <v>650</v>
      </c>
    </row>
    <row r="133" spans="1:5">
      <c r="A133" s="12" t="s">
        <v>666</v>
      </c>
      <c r="B133" s="12" t="s">
        <v>1022</v>
      </c>
      <c r="D133" s="12" t="s">
        <v>1022</v>
      </c>
      <c r="E133" s="12" t="s">
        <v>666</v>
      </c>
    </row>
    <row r="134" spans="1:5">
      <c r="A134" s="12" t="s">
        <v>676</v>
      </c>
      <c r="B134" s="12" t="s">
        <v>1023</v>
      </c>
      <c r="D134" s="12" t="s">
        <v>1023</v>
      </c>
      <c r="E134" s="12" t="s">
        <v>676</v>
      </c>
    </row>
    <row r="135" spans="1:5">
      <c r="A135" s="12" t="s">
        <v>683</v>
      </c>
      <c r="B135" s="12" t="s">
        <v>1024</v>
      </c>
      <c r="D135" s="12" t="s">
        <v>1024</v>
      </c>
      <c r="E135" s="12" t="s">
        <v>683</v>
      </c>
    </row>
    <row r="136" spans="1:5">
      <c r="A136" s="12" t="s">
        <v>690</v>
      </c>
      <c r="B136" s="12" t="s">
        <v>1025</v>
      </c>
      <c r="D136" s="12" t="s">
        <v>1025</v>
      </c>
      <c r="E136" s="12" t="s">
        <v>690</v>
      </c>
    </row>
    <row r="137" spans="1:5">
      <c r="A137" s="12" t="s">
        <v>696</v>
      </c>
      <c r="B137" s="12" t="s">
        <v>1026</v>
      </c>
      <c r="D137" s="12" t="s">
        <v>1026</v>
      </c>
      <c r="E137" s="12" t="s">
        <v>696</v>
      </c>
    </row>
    <row r="138" spans="1:5">
      <c r="A138" s="12" t="s">
        <v>701</v>
      </c>
      <c r="B138" s="12" t="s">
        <v>1027</v>
      </c>
      <c r="D138" s="12" t="s">
        <v>1027</v>
      </c>
      <c r="E138" s="12" t="s">
        <v>701</v>
      </c>
    </row>
    <row r="139" spans="1:5">
      <c r="A139" s="12" t="s">
        <v>296</v>
      </c>
      <c r="B139" s="12" t="s">
        <v>1028</v>
      </c>
      <c r="D139" s="12" t="s">
        <v>1028</v>
      </c>
      <c r="E139" s="12" t="s">
        <v>296</v>
      </c>
    </row>
    <row r="140" spans="1:5">
      <c r="A140" s="12" t="s">
        <v>366</v>
      </c>
      <c r="B140" s="12" t="s">
        <v>1029</v>
      </c>
      <c r="D140" s="12" t="s">
        <v>1029</v>
      </c>
      <c r="E140" s="12" t="s">
        <v>366</v>
      </c>
    </row>
    <row r="141" spans="1:5">
      <c r="A141" s="12" t="s">
        <v>434</v>
      </c>
      <c r="B141" s="12" t="s">
        <v>1030</v>
      </c>
      <c r="D141" s="12" t="s">
        <v>1030</v>
      </c>
      <c r="E141" s="12" t="s">
        <v>434</v>
      </c>
    </row>
    <row r="142" spans="1:5">
      <c r="A142" s="12" t="s">
        <v>500</v>
      </c>
      <c r="B142" s="12" t="s">
        <v>1383</v>
      </c>
      <c r="D142" s="12" t="s">
        <v>1383</v>
      </c>
      <c r="E142" s="12" t="s">
        <v>500</v>
      </c>
    </row>
    <row r="143" spans="1:5">
      <c r="A143" s="12" t="s">
        <v>557</v>
      </c>
      <c r="B143" s="12" t="s">
        <v>1031</v>
      </c>
      <c r="D143" s="12" t="s">
        <v>1031</v>
      </c>
      <c r="E143" s="12" t="s">
        <v>557</v>
      </c>
    </row>
    <row r="144" spans="1:5">
      <c r="A144" s="12" t="s">
        <v>601</v>
      </c>
      <c r="B144" s="12" t="s">
        <v>1032</v>
      </c>
      <c r="D144" s="12" t="s">
        <v>1032</v>
      </c>
      <c r="E144" s="12" t="s">
        <v>601</v>
      </c>
    </row>
    <row r="145" spans="1:5">
      <c r="A145" s="12" t="s">
        <v>630</v>
      </c>
      <c r="B145" s="12" t="s">
        <v>1033</v>
      </c>
      <c r="D145" s="12" t="s">
        <v>1033</v>
      </c>
      <c r="E145" s="12" t="s">
        <v>630</v>
      </c>
    </row>
    <row r="146" spans="1:5">
      <c r="A146" s="12" t="s">
        <v>653</v>
      </c>
      <c r="B146" s="12" t="s">
        <v>1034</v>
      </c>
      <c r="D146" s="12" t="s">
        <v>1034</v>
      </c>
      <c r="E146" s="12" t="s">
        <v>653</v>
      </c>
    </row>
    <row r="147" spans="1:5">
      <c r="A147" s="12" t="s">
        <v>668</v>
      </c>
      <c r="B147" s="12" t="s">
        <v>1035</v>
      </c>
      <c r="D147" s="12" t="s">
        <v>1035</v>
      </c>
      <c r="E147" s="12" t="s">
        <v>668</v>
      </c>
    </row>
    <row r="148" spans="1:5">
      <c r="A148" s="12" t="s">
        <v>678</v>
      </c>
      <c r="B148" s="12" t="s">
        <v>1036</v>
      </c>
      <c r="D148" s="12" t="s">
        <v>1036</v>
      </c>
      <c r="E148" s="12" t="s">
        <v>678</v>
      </c>
    </row>
    <row r="149" spans="1:5">
      <c r="A149" s="12" t="s">
        <v>686</v>
      </c>
      <c r="B149" s="12" t="s">
        <v>1037</v>
      </c>
      <c r="D149" s="12" t="s">
        <v>1037</v>
      </c>
      <c r="E149" s="12" t="s">
        <v>686</v>
      </c>
    </row>
    <row r="150" spans="1:5">
      <c r="A150" s="12" t="s">
        <v>692</v>
      </c>
      <c r="B150" s="12" t="s">
        <v>1038</v>
      </c>
      <c r="D150" s="12" t="s">
        <v>1038</v>
      </c>
      <c r="E150" s="12" t="s">
        <v>692</v>
      </c>
    </row>
    <row r="151" spans="1:5">
      <c r="A151" s="12" t="s">
        <v>698</v>
      </c>
      <c r="B151" s="12" t="s">
        <v>1384</v>
      </c>
      <c r="D151" s="12" t="s">
        <v>1384</v>
      </c>
      <c r="E151" s="12" t="s">
        <v>698</v>
      </c>
    </row>
    <row r="152" spans="1:5">
      <c r="A152" s="12" t="s">
        <v>809</v>
      </c>
      <c r="B152" s="12" t="s">
        <v>1039</v>
      </c>
      <c r="D152" s="12" t="s">
        <v>1039</v>
      </c>
      <c r="E152" s="12" t="s">
        <v>809</v>
      </c>
    </row>
    <row r="153" spans="1:5">
      <c r="A153" s="12" t="s">
        <v>303</v>
      </c>
      <c r="B153" s="12" t="s">
        <v>1040</v>
      </c>
      <c r="D153" s="12" t="s">
        <v>1040</v>
      </c>
      <c r="E153" s="12" t="s">
        <v>303</v>
      </c>
    </row>
    <row r="154" spans="1:5">
      <c r="A154" s="12" t="s">
        <v>373</v>
      </c>
      <c r="B154" s="12" t="s">
        <v>1041</v>
      </c>
      <c r="D154" s="12" t="s">
        <v>1041</v>
      </c>
      <c r="E154" s="12" t="s">
        <v>373</v>
      </c>
    </row>
    <row r="155" spans="1:5">
      <c r="A155" s="12" t="s">
        <v>441</v>
      </c>
      <c r="B155" s="12" t="s">
        <v>1042</v>
      </c>
      <c r="D155" s="12" t="s">
        <v>1042</v>
      </c>
      <c r="E155" s="12" t="s">
        <v>441</v>
      </c>
    </row>
    <row r="156" spans="1:5">
      <c r="A156" s="12" t="s">
        <v>507</v>
      </c>
      <c r="B156" s="12" t="s">
        <v>1043</v>
      </c>
      <c r="D156" s="12" t="s">
        <v>1043</v>
      </c>
      <c r="E156" s="12" t="s">
        <v>507</v>
      </c>
    </row>
    <row r="157" spans="1:5">
      <c r="A157" s="12" t="s">
        <v>564</v>
      </c>
      <c r="B157" s="12" t="s">
        <v>1044</v>
      </c>
      <c r="D157" s="12" t="s">
        <v>1044</v>
      </c>
      <c r="E157" s="12" t="s">
        <v>564</v>
      </c>
    </row>
    <row r="158" spans="1:5">
      <c r="A158" s="12" t="s">
        <v>634</v>
      </c>
      <c r="B158" s="12" t="s">
        <v>1045</v>
      </c>
      <c r="D158" s="12" t="s">
        <v>1045</v>
      </c>
      <c r="E158" s="12" t="s">
        <v>634</v>
      </c>
    </row>
    <row r="159" spans="1:5">
      <c r="A159" s="12" t="s">
        <v>655</v>
      </c>
      <c r="B159" s="12" t="s">
        <v>1046</v>
      </c>
      <c r="D159" s="12" t="s">
        <v>1046</v>
      </c>
      <c r="E159" s="12" t="s">
        <v>655</v>
      </c>
    </row>
    <row r="160" spans="1:5">
      <c r="A160" s="12" t="s">
        <v>310</v>
      </c>
      <c r="B160" s="12" t="s">
        <v>1047</v>
      </c>
      <c r="D160" s="12" t="s">
        <v>1047</v>
      </c>
      <c r="E160" s="12" t="s">
        <v>310</v>
      </c>
    </row>
    <row r="161" spans="1:5">
      <c r="A161" s="12" t="s">
        <v>380</v>
      </c>
      <c r="B161" s="12" t="s">
        <v>1048</v>
      </c>
      <c r="D161" s="12" t="s">
        <v>1048</v>
      </c>
      <c r="E161" s="12" t="s">
        <v>380</v>
      </c>
    </row>
    <row r="162" spans="1:5">
      <c r="A162" s="12" t="s">
        <v>448</v>
      </c>
      <c r="B162" s="12" t="s">
        <v>1049</v>
      </c>
      <c r="D162" s="12" t="s">
        <v>1049</v>
      </c>
      <c r="E162" s="12" t="s">
        <v>448</v>
      </c>
    </row>
    <row r="163" spans="1:5">
      <c r="A163" s="12" t="s">
        <v>514</v>
      </c>
      <c r="B163" s="12" t="s">
        <v>1050</v>
      </c>
      <c r="D163" s="12" t="s">
        <v>1050</v>
      </c>
      <c r="E163" s="12" t="s">
        <v>514</v>
      </c>
    </row>
    <row r="164" spans="1:5">
      <c r="A164" s="12" t="s">
        <v>317</v>
      </c>
      <c r="B164" s="12" t="s">
        <v>1051</v>
      </c>
      <c r="D164" s="12" t="s">
        <v>1051</v>
      </c>
      <c r="E164" s="12" t="s">
        <v>317</v>
      </c>
    </row>
    <row r="165" spans="1:5">
      <c r="A165" s="12" t="s">
        <v>387</v>
      </c>
      <c r="B165" s="12" t="s">
        <v>1052</v>
      </c>
      <c r="D165" s="12" t="s">
        <v>1052</v>
      </c>
      <c r="E165" s="12" t="s">
        <v>387</v>
      </c>
    </row>
    <row r="166" spans="1:5">
      <c r="A166" s="12" t="s">
        <v>455</v>
      </c>
      <c r="B166" s="12" t="s">
        <v>1053</v>
      </c>
      <c r="D166" s="12" t="s">
        <v>1053</v>
      </c>
      <c r="E166" s="12" t="s">
        <v>455</v>
      </c>
    </row>
    <row r="167" spans="1:5">
      <c r="A167" s="12" t="s">
        <v>518</v>
      </c>
      <c r="B167" s="12" t="s">
        <v>1054</v>
      </c>
      <c r="D167" s="12" t="s">
        <v>1054</v>
      </c>
      <c r="E167" s="12" t="s">
        <v>518</v>
      </c>
    </row>
    <row r="168" spans="1:5">
      <c r="A168" s="12" t="s">
        <v>572</v>
      </c>
      <c r="B168" s="12" t="s">
        <v>1055</v>
      </c>
      <c r="D168" s="12" t="s">
        <v>1055</v>
      </c>
      <c r="E168" s="12" t="s">
        <v>572</v>
      </c>
    </row>
    <row r="169" spans="1:5">
      <c r="A169" s="12" t="s">
        <v>613</v>
      </c>
      <c r="B169" s="12" t="s">
        <v>1056</v>
      </c>
      <c r="D169" s="12" t="s">
        <v>1056</v>
      </c>
      <c r="E169" s="12" t="s">
        <v>613</v>
      </c>
    </row>
    <row r="170" spans="1:5">
      <c r="A170" s="12" t="s">
        <v>640</v>
      </c>
      <c r="B170" s="12" t="s">
        <v>1057</v>
      </c>
      <c r="D170" s="12" t="s">
        <v>1057</v>
      </c>
      <c r="E170" s="12" t="s">
        <v>640</v>
      </c>
    </row>
    <row r="171" spans="1:5">
      <c r="A171" s="12" t="s">
        <v>661</v>
      </c>
      <c r="B171" s="12" t="s">
        <v>1058</v>
      </c>
      <c r="D171" s="12" t="s">
        <v>1058</v>
      </c>
      <c r="E171" s="12" t="s">
        <v>661</v>
      </c>
    </row>
    <row r="172" spans="1:5">
      <c r="A172" s="12" t="s">
        <v>324</v>
      </c>
      <c r="B172" s="12" t="s">
        <v>1059</v>
      </c>
      <c r="D172" s="12" t="s">
        <v>1059</v>
      </c>
      <c r="E172" s="12" t="s">
        <v>324</v>
      </c>
    </row>
    <row r="173" spans="1:5">
      <c r="A173" s="12" t="s">
        <v>394</v>
      </c>
      <c r="B173" s="12" t="s">
        <v>1060</v>
      </c>
      <c r="D173" s="12" t="s">
        <v>1060</v>
      </c>
      <c r="E173" s="12" t="s">
        <v>394</v>
      </c>
    </row>
    <row r="174" spans="1:5">
      <c r="A174" s="12" t="s">
        <v>462</v>
      </c>
      <c r="B174" s="12" t="s">
        <v>1061</v>
      </c>
      <c r="D174" s="12" t="s">
        <v>1061</v>
      </c>
      <c r="E174" s="12" t="s">
        <v>462</v>
      </c>
    </row>
    <row r="175" spans="1:5">
      <c r="A175" s="12" t="s">
        <v>524</v>
      </c>
      <c r="B175" s="12" t="s">
        <v>1062</v>
      </c>
      <c r="D175" s="12" t="s">
        <v>1062</v>
      </c>
      <c r="E175" s="12" t="s">
        <v>524</v>
      </c>
    </row>
    <row r="176" spans="1:5">
      <c r="A176" s="12" t="s">
        <v>577</v>
      </c>
      <c r="B176" s="12" t="s">
        <v>1063</v>
      </c>
      <c r="D176" s="12" t="s">
        <v>1063</v>
      </c>
      <c r="E176" s="12" t="s">
        <v>577</v>
      </c>
    </row>
    <row r="177" spans="1:5">
      <c r="A177" s="12" t="s">
        <v>617</v>
      </c>
      <c r="B177" s="12" t="s">
        <v>1064</v>
      </c>
      <c r="D177" s="12" t="s">
        <v>1064</v>
      </c>
      <c r="E177" s="12" t="s">
        <v>617</v>
      </c>
    </row>
    <row r="178" spans="1:5">
      <c r="A178" s="12" t="s">
        <v>643</v>
      </c>
      <c r="B178" s="12" t="s">
        <v>1385</v>
      </c>
      <c r="D178" s="12" t="s">
        <v>1385</v>
      </c>
      <c r="E178" s="12" t="s">
        <v>643</v>
      </c>
    </row>
    <row r="179" spans="1:5">
      <c r="A179" s="12" t="s">
        <v>663</v>
      </c>
      <c r="B179" s="12" t="s">
        <v>1065</v>
      </c>
      <c r="D179" s="12" t="s">
        <v>1065</v>
      </c>
      <c r="E179" s="12" t="s">
        <v>663</v>
      </c>
    </row>
    <row r="180" spans="1:5">
      <c r="A180" s="12" t="s">
        <v>331</v>
      </c>
      <c r="B180" s="12" t="s">
        <v>1066</v>
      </c>
      <c r="D180" s="12" t="s">
        <v>1066</v>
      </c>
      <c r="E180" s="12" t="s">
        <v>331</v>
      </c>
    </row>
    <row r="181" spans="1:5">
      <c r="A181" s="12" t="s">
        <v>401</v>
      </c>
      <c r="B181" s="12" t="s">
        <v>1067</v>
      </c>
      <c r="D181" s="12" t="s">
        <v>1067</v>
      </c>
      <c r="E181" s="12" t="s">
        <v>401</v>
      </c>
    </row>
    <row r="182" spans="1:5">
      <c r="A182" s="12" t="s">
        <v>469</v>
      </c>
      <c r="B182" s="12" t="s">
        <v>1068</v>
      </c>
      <c r="D182" s="12" t="s">
        <v>1068</v>
      </c>
      <c r="E182" s="12" t="s">
        <v>469</v>
      </c>
    </row>
    <row r="183" spans="1:5">
      <c r="A183" s="12" t="s">
        <v>529</v>
      </c>
      <c r="B183" s="12" t="s">
        <v>1069</v>
      </c>
      <c r="D183" s="12" t="s">
        <v>1069</v>
      </c>
      <c r="E183" s="12" t="s">
        <v>529</v>
      </c>
    </row>
    <row r="184" spans="1:5">
      <c r="A184" s="12" t="s">
        <v>581</v>
      </c>
      <c r="B184" s="12" t="s">
        <v>1070</v>
      </c>
      <c r="D184" s="12" t="s">
        <v>1070</v>
      </c>
      <c r="E184" s="12" t="s">
        <v>581</v>
      </c>
    </row>
    <row r="185" spans="1:5">
      <c r="A185" s="12" t="s">
        <v>619</v>
      </c>
      <c r="B185" s="12" t="s">
        <v>1071</v>
      </c>
      <c r="D185" s="12" t="s">
        <v>1071</v>
      </c>
      <c r="E185" s="12" t="s">
        <v>619</v>
      </c>
    </row>
    <row r="186" spans="1:5">
      <c r="A186" s="12" t="s">
        <v>644</v>
      </c>
      <c r="B186" s="12" t="s">
        <v>1386</v>
      </c>
      <c r="D186" s="12" t="s">
        <v>1386</v>
      </c>
      <c r="E186" s="12" t="s">
        <v>644</v>
      </c>
    </row>
    <row r="187" spans="1:5">
      <c r="A187" s="12" t="s">
        <v>337</v>
      </c>
      <c r="B187" s="12" t="s">
        <v>1072</v>
      </c>
      <c r="D187" s="12" t="s">
        <v>1072</v>
      </c>
      <c r="E187" s="12" t="s">
        <v>337</v>
      </c>
    </row>
    <row r="188" spans="1:5">
      <c r="A188" s="12" t="s">
        <v>406</v>
      </c>
      <c r="B188" s="12" t="s">
        <v>1073</v>
      </c>
      <c r="D188" s="12" t="s">
        <v>1073</v>
      </c>
      <c r="E188" s="12" t="s">
        <v>406</v>
      </c>
    </row>
    <row r="189" spans="1:5">
      <c r="A189" s="12" t="s">
        <v>475</v>
      </c>
      <c r="B189" s="12" t="s">
        <v>1074</v>
      </c>
      <c r="D189" s="12" t="s">
        <v>1074</v>
      </c>
      <c r="E189" s="12" t="s">
        <v>475</v>
      </c>
    </row>
    <row r="190" spans="1:5">
      <c r="A190" s="12" t="s">
        <v>534</v>
      </c>
      <c r="B190" s="12" t="s">
        <v>1075</v>
      </c>
      <c r="D190" s="12" t="s">
        <v>1075</v>
      </c>
      <c r="E190" s="12" t="s">
        <v>534</v>
      </c>
    </row>
    <row r="191" spans="1:5">
      <c r="A191" s="12" t="s">
        <v>584</v>
      </c>
      <c r="B191" s="12" t="s">
        <v>1387</v>
      </c>
      <c r="D191" s="12" t="s">
        <v>1387</v>
      </c>
      <c r="E191" s="12" t="s">
        <v>584</v>
      </c>
    </row>
    <row r="192" spans="1:5">
      <c r="A192" s="12" t="s">
        <v>343</v>
      </c>
      <c r="B192" s="12" t="s">
        <v>1076</v>
      </c>
      <c r="D192" s="12" t="s">
        <v>1076</v>
      </c>
      <c r="E192" s="12" t="s">
        <v>343</v>
      </c>
    </row>
    <row r="193" spans="1:5">
      <c r="A193" s="12" t="s">
        <v>412</v>
      </c>
      <c r="B193" s="12" t="s">
        <v>1388</v>
      </c>
      <c r="D193" s="12" t="s">
        <v>1388</v>
      </c>
      <c r="E193" s="12" t="s">
        <v>412</v>
      </c>
    </row>
    <row r="194" spans="1:5">
      <c r="A194" s="12" t="s">
        <v>481</v>
      </c>
      <c r="B194" s="12" t="s">
        <v>1389</v>
      </c>
      <c r="D194" s="12" t="s">
        <v>1389</v>
      </c>
      <c r="E194" s="12" t="s">
        <v>481</v>
      </c>
    </row>
    <row r="195" spans="1:5">
      <c r="A195" s="12" t="s">
        <v>539</v>
      </c>
      <c r="B195" s="12" t="s">
        <v>1077</v>
      </c>
      <c r="D195" s="12" t="s">
        <v>1077</v>
      </c>
      <c r="E195" s="12" t="s">
        <v>539</v>
      </c>
    </row>
    <row r="196" spans="1:5">
      <c r="A196" s="12" t="s">
        <v>588</v>
      </c>
      <c r="B196" s="12" t="s">
        <v>1390</v>
      </c>
      <c r="D196" s="12" t="s">
        <v>1390</v>
      </c>
      <c r="E196" s="12" t="s">
        <v>588</v>
      </c>
    </row>
    <row r="197" spans="1:5">
      <c r="A197" s="12" t="s">
        <v>348</v>
      </c>
      <c r="B197" s="12" t="s">
        <v>1078</v>
      </c>
      <c r="D197" s="12" t="s">
        <v>1078</v>
      </c>
      <c r="E197" s="12" t="s">
        <v>348</v>
      </c>
    </row>
    <row r="198" spans="1:5">
      <c r="A198" s="12" t="s">
        <v>416</v>
      </c>
      <c r="B198" s="12" t="s">
        <v>1079</v>
      </c>
      <c r="D198" s="12" t="s">
        <v>1079</v>
      </c>
      <c r="E198" s="12" t="s">
        <v>416</v>
      </c>
    </row>
    <row r="199" spans="1:5">
      <c r="A199" s="12" t="s">
        <v>484</v>
      </c>
      <c r="B199" s="12" t="s">
        <v>1080</v>
      </c>
      <c r="D199" s="12" t="s">
        <v>1080</v>
      </c>
      <c r="E199" s="12" t="s">
        <v>484</v>
      </c>
    </row>
    <row r="200" spans="1:5">
      <c r="A200" s="12" t="s">
        <v>542</v>
      </c>
      <c r="B200" s="12" t="s">
        <v>1391</v>
      </c>
      <c r="D200" s="12" t="s">
        <v>1391</v>
      </c>
      <c r="E200" s="12" t="s">
        <v>542</v>
      </c>
    </row>
    <row r="201" spans="1:5">
      <c r="A201" s="12" t="s">
        <v>591</v>
      </c>
      <c r="B201" s="12" t="s">
        <v>1081</v>
      </c>
      <c r="D201" s="12" t="s">
        <v>1081</v>
      </c>
      <c r="E201" s="12" t="s">
        <v>591</v>
      </c>
    </row>
    <row r="202" spans="1:5">
      <c r="A202" s="12" t="s">
        <v>624</v>
      </c>
      <c r="B202" s="12" t="s">
        <v>1082</v>
      </c>
      <c r="D202" s="12" t="s">
        <v>1082</v>
      </c>
      <c r="E202" s="12" t="s">
        <v>624</v>
      </c>
    </row>
    <row r="203" spans="1:5">
      <c r="A203" s="12" t="s">
        <v>647</v>
      </c>
      <c r="B203" s="12" t="s">
        <v>1392</v>
      </c>
      <c r="D203" s="12" t="s">
        <v>1392</v>
      </c>
      <c r="E203" s="12" t="s">
        <v>647</v>
      </c>
    </row>
    <row r="204" spans="1:5">
      <c r="A204" s="12" t="s">
        <v>664</v>
      </c>
      <c r="B204" s="12" t="s">
        <v>1393</v>
      </c>
      <c r="D204" s="12" t="s">
        <v>1393</v>
      </c>
      <c r="E204" s="12" t="s">
        <v>664</v>
      </c>
    </row>
    <row r="205" spans="1:5">
      <c r="A205" s="12" t="s">
        <v>674</v>
      </c>
      <c r="B205" s="12" t="s">
        <v>1394</v>
      </c>
      <c r="D205" s="12" t="s">
        <v>1394</v>
      </c>
      <c r="E205" s="12" t="s">
        <v>674</v>
      </c>
    </row>
    <row r="206" spans="1:5">
      <c r="A206" s="12" t="s">
        <v>681</v>
      </c>
      <c r="B206" s="12" t="s">
        <v>1083</v>
      </c>
      <c r="D206" s="12" t="s">
        <v>1083</v>
      </c>
      <c r="E206" s="12" t="s">
        <v>681</v>
      </c>
    </row>
    <row r="207" spans="1:5">
      <c r="A207" s="12" t="s">
        <v>689</v>
      </c>
      <c r="B207" s="12" t="s">
        <v>1084</v>
      </c>
      <c r="D207" s="12" t="s">
        <v>1084</v>
      </c>
      <c r="E207" s="12" t="s">
        <v>689</v>
      </c>
    </row>
    <row r="208" spans="1:5">
      <c r="A208" s="12" t="s">
        <v>695</v>
      </c>
      <c r="B208" s="12" t="s">
        <v>1085</v>
      </c>
      <c r="D208" s="12" t="s">
        <v>1085</v>
      </c>
      <c r="E208" s="12" t="s">
        <v>695</v>
      </c>
    </row>
    <row r="209" spans="1:5">
      <c r="A209" s="12" t="s">
        <v>700</v>
      </c>
      <c r="B209" s="12" t="s">
        <v>1086</v>
      </c>
      <c r="D209" s="12" t="s">
        <v>1086</v>
      </c>
      <c r="E209" s="12" t="s">
        <v>700</v>
      </c>
    </row>
    <row r="210" spans="1:5">
      <c r="A210" s="12" t="s">
        <v>353</v>
      </c>
      <c r="B210" s="12" t="s">
        <v>1087</v>
      </c>
      <c r="D210" s="12" t="s">
        <v>1087</v>
      </c>
      <c r="E210" s="12" t="s">
        <v>353</v>
      </c>
    </row>
    <row r="211" spans="1:5">
      <c r="A211" s="12" t="s">
        <v>421</v>
      </c>
      <c r="B211" s="12" t="s">
        <v>1088</v>
      </c>
      <c r="D211" s="12" t="s">
        <v>1088</v>
      </c>
      <c r="E211" s="12" t="s">
        <v>421</v>
      </c>
    </row>
    <row r="212" spans="1:5">
      <c r="A212" s="12" t="s">
        <v>489</v>
      </c>
      <c r="B212" s="12" t="s">
        <v>1395</v>
      </c>
      <c r="D212" s="12" t="s">
        <v>1395</v>
      </c>
      <c r="E212" s="12" t="s">
        <v>489</v>
      </c>
    </row>
    <row r="213" spans="1:5">
      <c r="A213" s="12" t="s">
        <v>547</v>
      </c>
      <c r="B213" s="12" t="s">
        <v>1089</v>
      </c>
      <c r="D213" s="12" t="s">
        <v>1089</v>
      </c>
      <c r="E213" s="12" t="s">
        <v>547</v>
      </c>
    </row>
    <row r="214" spans="1:5">
      <c r="A214" s="12" t="s">
        <v>594</v>
      </c>
      <c r="B214" s="12" t="s">
        <v>1090</v>
      </c>
      <c r="D214" s="12" t="s">
        <v>1090</v>
      </c>
      <c r="E214" s="12" t="s">
        <v>594</v>
      </c>
    </row>
    <row r="215" spans="1:5">
      <c r="A215" s="12" t="s">
        <v>625</v>
      </c>
      <c r="B215" s="12" t="s">
        <v>1091</v>
      </c>
      <c r="D215" s="12" t="s">
        <v>1091</v>
      </c>
      <c r="E215" s="12" t="s">
        <v>625</v>
      </c>
    </row>
    <row r="216" spans="1:5">
      <c r="A216" s="12" t="s">
        <v>648</v>
      </c>
      <c r="B216" s="12" t="s">
        <v>1092</v>
      </c>
      <c r="D216" s="12" t="s">
        <v>1092</v>
      </c>
      <c r="E216" s="12" t="s">
        <v>648</v>
      </c>
    </row>
    <row r="217" spans="1:5">
      <c r="A217" s="12" t="s">
        <v>357</v>
      </c>
      <c r="B217" s="12" t="s">
        <v>1093</v>
      </c>
      <c r="D217" s="12" t="s">
        <v>1093</v>
      </c>
      <c r="E217" s="12" t="s">
        <v>357</v>
      </c>
    </row>
    <row r="218" spans="1:5">
      <c r="A218" s="12" t="s">
        <v>425</v>
      </c>
      <c r="B218" s="12" t="s">
        <v>1094</v>
      </c>
      <c r="D218" s="12" t="s">
        <v>1094</v>
      </c>
      <c r="E218" s="12" t="s">
        <v>425</v>
      </c>
    </row>
    <row r="219" spans="1:5">
      <c r="A219" s="12" t="s">
        <v>492</v>
      </c>
      <c r="B219" s="12" t="s">
        <v>1095</v>
      </c>
      <c r="D219" s="12" t="s">
        <v>1095</v>
      </c>
      <c r="E219" s="12" t="s">
        <v>492</v>
      </c>
    </row>
    <row r="220" spans="1:5">
      <c r="A220" s="12" t="s">
        <v>550</v>
      </c>
      <c r="B220" s="12" t="s">
        <v>1096</v>
      </c>
      <c r="D220" s="12" t="s">
        <v>1096</v>
      </c>
      <c r="E220" s="12" t="s">
        <v>550</v>
      </c>
    </row>
    <row r="221" spans="1:5">
      <c r="A221" s="12" t="s">
        <v>596</v>
      </c>
      <c r="B221" s="12" t="s">
        <v>1097</v>
      </c>
      <c r="D221" s="12" t="s">
        <v>1097</v>
      </c>
      <c r="E221" s="12" t="s">
        <v>596</v>
      </c>
    </row>
    <row r="222" spans="1:5">
      <c r="A222" s="12" t="s">
        <v>746</v>
      </c>
      <c r="B222" s="12" t="s">
        <v>1098</v>
      </c>
      <c r="D222" s="12" t="s">
        <v>1098</v>
      </c>
      <c r="E222" s="12" t="s">
        <v>746</v>
      </c>
    </row>
    <row r="223" spans="1:5">
      <c r="A223" s="12" t="s">
        <v>747</v>
      </c>
      <c r="B223" s="12" t="s">
        <v>1099</v>
      </c>
      <c r="D223" s="12" t="s">
        <v>1099</v>
      </c>
      <c r="E223" s="12" t="s">
        <v>747</v>
      </c>
    </row>
    <row r="224" spans="1:5">
      <c r="A224" s="12" t="s">
        <v>748</v>
      </c>
      <c r="B224" s="12" t="s">
        <v>1396</v>
      </c>
      <c r="D224" s="12" t="s">
        <v>1396</v>
      </c>
      <c r="E224" s="12" t="s">
        <v>748</v>
      </c>
    </row>
    <row r="225" spans="1:5">
      <c r="A225" s="12" t="s">
        <v>749</v>
      </c>
      <c r="B225" s="12" t="s">
        <v>1100</v>
      </c>
      <c r="D225" s="12" t="s">
        <v>1100</v>
      </c>
      <c r="E225" s="12" t="s">
        <v>749</v>
      </c>
    </row>
    <row r="226" spans="1:5">
      <c r="A226" s="12" t="s">
        <v>750</v>
      </c>
      <c r="B226" s="12" t="s">
        <v>1101</v>
      </c>
      <c r="D226" s="12" t="s">
        <v>1101</v>
      </c>
      <c r="E226" s="12" t="s">
        <v>750</v>
      </c>
    </row>
    <row r="227" spans="1:5">
      <c r="A227" s="12" t="s">
        <v>751</v>
      </c>
      <c r="B227" s="12" t="s">
        <v>1102</v>
      </c>
      <c r="D227" s="12" t="s">
        <v>1102</v>
      </c>
      <c r="E227" s="12" t="s">
        <v>751</v>
      </c>
    </row>
    <row r="228" spans="1:5">
      <c r="A228" s="12" t="s">
        <v>752</v>
      </c>
      <c r="B228" s="12" t="s">
        <v>1103</v>
      </c>
      <c r="D228" s="12" t="s">
        <v>1103</v>
      </c>
      <c r="E228" s="12" t="s">
        <v>752</v>
      </c>
    </row>
    <row r="229" spans="1:5">
      <c r="A229" s="12" t="s">
        <v>753</v>
      </c>
      <c r="B229" s="12" t="s">
        <v>1104</v>
      </c>
      <c r="D229" s="12" t="s">
        <v>1104</v>
      </c>
      <c r="E229" s="12" t="s">
        <v>753</v>
      </c>
    </row>
    <row r="230" spans="1:5">
      <c r="A230" s="12" t="s">
        <v>754</v>
      </c>
      <c r="B230" s="12" t="s">
        <v>1105</v>
      </c>
      <c r="D230" s="12" t="s">
        <v>1105</v>
      </c>
      <c r="E230" s="12" t="s">
        <v>754</v>
      </c>
    </row>
    <row r="231" spans="1:5">
      <c r="A231" s="12" t="s">
        <v>755</v>
      </c>
      <c r="B231" s="12" t="s">
        <v>1106</v>
      </c>
      <c r="D231" s="12" t="s">
        <v>1106</v>
      </c>
      <c r="E231" s="12" t="s">
        <v>755</v>
      </c>
    </row>
    <row r="232" spans="1:5">
      <c r="A232" s="12" t="s">
        <v>756</v>
      </c>
      <c r="B232" s="12" t="s">
        <v>1107</v>
      </c>
      <c r="D232" s="12" t="s">
        <v>1107</v>
      </c>
      <c r="E232" s="12" t="s">
        <v>756</v>
      </c>
    </row>
    <row r="233" spans="1:5">
      <c r="A233" s="12" t="s">
        <v>757</v>
      </c>
      <c r="B233" s="12" t="s">
        <v>1108</v>
      </c>
      <c r="D233" s="12" t="s">
        <v>1108</v>
      </c>
      <c r="E233" s="12" t="s">
        <v>757</v>
      </c>
    </row>
    <row r="234" spans="1:5">
      <c r="A234" s="12" t="s">
        <v>758</v>
      </c>
      <c r="B234" s="12" t="s">
        <v>1109</v>
      </c>
      <c r="D234" s="12" t="s">
        <v>1109</v>
      </c>
      <c r="E234" s="12" t="s">
        <v>758</v>
      </c>
    </row>
    <row r="235" spans="1:5">
      <c r="A235" s="12" t="s">
        <v>759</v>
      </c>
      <c r="B235" s="12" t="s">
        <v>1110</v>
      </c>
      <c r="D235" s="12" t="s">
        <v>1110</v>
      </c>
      <c r="E235" s="12" t="s">
        <v>759</v>
      </c>
    </row>
    <row r="236" spans="1:5">
      <c r="A236" s="12" t="s">
        <v>760</v>
      </c>
      <c r="B236" s="12" t="s">
        <v>1111</v>
      </c>
      <c r="D236" s="12" t="s">
        <v>1111</v>
      </c>
      <c r="E236" s="12" t="s">
        <v>760</v>
      </c>
    </row>
    <row r="237" spans="1:5">
      <c r="A237" s="12" t="s">
        <v>761</v>
      </c>
      <c r="B237" s="12" t="s">
        <v>1112</v>
      </c>
      <c r="D237" s="12" t="s">
        <v>1112</v>
      </c>
      <c r="E237" s="12" t="s">
        <v>761</v>
      </c>
    </row>
    <row r="238" spans="1:5">
      <c r="A238" s="12" t="s">
        <v>833</v>
      </c>
      <c r="B238" s="12" t="s">
        <v>1113</v>
      </c>
      <c r="D238" s="12" t="s">
        <v>1113</v>
      </c>
      <c r="E238" s="12" t="s">
        <v>833</v>
      </c>
    </row>
    <row r="239" spans="1:5">
      <c r="A239" s="12" t="s">
        <v>895</v>
      </c>
      <c r="B239" s="12" t="s">
        <v>1114</v>
      </c>
      <c r="D239" s="12" t="s">
        <v>1114</v>
      </c>
      <c r="E239" s="12" t="s">
        <v>895</v>
      </c>
    </row>
    <row r="240" spans="1:5">
      <c r="A240" s="12" t="s">
        <v>896</v>
      </c>
      <c r="B240" s="12" t="s">
        <v>1115</v>
      </c>
      <c r="D240" s="12" t="s">
        <v>1115</v>
      </c>
      <c r="E240" s="12" t="s">
        <v>896</v>
      </c>
    </row>
    <row r="241" spans="1:5">
      <c r="A241" s="12" t="s">
        <v>290</v>
      </c>
      <c r="B241" s="12" t="s">
        <v>1116</v>
      </c>
      <c r="D241" s="12" t="s">
        <v>1116</v>
      </c>
      <c r="E241" s="12" t="s">
        <v>290</v>
      </c>
    </row>
    <row r="242" spans="1:5">
      <c r="A242" s="12" t="s">
        <v>360</v>
      </c>
      <c r="B242" s="12" t="s">
        <v>1117</v>
      </c>
      <c r="D242" s="12" t="s">
        <v>1117</v>
      </c>
      <c r="E242" s="12" t="s">
        <v>360</v>
      </c>
    </row>
    <row r="243" spans="1:5">
      <c r="A243" s="12" t="s">
        <v>428</v>
      </c>
      <c r="B243" s="12" t="s">
        <v>1118</v>
      </c>
      <c r="D243" s="12" t="s">
        <v>1118</v>
      </c>
      <c r="E243" s="12" t="s">
        <v>428</v>
      </c>
    </row>
    <row r="244" spans="1:5">
      <c r="A244" s="12" t="s">
        <v>495</v>
      </c>
      <c r="B244" s="12" t="s">
        <v>1119</v>
      </c>
      <c r="D244" s="12" t="s">
        <v>1119</v>
      </c>
      <c r="E244" s="12" t="s">
        <v>495</v>
      </c>
    </row>
    <row r="245" spans="1:5">
      <c r="A245" s="12" t="s">
        <v>553</v>
      </c>
      <c r="B245" s="12" t="s">
        <v>1397</v>
      </c>
      <c r="D245" s="12" t="s">
        <v>1397</v>
      </c>
      <c r="E245" s="12" t="s">
        <v>553</v>
      </c>
    </row>
    <row r="246" spans="1:5">
      <c r="A246" s="12" t="s">
        <v>599</v>
      </c>
      <c r="B246" s="12" t="s">
        <v>1398</v>
      </c>
      <c r="D246" s="12" t="s">
        <v>1398</v>
      </c>
      <c r="E246" s="12" t="s">
        <v>599</v>
      </c>
    </row>
    <row r="247" spans="1:5">
      <c r="A247" s="12" t="s">
        <v>628</v>
      </c>
      <c r="B247" s="12" t="s">
        <v>1120</v>
      </c>
      <c r="D247" s="12" t="s">
        <v>1120</v>
      </c>
      <c r="E247" s="12" t="s">
        <v>628</v>
      </c>
    </row>
    <row r="248" spans="1:5">
      <c r="A248" s="12" t="s">
        <v>651</v>
      </c>
      <c r="B248" s="12" t="s">
        <v>1121</v>
      </c>
      <c r="D248" s="12" t="s">
        <v>1121</v>
      </c>
      <c r="E248" s="12" t="s">
        <v>651</v>
      </c>
    </row>
    <row r="249" spans="1:5">
      <c r="A249" s="12" t="s">
        <v>667</v>
      </c>
      <c r="B249" s="12" t="s">
        <v>1399</v>
      </c>
      <c r="D249" s="12" t="s">
        <v>1399</v>
      </c>
      <c r="E249" s="12" t="s">
        <v>667</v>
      </c>
    </row>
    <row r="250" spans="1:5">
      <c r="A250" s="12" t="s">
        <v>677</v>
      </c>
      <c r="B250" s="12" t="s">
        <v>1122</v>
      </c>
      <c r="D250" s="12" t="s">
        <v>1122</v>
      </c>
      <c r="E250" s="12" t="s">
        <v>677</v>
      </c>
    </row>
    <row r="251" spans="1:5">
      <c r="A251" s="12" t="s">
        <v>684</v>
      </c>
      <c r="B251" s="12" t="s">
        <v>1123</v>
      </c>
      <c r="D251" s="12" t="s">
        <v>1123</v>
      </c>
      <c r="E251" s="12" t="s">
        <v>684</v>
      </c>
    </row>
    <row r="252" spans="1:5">
      <c r="A252" s="12" t="s">
        <v>297</v>
      </c>
      <c r="B252" s="12" t="s">
        <v>1124</v>
      </c>
      <c r="D252" s="12" t="s">
        <v>1124</v>
      </c>
      <c r="E252" s="12" t="s">
        <v>297</v>
      </c>
    </row>
    <row r="253" spans="1:5">
      <c r="A253" s="12" t="s">
        <v>367</v>
      </c>
      <c r="B253" s="12" t="s">
        <v>1125</v>
      </c>
      <c r="D253" s="12" t="s">
        <v>1125</v>
      </c>
      <c r="E253" s="12" t="s">
        <v>367</v>
      </c>
    </row>
    <row r="254" spans="1:5">
      <c r="A254" s="12" t="s">
        <v>435</v>
      </c>
      <c r="B254" s="12" t="s">
        <v>1126</v>
      </c>
      <c r="D254" s="12" t="s">
        <v>1126</v>
      </c>
      <c r="E254" s="12" t="s">
        <v>435</v>
      </c>
    </row>
    <row r="255" spans="1:5">
      <c r="A255" s="12" t="s">
        <v>501</v>
      </c>
      <c r="B255" s="12" t="s">
        <v>1127</v>
      </c>
      <c r="D255" s="12" t="s">
        <v>1127</v>
      </c>
      <c r="E255" s="12" t="s">
        <v>501</v>
      </c>
    </row>
    <row r="256" spans="1:5">
      <c r="A256" s="12" t="s">
        <v>558</v>
      </c>
      <c r="B256" s="12" t="s">
        <v>1128</v>
      </c>
      <c r="D256" s="12" t="s">
        <v>1128</v>
      </c>
      <c r="E256" s="12" t="s">
        <v>558</v>
      </c>
    </row>
    <row r="257" spans="1:5">
      <c r="A257" s="13" t="s">
        <v>1400</v>
      </c>
      <c r="B257" s="13" t="s">
        <v>1401</v>
      </c>
      <c r="D257" s="13" t="s">
        <v>1401</v>
      </c>
      <c r="E257" s="13" t="s">
        <v>1400</v>
      </c>
    </row>
    <row r="258" spans="1:5">
      <c r="A258" s="12" t="s">
        <v>304</v>
      </c>
      <c r="B258" s="12" t="s">
        <v>1129</v>
      </c>
      <c r="D258" s="12" t="s">
        <v>1129</v>
      </c>
      <c r="E258" s="12" t="s">
        <v>304</v>
      </c>
    </row>
    <row r="259" spans="1:5">
      <c r="A259" s="12" t="s">
        <v>374</v>
      </c>
      <c r="B259" s="12" t="s">
        <v>1130</v>
      </c>
      <c r="D259" s="12" t="s">
        <v>1130</v>
      </c>
      <c r="E259" s="12" t="s">
        <v>374</v>
      </c>
    </row>
    <row r="260" spans="1:5">
      <c r="A260" s="12" t="s">
        <v>442</v>
      </c>
      <c r="B260" s="12" t="s">
        <v>1131</v>
      </c>
      <c r="D260" s="12" t="s">
        <v>1131</v>
      </c>
      <c r="E260" s="12" t="s">
        <v>442</v>
      </c>
    </row>
    <row r="261" spans="1:5">
      <c r="A261" s="12" t="s">
        <v>508</v>
      </c>
      <c r="B261" s="12" t="s">
        <v>1132</v>
      </c>
      <c r="D261" s="12" t="s">
        <v>1132</v>
      </c>
      <c r="E261" s="12" t="s">
        <v>508</v>
      </c>
    </row>
    <row r="262" spans="1:5">
      <c r="A262" s="12" t="s">
        <v>565</v>
      </c>
      <c r="B262" s="12" t="s">
        <v>1133</v>
      </c>
      <c r="D262" s="12" t="s">
        <v>1133</v>
      </c>
      <c r="E262" s="12" t="s">
        <v>565</v>
      </c>
    </row>
    <row r="263" spans="1:5">
      <c r="A263" s="12" t="s">
        <v>606</v>
      </c>
      <c r="B263" s="12" t="s">
        <v>1402</v>
      </c>
      <c r="D263" s="12" t="s">
        <v>1402</v>
      </c>
      <c r="E263" s="12" t="s">
        <v>606</v>
      </c>
    </row>
    <row r="264" spans="1:5">
      <c r="A264" s="12" t="s">
        <v>635</v>
      </c>
      <c r="B264" s="12" t="s">
        <v>1134</v>
      </c>
      <c r="D264" s="12" t="s">
        <v>1134</v>
      </c>
      <c r="E264" s="12" t="s">
        <v>635</v>
      </c>
    </row>
    <row r="265" spans="1:5">
      <c r="A265" s="12" t="s">
        <v>656</v>
      </c>
      <c r="B265" s="12" t="s">
        <v>1135</v>
      </c>
      <c r="D265" s="12" t="s">
        <v>1135</v>
      </c>
      <c r="E265" s="12" t="s">
        <v>656</v>
      </c>
    </row>
    <row r="266" spans="1:5">
      <c r="A266" s="12" t="s">
        <v>311</v>
      </c>
      <c r="B266" s="12" t="s">
        <v>1136</v>
      </c>
      <c r="D266" s="12" t="s">
        <v>1136</v>
      </c>
      <c r="E266" s="12" t="s">
        <v>311</v>
      </c>
    </row>
    <row r="267" spans="1:5">
      <c r="A267" s="12" t="s">
        <v>381</v>
      </c>
      <c r="B267" s="12" t="s">
        <v>1137</v>
      </c>
      <c r="D267" s="12" t="s">
        <v>1137</v>
      </c>
      <c r="E267" s="12" t="s">
        <v>381</v>
      </c>
    </row>
    <row r="268" spans="1:5">
      <c r="A268" s="12" t="s">
        <v>449</v>
      </c>
      <c r="B268" s="12" t="s">
        <v>1138</v>
      </c>
      <c r="D268" s="12" t="s">
        <v>1138</v>
      </c>
      <c r="E268" s="12" t="s">
        <v>449</v>
      </c>
    </row>
    <row r="269" spans="1:5">
      <c r="A269" s="13" t="s">
        <v>1403</v>
      </c>
      <c r="B269" s="13" t="s">
        <v>1404</v>
      </c>
      <c r="D269" s="13" t="s">
        <v>1404</v>
      </c>
      <c r="E269" s="13" t="s">
        <v>1403</v>
      </c>
    </row>
    <row r="270" spans="1:5">
      <c r="A270" s="12" t="s">
        <v>318</v>
      </c>
      <c r="B270" s="12" t="s">
        <v>1139</v>
      </c>
      <c r="D270" s="12" t="s">
        <v>1139</v>
      </c>
      <c r="E270" s="12" t="s">
        <v>318</v>
      </c>
    </row>
    <row r="271" spans="1:5">
      <c r="A271" s="12" t="s">
        <v>388</v>
      </c>
      <c r="B271" s="12" t="s">
        <v>1140</v>
      </c>
      <c r="D271" s="12" t="s">
        <v>1140</v>
      </c>
      <c r="E271" s="12" t="s">
        <v>388</v>
      </c>
    </row>
    <row r="272" spans="1:5">
      <c r="A272" s="12" t="s">
        <v>456</v>
      </c>
      <c r="B272" s="12" t="s">
        <v>1141</v>
      </c>
      <c r="D272" s="12" t="s">
        <v>1141</v>
      </c>
      <c r="E272" s="12" t="s">
        <v>456</v>
      </c>
    </row>
    <row r="273" spans="1:5">
      <c r="A273" s="12" t="s">
        <v>519</v>
      </c>
      <c r="B273" s="12" t="s">
        <v>1142</v>
      </c>
      <c r="D273" s="12" t="s">
        <v>1142</v>
      </c>
      <c r="E273" s="12" t="s">
        <v>519</v>
      </c>
    </row>
    <row r="274" spans="1:5">
      <c r="A274" s="12" t="s">
        <v>573</v>
      </c>
      <c r="B274" s="12" t="s">
        <v>1143</v>
      </c>
      <c r="D274" s="12" t="s">
        <v>1143</v>
      </c>
      <c r="E274" s="12" t="s">
        <v>573</v>
      </c>
    </row>
    <row r="275" spans="1:5">
      <c r="A275" s="12" t="s">
        <v>614</v>
      </c>
      <c r="B275" s="12" t="s">
        <v>1144</v>
      </c>
      <c r="D275" s="12" t="s">
        <v>1144</v>
      </c>
      <c r="E275" s="12" t="s">
        <v>614</v>
      </c>
    </row>
    <row r="276" spans="1:5">
      <c r="A276" s="12" t="s">
        <v>641</v>
      </c>
      <c r="B276" s="12" t="s">
        <v>1145</v>
      </c>
      <c r="D276" s="12" t="s">
        <v>1145</v>
      </c>
      <c r="E276" s="12" t="s">
        <v>641</v>
      </c>
    </row>
    <row r="277" spans="1:5">
      <c r="A277" s="12" t="s">
        <v>662</v>
      </c>
      <c r="B277" s="12" t="s">
        <v>1146</v>
      </c>
      <c r="D277" s="12" t="s">
        <v>1146</v>
      </c>
      <c r="E277" s="12" t="s">
        <v>662</v>
      </c>
    </row>
    <row r="278" spans="1:5">
      <c r="A278" s="12" t="s">
        <v>673</v>
      </c>
      <c r="B278" s="12" t="s">
        <v>1147</v>
      </c>
      <c r="D278" s="12" t="s">
        <v>1147</v>
      </c>
      <c r="E278" s="12" t="s">
        <v>673</v>
      </c>
    </row>
    <row r="279" spans="1:5">
      <c r="A279" s="12" t="s">
        <v>680</v>
      </c>
      <c r="B279" s="12" t="s">
        <v>1148</v>
      </c>
      <c r="D279" s="12" t="s">
        <v>1148</v>
      </c>
      <c r="E279" s="12" t="s">
        <v>680</v>
      </c>
    </row>
    <row r="280" spans="1:5">
      <c r="A280" s="12" t="s">
        <v>688</v>
      </c>
      <c r="B280" s="12" t="s">
        <v>1149</v>
      </c>
      <c r="D280" s="12" t="s">
        <v>1149</v>
      </c>
      <c r="E280" s="12" t="s">
        <v>688</v>
      </c>
    </row>
    <row r="281" spans="1:5">
      <c r="A281" s="12" t="s">
        <v>694</v>
      </c>
      <c r="B281" s="12" t="s">
        <v>1405</v>
      </c>
      <c r="D281" s="12" t="s">
        <v>1405</v>
      </c>
      <c r="E281" s="12" t="s">
        <v>694</v>
      </c>
    </row>
    <row r="282" spans="1:5">
      <c r="A282" s="12" t="s">
        <v>325</v>
      </c>
      <c r="B282" s="12" t="s">
        <v>1150</v>
      </c>
      <c r="D282" s="12" t="s">
        <v>1150</v>
      </c>
      <c r="E282" s="12" t="s">
        <v>325</v>
      </c>
    </row>
    <row r="283" spans="1:5">
      <c r="A283" s="12" t="s">
        <v>395</v>
      </c>
      <c r="B283" s="12" t="s">
        <v>1151</v>
      </c>
      <c r="D283" s="12" t="s">
        <v>1151</v>
      </c>
      <c r="E283" s="12" t="s">
        <v>395</v>
      </c>
    </row>
    <row r="284" spans="1:5">
      <c r="A284" s="12" t="s">
        <v>463</v>
      </c>
      <c r="B284" s="12" t="s">
        <v>1152</v>
      </c>
      <c r="D284" s="12" t="s">
        <v>1152</v>
      </c>
      <c r="E284" s="12" t="s">
        <v>463</v>
      </c>
    </row>
    <row r="285" spans="1:5">
      <c r="A285" s="12" t="s">
        <v>332</v>
      </c>
      <c r="B285" s="12" t="s">
        <v>1153</v>
      </c>
      <c r="D285" s="12" t="s">
        <v>1153</v>
      </c>
      <c r="E285" s="12" t="s">
        <v>332</v>
      </c>
    </row>
    <row r="286" spans="1:5">
      <c r="A286" s="12" t="s">
        <v>402</v>
      </c>
      <c r="B286" s="12" t="s">
        <v>1154</v>
      </c>
      <c r="D286" s="12" t="s">
        <v>1154</v>
      </c>
      <c r="E286" s="12" t="s">
        <v>402</v>
      </c>
    </row>
    <row r="287" spans="1:5">
      <c r="A287" s="12" t="s">
        <v>470</v>
      </c>
      <c r="B287" s="12" t="s">
        <v>1155</v>
      </c>
      <c r="D287" s="12" t="s">
        <v>1155</v>
      </c>
      <c r="E287" s="12" t="s">
        <v>470</v>
      </c>
    </row>
    <row r="288" spans="1:5">
      <c r="A288" s="12" t="s">
        <v>530</v>
      </c>
      <c r="B288" s="12" t="s">
        <v>1156</v>
      </c>
      <c r="D288" s="12" t="s">
        <v>1156</v>
      </c>
      <c r="E288" s="12" t="s">
        <v>530</v>
      </c>
    </row>
    <row r="289" spans="1:5">
      <c r="A289" s="12" t="s">
        <v>582</v>
      </c>
      <c r="B289" s="12" t="s">
        <v>1157</v>
      </c>
      <c r="D289" s="12" t="s">
        <v>1157</v>
      </c>
      <c r="E289" s="12" t="s">
        <v>582</v>
      </c>
    </row>
    <row r="290" spans="1:5">
      <c r="A290" s="12" t="s">
        <v>338</v>
      </c>
      <c r="B290" s="12" t="s">
        <v>1406</v>
      </c>
      <c r="D290" s="12" t="s">
        <v>1406</v>
      </c>
      <c r="E290" s="12" t="s">
        <v>338</v>
      </c>
    </row>
    <row r="291" spans="1:5">
      <c r="A291" s="12" t="s">
        <v>407</v>
      </c>
      <c r="B291" s="12" t="s">
        <v>1158</v>
      </c>
      <c r="D291" s="12" t="s">
        <v>1158</v>
      </c>
      <c r="E291" s="12" t="s">
        <v>407</v>
      </c>
    </row>
    <row r="292" spans="1:5">
      <c r="A292" s="12" t="s">
        <v>476</v>
      </c>
      <c r="B292" s="12" t="s">
        <v>1159</v>
      </c>
      <c r="D292" s="12" t="s">
        <v>1159</v>
      </c>
      <c r="E292" s="12" t="s">
        <v>476</v>
      </c>
    </row>
    <row r="293" spans="1:5">
      <c r="A293" s="12" t="s">
        <v>535</v>
      </c>
      <c r="B293" s="12" t="s">
        <v>1160</v>
      </c>
      <c r="D293" s="12" t="s">
        <v>1160</v>
      </c>
      <c r="E293" s="12" t="s">
        <v>535</v>
      </c>
    </row>
    <row r="294" spans="1:5">
      <c r="A294" s="12" t="s">
        <v>291</v>
      </c>
      <c r="B294" s="12" t="s">
        <v>1161</v>
      </c>
      <c r="D294" s="12" t="s">
        <v>1161</v>
      </c>
      <c r="E294" s="12" t="s">
        <v>291</v>
      </c>
    </row>
    <row r="295" spans="1:5">
      <c r="A295" s="12" t="s">
        <v>361</v>
      </c>
      <c r="B295" s="12" t="s">
        <v>1162</v>
      </c>
      <c r="D295" s="12" t="s">
        <v>1162</v>
      </c>
      <c r="E295" s="12" t="s">
        <v>361</v>
      </c>
    </row>
    <row r="296" spans="1:5">
      <c r="A296" s="12" t="s">
        <v>429</v>
      </c>
      <c r="B296" s="12" t="s">
        <v>1163</v>
      </c>
      <c r="D296" s="12" t="s">
        <v>1163</v>
      </c>
      <c r="E296" s="12" t="s">
        <v>429</v>
      </c>
    </row>
    <row r="297" spans="1:5">
      <c r="A297" s="12" t="s">
        <v>496</v>
      </c>
      <c r="B297" s="12" t="s">
        <v>1164</v>
      </c>
      <c r="D297" s="12" t="s">
        <v>1164</v>
      </c>
      <c r="E297" s="12" t="s">
        <v>496</v>
      </c>
    </row>
    <row r="298" spans="1:5">
      <c r="A298" s="12" t="s">
        <v>554</v>
      </c>
      <c r="B298" s="12" t="s">
        <v>1165</v>
      </c>
      <c r="D298" s="12" t="s">
        <v>1165</v>
      </c>
      <c r="E298" s="12" t="s">
        <v>554</v>
      </c>
    </row>
    <row r="299" spans="1:5">
      <c r="A299" s="12" t="s">
        <v>298</v>
      </c>
      <c r="B299" s="12" t="s">
        <v>1166</v>
      </c>
      <c r="D299" s="12" t="s">
        <v>1166</v>
      </c>
      <c r="E299" s="12" t="s">
        <v>298</v>
      </c>
    </row>
    <row r="300" spans="1:5">
      <c r="A300" s="12" t="s">
        <v>368</v>
      </c>
      <c r="B300" s="12" t="s">
        <v>1167</v>
      </c>
      <c r="D300" s="12" t="s">
        <v>1167</v>
      </c>
      <c r="E300" s="12" t="s">
        <v>368</v>
      </c>
    </row>
    <row r="301" spans="1:5">
      <c r="A301" s="12" t="s">
        <v>436</v>
      </c>
      <c r="B301" s="12" t="s">
        <v>1168</v>
      </c>
      <c r="D301" s="12" t="s">
        <v>1168</v>
      </c>
      <c r="E301" s="12" t="s">
        <v>436</v>
      </c>
    </row>
    <row r="302" spans="1:5">
      <c r="A302" s="12" t="s">
        <v>502</v>
      </c>
      <c r="B302" s="12" t="s">
        <v>1169</v>
      </c>
      <c r="D302" s="12" t="s">
        <v>1169</v>
      </c>
      <c r="E302" s="12" t="s">
        <v>502</v>
      </c>
    </row>
    <row r="303" spans="1:5">
      <c r="A303" s="12" t="s">
        <v>559</v>
      </c>
      <c r="B303" s="12" t="s">
        <v>1170</v>
      </c>
      <c r="D303" s="12" t="s">
        <v>1170</v>
      </c>
      <c r="E303" s="12" t="s">
        <v>559</v>
      </c>
    </row>
    <row r="304" spans="1:5">
      <c r="A304" s="12" t="s">
        <v>602</v>
      </c>
      <c r="B304" s="12" t="s">
        <v>1171</v>
      </c>
      <c r="D304" s="12" t="s">
        <v>1171</v>
      </c>
      <c r="E304" s="12" t="s">
        <v>602</v>
      </c>
    </row>
    <row r="305" spans="1:5">
      <c r="A305" s="12" t="s">
        <v>305</v>
      </c>
      <c r="B305" s="12" t="s">
        <v>1172</v>
      </c>
      <c r="D305" s="12" t="s">
        <v>1172</v>
      </c>
      <c r="E305" s="12" t="s">
        <v>305</v>
      </c>
    </row>
    <row r="306" spans="1:5">
      <c r="A306" s="12" t="s">
        <v>375</v>
      </c>
      <c r="B306" s="12" t="s">
        <v>1173</v>
      </c>
      <c r="D306" s="12" t="s">
        <v>1173</v>
      </c>
      <c r="E306" s="12" t="s">
        <v>375</v>
      </c>
    </row>
    <row r="307" spans="1:5">
      <c r="A307" s="12" t="s">
        <v>443</v>
      </c>
      <c r="B307" s="12" t="s">
        <v>1174</v>
      </c>
      <c r="D307" s="12" t="s">
        <v>1174</v>
      </c>
      <c r="E307" s="12" t="s">
        <v>443</v>
      </c>
    </row>
    <row r="308" spans="1:5">
      <c r="A308" s="12" t="s">
        <v>509</v>
      </c>
      <c r="B308" s="12" t="s">
        <v>1175</v>
      </c>
      <c r="D308" s="12" t="s">
        <v>1175</v>
      </c>
      <c r="E308" s="12" t="s">
        <v>509</v>
      </c>
    </row>
    <row r="309" spans="1:5">
      <c r="A309" s="12" t="s">
        <v>566</v>
      </c>
      <c r="B309" s="12" t="s">
        <v>1176</v>
      </c>
      <c r="D309" s="12" t="s">
        <v>1176</v>
      </c>
      <c r="E309" s="12" t="s">
        <v>566</v>
      </c>
    </row>
    <row r="310" spans="1:5">
      <c r="A310" s="12" t="s">
        <v>607</v>
      </c>
      <c r="B310" s="12" t="s">
        <v>1177</v>
      </c>
      <c r="D310" s="12" t="s">
        <v>1177</v>
      </c>
      <c r="E310" s="12" t="s">
        <v>607</v>
      </c>
    </row>
    <row r="311" spans="1:5">
      <c r="A311" s="12" t="s">
        <v>636</v>
      </c>
      <c r="B311" s="12" t="s">
        <v>1178</v>
      </c>
      <c r="D311" s="12" t="s">
        <v>1178</v>
      </c>
      <c r="E311" s="12" t="s">
        <v>636</v>
      </c>
    </row>
    <row r="312" spans="1:5">
      <c r="A312" s="12" t="s">
        <v>657</v>
      </c>
      <c r="B312" s="12" t="s">
        <v>1179</v>
      </c>
      <c r="D312" s="12" t="s">
        <v>1179</v>
      </c>
      <c r="E312" s="12" t="s">
        <v>657</v>
      </c>
    </row>
    <row r="313" spans="1:5">
      <c r="A313" s="12" t="s">
        <v>312</v>
      </c>
      <c r="B313" s="12" t="s">
        <v>1180</v>
      </c>
      <c r="D313" s="12" t="s">
        <v>1180</v>
      </c>
      <c r="E313" s="12" t="s">
        <v>312</v>
      </c>
    </row>
    <row r="314" spans="1:5">
      <c r="A314" s="12" t="s">
        <v>382</v>
      </c>
      <c r="B314" s="12" t="s">
        <v>1181</v>
      </c>
      <c r="D314" s="12" t="s">
        <v>1181</v>
      </c>
      <c r="E314" s="12" t="s">
        <v>382</v>
      </c>
    </row>
    <row r="315" spans="1:5">
      <c r="A315" s="12" t="s">
        <v>450</v>
      </c>
      <c r="B315" s="12" t="s">
        <v>1182</v>
      </c>
      <c r="D315" s="12" t="s">
        <v>1182</v>
      </c>
      <c r="E315" s="12" t="s">
        <v>450</v>
      </c>
    </row>
    <row r="316" spans="1:5">
      <c r="A316" s="12" t="s">
        <v>515</v>
      </c>
      <c r="B316" s="12" t="s">
        <v>1183</v>
      </c>
      <c r="D316" s="12" t="s">
        <v>1183</v>
      </c>
      <c r="E316" s="12" t="s">
        <v>515</v>
      </c>
    </row>
    <row r="317" spans="1:5">
      <c r="A317" s="12" t="s">
        <v>571</v>
      </c>
      <c r="B317" s="12" t="s">
        <v>1184</v>
      </c>
      <c r="D317" s="12" t="s">
        <v>1184</v>
      </c>
      <c r="E317" s="12" t="s">
        <v>571</v>
      </c>
    </row>
    <row r="318" spans="1:5">
      <c r="A318" s="12" t="s">
        <v>612</v>
      </c>
      <c r="B318" s="12" t="s">
        <v>1185</v>
      </c>
      <c r="D318" s="12" t="s">
        <v>1185</v>
      </c>
      <c r="E318" s="12" t="s">
        <v>612</v>
      </c>
    </row>
    <row r="319" spans="1:5">
      <c r="A319" s="12" t="s">
        <v>319</v>
      </c>
      <c r="B319" s="12" t="s">
        <v>1186</v>
      </c>
      <c r="D319" s="12" t="s">
        <v>1186</v>
      </c>
      <c r="E319" s="12" t="s">
        <v>319</v>
      </c>
    </row>
    <row r="320" spans="1:5">
      <c r="A320" s="12" t="s">
        <v>389</v>
      </c>
      <c r="B320" s="12" t="s">
        <v>1187</v>
      </c>
      <c r="D320" s="12" t="s">
        <v>1187</v>
      </c>
      <c r="E320" s="12" t="s">
        <v>389</v>
      </c>
    </row>
    <row r="321" spans="1:5">
      <c r="A321" s="12" t="s">
        <v>457</v>
      </c>
      <c r="B321" s="12" t="s">
        <v>1188</v>
      </c>
      <c r="D321" s="12" t="s">
        <v>1188</v>
      </c>
      <c r="E321" s="12" t="s">
        <v>457</v>
      </c>
    </row>
    <row r="322" spans="1:5">
      <c r="A322" s="12" t="s">
        <v>520</v>
      </c>
      <c r="B322" s="12" t="s">
        <v>1407</v>
      </c>
      <c r="D322" s="12" t="s">
        <v>1407</v>
      </c>
      <c r="E322" s="12" t="s">
        <v>520</v>
      </c>
    </row>
    <row r="323" spans="1:5">
      <c r="A323" s="12" t="s">
        <v>574</v>
      </c>
      <c r="B323" s="12" t="s">
        <v>1189</v>
      </c>
      <c r="D323" s="12" t="s">
        <v>1189</v>
      </c>
      <c r="E323" s="12" t="s">
        <v>574</v>
      </c>
    </row>
    <row r="324" spans="1:5">
      <c r="A324" s="12" t="s">
        <v>326</v>
      </c>
      <c r="B324" s="12" t="s">
        <v>1190</v>
      </c>
      <c r="D324" s="12" t="s">
        <v>1190</v>
      </c>
      <c r="E324" s="12" t="s">
        <v>326</v>
      </c>
    </row>
    <row r="325" spans="1:5">
      <c r="A325" s="12" t="s">
        <v>396</v>
      </c>
      <c r="B325" s="12" t="s">
        <v>1191</v>
      </c>
      <c r="D325" s="12" t="s">
        <v>1191</v>
      </c>
      <c r="E325" s="12" t="s">
        <v>396</v>
      </c>
    </row>
    <row r="326" spans="1:5">
      <c r="A326" s="12" t="s">
        <v>464</v>
      </c>
      <c r="B326" s="12" t="s">
        <v>1192</v>
      </c>
      <c r="D326" s="12" t="s">
        <v>1192</v>
      </c>
      <c r="E326" s="12" t="s">
        <v>464</v>
      </c>
    </row>
    <row r="327" spans="1:5">
      <c r="A327" s="12" t="s">
        <v>525</v>
      </c>
      <c r="B327" s="12" t="s">
        <v>1193</v>
      </c>
      <c r="D327" s="12" t="s">
        <v>1193</v>
      </c>
      <c r="E327" s="12" t="s">
        <v>525</v>
      </c>
    </row>
    <row r="328" spans="1:5">
      <c r="A328" s="12" t="s">
        <v>333</v>
      </c>
      <c r="B328" s="12" t="s">
        <v>1194</v>
      </c>
      <c r="D328" s="12" t="s">
        <v>1194</v>
      </c>
      <c r="E328" s="12" t="s">
        <v>333</v>
      </c>
    </row>
    <row r="329" spans="1:5">
      <c r="A329" s="12" t="s">
        <v>403</v>
      </c>
      <c r="B329" s="12" t="s">
        <v>1408</v>
      </c>
      <c r="D329" s="12" t="s">
        <v>1408</v>
      </c>
      <c r="E329" s="12" t="s">
        <v>403</v>
      </c>
    </row>
    <row r="330" spans="1:5">
      <c r="A330" s="12" t="s">
        <v>471</v>
      </c>
      <c r="B330" s="12" t="s">
        <v>1195</v>
      </c>
      <c r="D330" s="12" t="s">
        <v>1195</v>
      </c>
      <c r="E330" s="12" t="s">
        <v>471</v>
      </c>
    </row>
    <row r="331" spans="1:5">
      <c r="A331" s="12" t="s">
        <v>339</v>
      </c>
      <c r="B331" s="12" t="s">
        <v>1196</v>
      </c>
      <c r="D331" s="12" t="s">
        <v>1196</v>
      </c>
      <c r="E331" s="12" t="s">
        <v>339</v>
      </c>
    </row>
    <row r="332" spans="1:5">
      <c r="A332" s="12" t="s">
        <v>408</v>
      </c>
      <c r="B332" s="12" t="s">
        <v>1197</v>
      </c>
      <c r="D332" s="12" t="s">
        <v>1197</v>
      </c>
      <c r="E332" s="12" t="s">
        <v>408</v>
      </c>
    </row>
    <row r="333" spans="1:5">
      <c r="A333" s="12" t="s">
        <v>477</v>
      </c>
      <c r="B333" s="12" t="s">
        <v>1198</v>
      </c>
      <c r="D333" s="12" t="s">
        <v>1198</v>
      </c>
      <c r="E333" s="12" t="s">
        <v>477</v>
      </c>
    </row>
    <row r="334" spans="1:5">
      <c r="A334" s="12" t="s">
        <v>344</v>
      </c>
      <c r="B334" s="12" t="s">
        <v>1199</v>
      </c>
      <c r="D334" s="12" t="s">
        <v>1199</v>
      </c>
      <c r="E334" s="12" t="s">
        <v>344</v>
      </c>
    </row>
    <row r="335" spans="1:5">
      <c r="A335" s="12" t="s">
        <v>413</v>
      </c>
      <c r="B335" s="12" t="s">
        <v>1409</v>
      </c>
      <c r="D335" s="12" t="s">
        <v>1409</v>
      </c>
      <c r="E335" s="12" t="s">
        <v>413</v>
      </c>
    </row>
    <row r="336" spans="1:5">
      <c r="A336" s="12" t="s">
        <v>349</v>
      </c>
      <c r="B336" s="12" t="s">
        <v>1200</v>
      </c>
      <c r="D336" s="12" t="s">
        <v>1200</v>
      </c>
      <c r="E336" s="12" t="s">
        <v>349</v>
      </c>
    </row>
    <row r="337" spans="1:5">
      <c r="A337" s="12" t="s">
        <v>417</v>
      </c>
      <c r="B337" s="12" t="s">
        <v>1201</v>
      </c>
      <c r="D337" s="12" t="s">
        <v>1201</v>
      </c>
      <c r="E337" s="12" t="s">
        <v>417</v>
      </c>
    </row>
    <row r="338" spans="1:5">
      <c r="A338" s="12" t="s">
        <v>485</v>
      </c>
      <c r="B338" s="12" t="s">
        <v>1410</v>
      </c>
      <c r="D338" s="12" t="s">
        <v>1410</v>
      </c>
      <c r="E338" s="12" t="s">
        <v>485</v>
      </c>
    </row>
    <row r="339" spans="1:5">
      <c r="A339" s="12" t="s">
        <v>543</v>
      </c>
      <c r="B339" s="12" t="s">
        <v>1202</v>
      </c>
      <c r="D339" s="12" t="s">
        <v>1202</v>
      </c>
      <c r="E339" s="12" t="s">
        <v>543</v>
      </c>
    </row>
    <row r="340" spans="1:5">
      <c r="A340" s="12" t="s">
        <v>592</v>
      </c>
      <c r="B340" s="12" t="s">
        <v>1203</v>
      </c>
      <c r="D340" s="12" t="s">
        <v>1203</v>
      </c>
      <c r="E340" s="12" t="s">
        <v>592</v>
      </c>
    </row>
    <row r="341" spans="1:5">
      <c r="A341" s="12" t="s">
        <v>292</v>
      </c>
      <c r="B341" s="12" t="s">
        <v>1204</v>
      </c>
      <c r="D341" s="12" t="s">
        <v>1204</v>
      </c>
      <c r="E341" s="12" t="s">
        <v>292</v>
      </c>
    </row>
    <row r="342" spans="1:5">
      <c r="A342" s="12" t="s">
        <v>362</v>
      </c>
      <c r="B342" s="12" t="s">
        <v>1205</v>
      </c>
      <c r="D342" s="12" t="s">
        <v>1205</v>
      </c>
      <c r="E342" s="12" t="s">
        <v>362</v>
      </c>
    </row>
    <row r="343" spans="1:5">
      <c r="A343" s="12" t="s">
        <v>430</v>
      </c>
      <c r="B343" s="12" t="s">
        <v>1206</v>
      </c>
      <c r="D343" s="12" t="s">
        <v>1206</v>
      </c>
      <c r="E343" s="12" t="s">
        <v>430</v>
      </c>
    </row>
    <row r="344" spans="1:5">
      <c r="A344" s="12" t="s">
        <v>497</v>
      </c>
      <c r="B344" s="12" t="s">
        <v>1207</v>
      </c>
      <c r="D344" s="12" t="s">
        <v>1207</v>
      </c>
      <c r="E344" s="12" t="s">
        <v>497</v>
      </c>
    </row>
    <row r="345" spans="1:5">
      <c r="A345" s="12" t="s">
        <v>555</v>
      </c>
      <c r="B345" s="12" t="s">
        <v>1208</v>
      </c>
      <c r="D345" s="12" t="s">
        <v>1208</v>
      </c>
      <c r="E345" s="12" t="s">
        <v>555</v>
      </c>
    </row>
    <row r="346" spans="1:5">
      <c r="A346" s="12" t="s">
        <v>299</v>
      </c>
      <c r="B346" s="12" t="s">
        <v>1209</v>
      </c>
      <c r="D346" s="12" t="s">
        <v>1209</v>
      </c>
      <c r="E346" s="12" t="s">
        <v>299</v>
      </c>
    </row>
    <row r="347" spans="1:5">
      <c r="A347" s="12" t="s">
        <v>369</v>
      </c>
      <c r="B347" s="12" t="s">
        <v>1210</v>
      </c>
      <c r="D347" s="12" t="s">
        <v>1210</v>
      </c>
      <c r="E347" s="12" t="s">
        <v>369</v>
      </c>
    </row>
    <row r="348" spans="1:5">
      <c r="A348" s="12" t="s">
        <v>437</v>
      </c>
      <c r="B348" s="12" t="s">
        <v>1211</v>
      </c>
      <c r="D348" s="12" t="s">
        <v>1211</v>
      </c>
      <c r="E348" s="12" t="s">
        <v>437</v>
      </c>
    </row>
    <row r="349" spans="1:5">
      <c r="A349" s="12" t="s">
        <v>503</v>
      </c>
      <c r="B349" s="12" t="s">
        <v>1411</v>
      </c>
      <c r="D349" s="12" t="s">
        <v>1411</v>
      </c>
      <c r="E349" s="12" t="s">
        <v>503</v>
      </c>
    </row>
    <row r="350" spans="1:5">
      <c r="A350" s="12" t="s">
        <v>560</v>
      </c>
      <c r="B350" s="12" t="s">
        <v>1212</v>
      </c>
      <c r="D350" s="12" t="s">
        <v>1212</v>
      </c>
      <c r="E350" s="12" t="s">
        <v>560</v>
      </c>
    </row>
    <row r="351" spans="1:5">
      <c r="A351" s="12" t="s">
        <v>603</v>
      </c>
      <c r="B351" s="12" t="s">
        <v>1213</v>
      </c>
      <c r="D351" s="12" t="s">
        <v>1213</v>
      </c>
      <c r="E351" s="12" t="s">
        <v>603</v>
      </c>
    </row>
    <row r="352" spans="1:5">
      <c r="A352" s="12" t="s">
        <v>631</v>
      </c>
      <c r="B352" s="12" t="s">
        <v>1214</v>
      </c>
      <c r="D352" s="12" t="s">
        <v>1214</v>
      </c>
      <c r="E352" s="12" t="s">
        <v>631</v>
      </c>
    </row>
    <row r="353" spans="1:5">
      <c r="A353" s="12" t="s">
        <v>306</v>
      </c>
      <c r="B353" s="12" t="s">
        <v>1215</v>
      </c>
      <c r="D353" s="12" t="s">
        <v>1215</v>
      </c>
      <c r="E353" s="12" t="s">
        <v>306</v>
      </c>
    </row>
    <row r="354" spans="1:5">
      <c r="A354" s="12" t="s">
        <v>376</v>
      </c>
      <c r="B354" s="12" t="s">
        <v>1216</v>
      </c>
      <c r="D354" s="12" t="s">
        <v>1216</v>
      </c>
      <c r="E354" s="12" t="s">
        <v>376</v>
      </c>
    </row>
    <row r="355" spans="1:5">
      <c r="A355" s="12" t="s">
        <v>444</v>
      </c>
      <c r="B355" s="12" t="s">
        <v>1217</v>
      </c>
      <c r="D355" s="12" t="s">
        <v>1217</v>
      </c>
      <c r="E355" s="12" t="s">
        <v>444</v>
      </c>
    </row>
    <row r="356" spans="1:5">
      <c r="A356" s="12" t="s">
        <v>510</v>
      </c>
      <c r="B356" s="12" t="s">
        <v>1218</v>
      </c>
      <c r="D356" s="12" t="s">
        <v>1218</v>
      </c>
      <c r="E356" s="12" t="s">
        <v>510</v>
      </c>
    </row>
    <row r="357" spans="1:5">
      <c r="A357" s="12" t="s">
        <v>567</v>
      </c>
      <c r="B357" s="12" t="s">
        <v>1219</v>
      </c>
      <c r="D357" s="12" t="s">
        <v>1219</v>
      </c>
      <c r="E357" s="12" t="s">
        <v>567</v>
      </c>
    </row>
    <row r="358" spans="1:5">
      <c r="A358" s="12" t="s">
        <v>608</v>
      </c>
      <c r="B358" s="12" t="s">
        <v>1412</v>
      </c>
      <c r="D358" s="12" t="s">
        <v>1412</v>
      </c>
      <c r="E358" s="12" t="s">
        <v>608</v>
      </c>
    </row>
    <row r="359" spans="1:5">
      <c r="A359" s="12" t="s">
        <v>637</v>
      </c>
      <c r="B359" s="12" t="s">
        <v>1220</v>
      </c>
      <c r="D359" s="12" t="s">
        <v>1220</v>
      </c>
      <c r="E359" s="12" t="s">
        <v>637</v>
      </c>
    </row>
    <row r="360" spans="1:5">
      <c r="A360" s="12" t="s">
        <v>658</v>
      </c>
      <c r="B360" s="12" t="s">
        <v>1221</v>
      </c>
      <c r="D360" s="12" t="s">
        <v>1221</v>
      </c>
      <c r="E360" s="12" t="s">
        <v>658</v>
      </c>
    </row>
    <row r="361" spans="1:5">
      <c r="A361" s="12" t="s">
        <v>670</v>
      </c>
      <c r="B361" s="12" t="s">
        <v>1222</v>
      </c>
      <c r="D361" s="12" t="s">
        <v>1222</v>
      </c>
      <c r="E361" s="12" t="s">
        <v>670</v>
      </c>
    </row>
    <row r="362" spans="1:5">
      <c r="A362" s="12" t="s">
        <v>313</v>
      </c>
      <c r="B362" s="12" t="s">
        <v>1223</v>
      </c>
      <c r="D362" s="12" t="s">
        <v>1223</v>
      </c>
      <c r="E362" s="12" t="s">
        <v>313</v>
      </c>
    </row>
    <row r="363" spans="1:5">
      <c r="A363" s="12" t="s">
        <v>383</v>
      </c>
      <c r="B363" s="12" t="s">
        <v>1413</v>
      </c>
      <c r="D363" s="12" t="s">
        <v>1413</v>
      </c>
      <c r="E363" s="12" t="s">
        <v>383</v>
      </c>
    </row>
    <row r="364" spans="1:5">
      <c r="A364" s="12" t="s">
        <v>451</v>
      </c>
      <c r="B364" s="12" t="s">
        <v>1224</v>
      </c>
      <c r="D364" s="12" t="s">
        <v>1224</v>
      </c>
      <c r="E364" s="12" t="s">
        <v>451</v>
      </c>
    </row>
    <row r="365" spans="1:5">
      <c r="A365" s="12" t="s">
        <v>516</v>
      </c>
      <c r="B365" s="12" t="s">
        <v>1225</v>
      </c>
      <c r="D365" s="12" t="s">
        <v>1225</v>
      </c>
      <c r="E365" s="12" t="s">
        <v>516</v>
      </c>
    </row>
    <row r="366" spans="1:5">
      <c r="A366" s="12" t="s">
        <v>320</v>
      </c>
      <c r="B366" s="12" t="s">
        <v>1226</v>
      </c>
      <c r="D366" s="12" t="s">
        <v>1226</v>
      </c>
      <c r="E366" s="12" t="s">
        <v>320</v>
      </c>
    </row>
    <row r="367" spans="1:5">
      <c r="A367" s="12" t="s">
        <v>390</v>
      </c>
      <c r="B367" s="12" t="s">
        <v>1227</v>
      </c>
      <c r="D367" s="12" t="s">
        <v>1227</v>
      </c>
      <c r="E367" s="12" t="s">
        <v>390</v>
      </c>
    </row>
    <row r="368" spans="1:5">
      <c r="A368" s="12" t="s">
        <v>458</v>
      </c>
      <c r="B368" s="12" t="s">
        <v>1228</v>
      </c>
      <c r="D368" s="12" t="s">
        <v>1228</v>
      </c>
      <c r="E368" s="12" t="s">
        <v>458</v>
      </c>
    </row>
    <row r="369" spans="1:5">
      <c r="A369" s="12" t="s">
        <v>521</v>
      </c>
      <c r="B369" s="12" t="s">
        <v>1229</v>
      </c>
      <c r="D369" s="12" t="s">
        <v>1229</v>
      </c>
      <c r="E369" s="12" t="s">
        <v>521</v>
      </c>
    </row>
    <row r="370" spans="1:5">
      <c r="A370" s="12" t="s">
        <v>327</v>
      </c>
      <c r="B370" s="12" t="s">
        <v>1230</v>
      </c>
      <c r="D370" s="12" t="s">
        <v>1230</v>
      </c>
      <c r="E370" s="12" t="s">
        <v>327</v>
      </c>
    </row>
    <row r="371" spans="1:5">
      <c r="A371" s="12" t="s">
        <v>397</v>
      </c>
      <c r="B371" s="12" t="s">
        <v>1231</v>
      </c>
      <c r="D371" s="12" t="s">
        <v>1231</v>
      </c>
      <c r="E371" s="12" t="s">
        <v>397</v>
      </c>
    </row>
    <row r="372" spans="1:5">
      <c r="A372" s="12" t="s">
        <v>465</v>
      </c>
      <c r="B372" s="12" t="s">
        <v>1232</v>
      </c>
      <c r="D372" s="12" t="s">
        <v>1232</v>
      </c>
      <c r="E372" s="12" t="s">
        <v>465</v>
      </c>
    </row>
    <row r="373" spans="1:5">
      <c r="A373" s="12" t="s">
        <v>526</v>
      </c>
      <c r="B373" s="12" t="s">
        <v>1233</v>
      </c>
      <c r="D373" s="12" t="s">
        <v>1233</v>
      </c>
      <c r="E373" s="12" t="s">
        <v>526</v>
      </c>
    </row>
    <row r="374" spans="1:5">
      <c r="A374" s="12" t="s">
        <v>578</v>
      </c>
      <c r="B374" s="12" t="s">
        <v>1234</v>
      </c>
      <c r="D374" s="12" t="s">
        <v>1234</v>
      </c>
      <c r="E374" s="12" t="s">
        <v>578</v>
      </c>
    </row>
    <row r="375" spans="1:5">
      <c r="A375" s="12" t="s">
        <v>334</v>
      </c>
      <c r="B375" s="12" t="s">
        <v>1414</v>
      </c>
      <c r="D375" s="12" t="s">
        <v>1414</v>
      </c>
      <c r="E375" s="12" t="s">
        <v>334</v>
      </c>
    </row>
    <row r="376" spans="1:5">
      <c r="A376" s="12" t="s">
        <v>404</v>
      </c>
      <c r="B376" s="12" t="s">
        <v>1235</v>
      </c>
      <c r="D376" s="12" t="s">
        <v>1235</v>
      </c>
      <c r="E376" s="12" t="s">
        <v>404</v>
      </c>
    </row>
    <row r="377" spans="1:5">
      <c r="A377" s="12" t="s">
        <v>472</v>
      </c>
      <c r="B377" s="12" t="s">
        <v>1236</v>
      </c>
      <c r="D377" s="12" t="s">
        <v>1236</v>
      </c>
      <c r="E377" s="12" t="s">
        <v>472</v>
      </c>
    </row>
    <row r="378" spans="1:5">
      <c r="A378" s="12" t="s">
        <v>531</v>
      </c>
      <c r="B378" s="12" t="s">
        <v>1237</v>
      </c>
      <c r="D378" s="12" t="s">
        <v>1237</v>
      </c>
      <c r="E378" s="12" t="s">
        <v>531</v>
      </c>
    </row>
    <row r="379" spans="1:5">
      <c r="A379" s="12" t="s">
        <v>340</v>
      </c>
      <c r="B379" s="12" t="s">
        <v>1238</v>
      </c>
      <c r="D379" s="12" t="s">
        <v>1238</v>
      </c>
      <c r="E379" s="12" t="s">
        <v>340</v>
      </c>
    </row>
    <row r="380" spans="1:5">
      <c r="A380" s="12" t="s">
        <v>409</v>
      </c>
      <c r="B380" s="12" t="s">
        <v>1415</v>
      </c>
      <c r="D380" s="12" t="s">
        <v>1415</v>
      </c>
      <c r="E380" s="12" t="s">
        <v>409</v>
      </c>
    </row>
    <row r="381" spans="1:5">
      <c r="A381" s="12" t="s">
        <v>478</v>
      </c>
      <c r="B381" s="12" t="s">
        <v>1239</v>
      </c>
      <c r="D381" s="12" t="s">
        <v>1239</v>
      </c>
      <c r="E381" s="12" t="s">
        <v>478</v>
      </c>
    </row>
    <row r="382" spans="1:5">
      <c r="A382" s="12" t="s">
        <v>536</v>
      </c>
      <c r="B382" s="12" t="s">
        <v>1240</v>
      </c>
      <c r="D382" s="12" t="s">
        <v>1240</v>
      </c>
      <c r="E382" s="12" t="s">
        <v>536</v>
      </c>
    </row>
    <row r="383" spans="1:5">
      <c r="A383" s="12" t="s">
        <v>585</v>
      </c>
      <c r="B383" s="12" t="s">
        <v>1241</v>
      </c>
      <c r="D383" s="12" t="s">
        <v>1241</v>
      </c>
      <c r="E383" s="12" t="s">
        <v>585</v>
      </c>
    </row>
    <row r="384" spans="1:5">
      <c r="A384" s="12" t="s">
        <v>621</v>
      </c>
      <c r="B384" s="12" t="s">
        <v>1416</v>
      </c>
      <c r="D384" s="12" t="s">
        <v>1416</v>
      </c>
      <c r="E384" s="12" t="s">
        <v>621</v>
      </c>
    </row>
    <row r="385" spans="1:5">
      <c r="A385" s="12" t="s">
        <v>646</v>
      </c>
      <c r="B385" s="12" t="s">
        <v>1242</v>
      </c>
      <c r="D385" s="12" t="s">
        <v>1242</v>
      </c>
      <c r="E385" s="12" t="s">
        <v>646</v>
      </c>
    </row>
    <row r="386" spans="1:5">
      <c r="A386" s="12" t="s">
        <v>1244</v>
      </c>
      <c r="B386" s="12" t="s">
        <v>1243</v>
      </c>
      <c r="D386" s="12" t="s">
        <v>1243</v>
      </c>
      <c r="E386" s="12" t="s">
        <v>1244</v>
      </c>
    </row>
    <row r="387" spans="1:5">
      <c r="A387" s="12" t="s">
        <v>345</v>
      </c>
      <c r="B387" s="12" t="s">
        <v>1245</v>
      </c>
      <c r="D387" s="12" t="s">
        <v>1245</v>
      </c>
      <c r="E387" s="12" t="s">
        <v>345</v>
      </c>
    </row>
    <row r="388" spans="1:5">
      <c r="A388" s="12" t="s">
        <v>414</v>
      </c>
      <c r="B388" s="12" t="s">
        <v>1246</v>
      </c>
      <c r="D388" s="12" t="s">
        <v>1246</v>
      </c>
      <c r="E388" s="12" t="s">
        <v>414</v>
      </c>
    </row>
    <row r="389" spans="1:5">
      <c r="A389" s="12" t="s">
        <v>482</v>
      </c>
      <c r="B389" s="12" t="s">
        <v>1247</v>
      </c>
      <c r="D389" s="12" t="s">
        <v>1247</v>
      </c>
      <c r="E389" s="12" t="s">
        <v>482</v>
      </c>
    </row>
    <row r="390" spans="1:5">
      <c r="A390" s="12" t="s">
        <v>540</v>
      </c>
      <c r="B390" s="12" t="s">
        <v>1248</v>
      </c>
      <c r="D390" s="12" t="s">
        <v>1248</v>
      </c>
      <c r="E390" s="12" t="s">
        <v>540</v>
      </c>
    </row>
    <row r="391" spans="1:5">
      <c r="A391" s="12" t="s">
        <v>589</v>
      </c>
      <c r="B391" s="12" t="s">
        <v>1249</v>
      </c>
      <c r="D391" s="12" t="s">
        <v>1249</v>
      </c>
      <c r="E391" s="12" t="s">
        <v>589</v>
      </c>
    </row>
    <row r="392" spans="1:5">
      <c r="A392" s="12" t="s">
        <v>623</v>
      </c>
      <c r="B392" s="12" t="s">
        <v>1250</v>
      </c>
      <c r="D392" s="12" t="s">
        <v>1250</v>
      </c>
      <c r="E392" s="12" t="s">
        <v>623</v>
      </c>
    </row>
    <row r="393" spans="1:5">
      <c r="A393" s="12" t="s">
        <v>350</v>
      </c>
      <c r="B393" s="12" t="s">
        <v>1251</v>
      </c>
      <c r="D393" s="12" t="s">
        <v>1251</v>
      </c>
      <c r="E393" s="12" t="s">
        <v>350</v>
      </c>
    </row>
    <row r="394" spans="1:5">
      <c r="A394" s="12" t="s">
        <v>418</v>
      </c>
      <c r="B394" s="12" t="s">
        <v>1252</v>
      </c>
      <c r="D394" s="12" t="s">
        <v>1252</v>
      </c>
      <c r="E394" s="12" t="s">
        <v>418</v>
      </c>
    </row>
    <row r="395" spans="1:5">
      <c r="A395" s="12" t="s">
        <v>486</v>
      </c>
      <c r="B395" s="12" t="s">
        <v>1417</v>
      </c>
      <c r="D395" s="12" t="s">
        <v>1417</v>
      </c>
      <c r="E395" s="12" t="s">
        <v>486</v>
      </c>
    </row>
    <row r="396" spans="1:5">
      <c r="A396" s="12" t="s">
        <v>544</v>
      </c>
      <c r="B396" s="12" t="s">
        <v>1253</v>
      </c>
      <c r="D396" s="12" t="s">
        <v>1253</v>
      </c>
      <c r="E396" s="12" t="s">
        <v>544</v>
      </c>
    </row>
    <row r="397" spans="1:5">
      <c r="A397" s="12" t="s">
        <v>354</v>
      </c>
      <c r="B397" s="12" t="s">
        <v>1254</v>
      </c>
      <c r="D397" s="12" t="s">
        <v>1254</v>
      </c>
      <c r="E397" s="12" t="s">
        <v>354</v>
      </c>
    </row>
    <row r="398" spans="1:5">
      <c r="A398" s="12" t="s">
        <v>422</v>
      </c>
      <c r="B398" s="12" t="s">
        <v>1255</v>
      </c>
      <c r="D398" s="12" t="s">
        <v>1255</v>
      </c>
      <c r="E398" s="12" t="s">
        <v>422</v>
      </c>
    </row>
    <row r="399" spans="1:5">
      <c r="A399" s="12" t="s">
        <v>490</v>
      </c>
      <c r="B399" s="12" t="s">
        <v>1418</v>
      </c>
      <c r="D399" s="12" t="s">
        <v>1418</v>
      </c>
      <c r="E399" s="12" t="s">
        <v>490</v>
      </c>
    </row>
    <row r="400" spans="1:5">
      <c r="A400" s="12" t="s">
        <v>548</v>
      </c>
      <c r="B400" s="12" t="s">
        <v>1256</v>
      </c>
      <c r="D400" s="12" t="s">
        <v>1256</v>
      </c>
      <c r="E400" s="12" t="s">
        <v>548</v>
      </c>
    </row>
    <row r="401" spans="1:5">
      <c r="A401" s="12" t="s">
        <v>858</v>
      </c>
      <c r="B401" s="12" t="s">
        <v>1257</v>
      </c>
      <c r="D401" s="12" t="s">
        <v>1257</v>
      </c>
      <c r="E401" s="12" t="s">
        <v>858</v>
      </c>
    </row>
    <row r="402" spans="1:5">
      <c r="A402" s="12" t="s">
        <v>293</v>
      </c>
      <c r="B402" s="12" t="s">
        <v>1258</v>
      </c>
      <c r="D402" s="12" t="s">
        <v>1258</v>
      </c>
      <c r="E402" s="12" t="s">
        <v>293</v>
      </c>
    </row>
    <row r="403" spans="1:5">
      <c r="A403" s="12" t="s">
        <v>363</v>
      </c>
      <c r="B403" s="12" t="s">
        <v>1259</v>
      </c>
      <c r="D403" s="12" t="s">
        <v>1259</v>
      </c>
      <c r="E403" s="12" t="s">
        <v>363</v>
      </c>
    </row>
    <row r="404" spans="1:5">
      <c r="A404" s="12" t="s">
        <v>431</v>
      </c>
      <c r="B404" s="12" t="s">
        <v>1260</v>
      </c>
      <c r="D404" s="12" t="s">
        <v>1260</v>
      </c>
      <c r="E404" s="12" t="s">
        <v>431</v>
      </c>
    </row>
    <row r="405" spans="1:5">
      <c r="A405" s="12" t="s">
        <v>498</v>
      </c>
      <c r="B405" s="12" t="s">
        <v>1261</v>
      </c>
      <c r="D405" s="12" t="s">
        <v>1261</v>
      </c>
      <c r="E405" s="12" t="s">
        <v>498</v>
      </c>
    </row>
    <row r="406" spans="1:5">
      <c r="A406" s="12" t="s">
        <v>556</v>
      </c>
      <c r="B406" s="12" t="s">
        <v>1262</v>
      </c>
      <c r="D406" s="12" t="s">
        <v>1262</v>
      </c>
      <c r="E406" s="12" t="s">
        <v>556</v>
      </c>
    </row>
    <row r="407" spans="1:5">
      <c r="A407" s="12" t="s">
        <v>600</v>
      </c>
      <c r="B407" s="12" t="s">
        <v>1263</v>
      </c>
      <c r="D407" s="12" t="s">
        <v>1263</v>
      </c>
      <c r="E407" s="12" t="s">
        <v>600</v>
      </c>
    </row>
    <row r="408" spans="1:5">
      <c r="A408" s="12" t="s">
        <v>629</v>
      </c>
      <c r="B408" s="12" t="s">
        <v>1264</v>
      </c>
      <c r="D408" s="12" t="s">
        <v>1264</v>
      </c>
      <c r="E408" s="12" t="s">
        <v>629</v>
      </c>
    </row>
    <row r="409" spans="1:5">
      <c r="A409" s="12" t="s">
        <v>652</v>
      </c>
      <c r="B409" s="12" t="s">
        <v>1265</v>
      </c>
      <c r="D409" s="12" t="s">
        <v>1265</v>
      </c>
      <c r="E409" s="12" t="s">
        <v>652</v>
      </c>
    </row>
    <row r="410" spans="1:5">
      <c r="A410" s="14" t="s">
        <v>834</v>
      </c>
      <c r="B410" s="14" t="s">
        <v>1266</v>
      </c>
      <c r="D410" s="14" t="s">
        <v>1266</v>
      </c>
      <c r="E410" s="14" t="s">
        <v>834</v>
      </c>
    </row>
    <row r="411" spans="1:5">
      <c r="A411" s="13" t="s">
        <v>685</v>
      </c>
      <c r="B411" s="13" t="s">
        <v>1267</v>
      </c>
      <c r="D411" s="13" t="s">
        <v>1267</v>
      </c>
      <c r="E411" s="13" t="s">
        <v>685</v>
      </c>
    </row>
    <row r="412" spans="1:5">
      <c r="A412" s="12" t="s">
        <v>691</v>
      </c>
      <c r="B412" s="12" t="s">
        <v>1268</v>
      </c>
      <c r="D412" s="12" t="s">
        <v>1268</v>
      </c>
      <c r="E412" s="12" t="s">
        <v>691</v>
      </c>
    </row>
    <row r="413" spans="1:5">
      <c r="A413" s="12" t="s">
        <v>697</v>
      </c>
      <c r="B413" s="12" t="s">
        <v>1269</v>
      </c>
      <c r="D413" s="12" t="s">
        <v>1269</v>
      </c>
      <c r="E413" s="12" t="s">
        <v>697</v>
      </c>
    </row>
    <row r="414" spans="1:5">
      <c r="A414" s="12" t="s">
        <v>702</v>
      </c>
      <c r="B414" s="12" t="s">
        <v>1270</v>
      </c>
      <c r="D414" s="12" t="s">
        <v>1270</v>
      </c>
      <c r="E414" s="12" t="s">
        <v>702</v>
      </c>
    </row>
    <row r="415" spans="1:5">
      <c r="A415" s="12" t="s">
        <v>703</v>
      </c>
      <c r="B415" s="12" t="s">
        <v>1271</v>
      </c>
      <c r="D415" s="12" t="s">
        <v>1271</v>
      </c>
      <c r="E415" s="12" t="s">
        <v>703</v>
      </c>
    </row>
    <row r="416" spans="1:5">
      <c r="A416" s="12" t="s">
        <v>704</v>
      </c>
      <c r="B416" s="12" t="s">
        <v>1272</v>
      </c>
      <c r="D416" s="12" t="s">
        <v>1272</v>
      </c>
      <c r="E416" s="12" t="s">
        <v>704</v>
      </c>
    </row>
    <row r="417" spans="1:5">
      <c r="A417" s="12" t="s">
        <v>300</v>
      </c>
      <c r="B417" s="12" t="s">
        <v>1273</v>
      </c>
      <c r="D417" s="12" t="s">
        <v>1273</v>
      </c>
      <c r="E417" s="12" t="s">
        <v>300</v>
      </c>
    </row>
    <row r="418" spans="1:5">
      <c r="A418" s="12" t="s">
        <v>370</v>
      </c>
      <c r="B418" s="12" t="s">
        <v>1274</v>
      </c>
      <c r="D418" s="12" t="s">
        <v>1274</v>
      </c>
      <c r="E418" s="12" t="s">
        <v>370</v>
      </c>
    </row>
    <row r="419" spans="1:5">
      <c r="A419" s="12" t="s">
        <v>438</v>
      </c>
      <c r="B419" s="12" t="s">
        <v>1275</v>
      </c>
      <c r="D419" s="12" t="s">
        <v>1275</v>
      </c>
      <c r="E419" s="12" t="s">
        <v>438</v>
      </c>
    </row>
    <row r="420" spans="1:5">
      <c r="A420" s="12" t="s">
        <v>504</v>
      </c>
      <c r="B420" s="12" t="s">
        <v>1276</v>
      </c>
      <c r="D420" s="12" t="s">
        <v>1276</v>
      </c>
      <c r="E420" s="12" t="s">
        <v>504</v>
      </c>
    </row>
    <row r="421" spans="1:5">
      <c r="A421" s="12" t="s">
        <v>561</v>
      </c>
      <c r="B421" s="12" t="s">
        <v>1277</v>
      </c>
      <c r="D421" s="12" t="s">
        <v>1277</v>
      </c>
      <c r="E421" s="12" t="s">
        <v>561</v>
      </c>
    </row>
    <row r="422" spans="1:5">
      <c r="A422" s="12" t="s">
        <v>811</v>
      </c>
      <c r="B422" s="12" t="s">
        <v>1278</v>
      </c>
      <c r="D422" s="12" t="s">
        <v>1278</v>
      </c>
      <c r="E422" s="12" t="s">
        <v>811</v>
      </c>
    </row>
    <row r="423" spans="1:5">
      <c r="A423" s="12" t="s">
        <v>307</v>
      </c>
      <c r="B423" s="12" t="s">
        <v>1279</v>
      </c>
      <c r="D423" s="12" t="s">
        <v>1279</v>
      </c>
      <c r="E423" s="12" t="s">
        <v>307</v>
      </c>
    </row>
    <row r="424" spans="1:5">
      <c r="A424" s="12" t="s">
        <v>377</v>
      </c>
      <c r="B424" s="12" t="s">
        <v>1280</v>
      </c>
      <c r="D424" s="12" t="s">
        <v>1280</v>
      </c>
      <c r="E424" s="12" t="s">
        <v>377</v>
      </c>
    </row>
    <row r="425" spans="1:5">
      <c r="A425" s="12" t="s">
        <v>445</v>
      </c>
      <c r="B425" s="12" t="s">
        <v>1281</v>
      </c>
      <c r="D425" s="12" t="s">
        <v>1281</v>
      </c>
      <c r="E425" s="12" t="s">
        <v>445</v>
      </c>
    </row>
    <row r="426" spans="1:5">
      <c r="A426" s="12" t="s">
        <v>511</v>
      </c>
      <c r="B426" s="12" t="s">
        <v>1282</v>
      </c>
      <c r="D426" s="12" t="s">
        <v>1282</v>
      </c>
      <c r="E426" s="12" t="s">
        <v>511</v>
      </c>
    </row>
    <row r="427" spans="1:5">
      <c r="A427" s="12" t="s">
        <v>568</v>
      </c>
      <c r="B427" s="12" t="s">
        <v>1283</v>
      </c>
      <c r="D427" s="12" t="s">
        <v>1283</v>
      </c>
      <c r="E427" s="12" t="s">
        <v>568</v>
      </c>
    </row>
    <row r="428" spans="1:5">
      <c r="A428" s="12" t="s">
        <v>609</v>
      </c>
      <c r="B428" s="12" t="s">
        <v>1284</v>
      </c>
      <c r="D428" s="12" t="s">
        <v>1284</v>
      </c>
      <c r="E428" s="12" t="s">
        <v>609</v>
      </c>
    </row>
    <row r="429" spans="1:5">
      <c r="A429" s="12" t="s">
        <v>638</v>
      </c>
      <c r="B429" s="12" t="s">
        <v>1285</v>
      </c>
      <c r="D429" s="12" t="s">
        <v>1285</v>
      </c>
      <c r="E429" s="12" t="s">
        <v>638</v>
      </c>
    </row>
    <row r="430" spans="1:5">
      <c r="A430" s="12" t="s">
        <v>659</v>
      </c>
      <c r="B430" s="12" t="s">
        <v>1286</v>
      </c>
      <c r="D430" s="12" t="s">
        <v>1286</v>
      </c>
      <c r="E430" s="12" t="s">
        <v>659</v>
      </c>
    </row>
    <row r="431" spans="1:5">
      <c r="A431" s="12" t="s">
        <v>671</v>
      </c>
      <c r="B431" s="12" t="s">
        <v>1287</v>
      </c>
      <c r="D431" s="12" t="s">
        <v>1287</v>
      </c>
      <c r="E431" s="12" t="s">
        <v>671</v>
      </c>
    </row>
    <row r="432" spans="1:5">
      <c r="A432" s="12" t="s">
        <v>314</v>
      </c>
      <c r="B432" s="12" t="s">
        <v>1288</v>
      </c>
      <c r="D432" s="12" t="s">
        <v>1288</v>
      </c>
      <c r="E432" s="12" t="s">
        <v>314</v>
      </c>
    </row>
    <row r="433" spans="1:5">
      <c r="A433" s="12" t="s">
        <v>384</v>
      </c>
      <c r="B433" s="12" t="s">
        <v>1419</v>
      </c>
      <c r="D433" s="12" t="s">
        <v>1419</v>
      </c>
      <c r="E433" s="12" t="s">
        <v>384</v>
      </c>
    </row>
    <row r="434" spans="1:5">
      <c r="A434" s="12" t="s">
        <v>452</v>
      </c>
      <c r="B434" s="12" t="s">
        <v>1289</v>
      </c>
      <c r="D434" s="12" t="s">
        <v>1289</v>
      </c>
      <c r="E434" s="12" t="s">
        <v>452</v>
      </c>
    </row>
    <row r="435" spans="1:5">
      <c r="A435" s="12" t="s">
        <v>321</v>
      </c>
      <c r="B435" s="12" t="s">
        <v>1290</v>
      </c>
      <c r="D435" s="12" t="s">
        <v>1290</v>
      </c>
      <c r="E435" s="12" t="s">
        <v>321</v>
      </c>
    </row>
    <row r="436" spans="1:5">
      <c r="A436" s="12" t="s">
        <v>391</v>
      </c>
      <c r="B436" s="12" t="s">
        <v>1291</v>
      </c>
      <c r="D436" s="12" t="s">
        <v>1291</v>
      </c>
      <c r="E436" s="12" t="s">
        <v>391</v>
      </c>
    </row>
    <row r="437" spans="1:5">
      <c r="A437" s="12" t="s">
        <v>459</v>
      </c>
      <c r="B437" s="12" t="s">
        <v>1292</v>
      </c>
      <c r="D437" s="12" t="s">
        <v>1292</v>
      </c>
      <c r="E437" s="12" t="s">
        <v>459</v>
      </c>
    </row>
    <row r="438" spans="1:5">
      <c r="A438" s="12" t="s">
        <v>522</v>
      </c>
      <c r="B438" s="12" t="s">
        <v>1293</v>
      </c>
      <c r="D438" s="12" t="s">
        <v>1293</v>
      </c>
      <c r="E438" s="12" t="s">
        <v>522</v>
      </c>
    </row>
    <row r="439" spans="1:5">
      <c r="A439" s="12" t="s">
        <v>575</v>
      </c>
      <c r="B439" s="12" t="s">
        <v>1294</v>
      </c>
      <c r="D439" s="12" t="s">
        <v>1294</v>
      </c>
      <c r="E439" s="12" t="s">
        <v>575</v>
      </c>
    </row>
    <row r="440" spans="1:5">
      <c r="A440" s="12" t="s">
        <v>615</v>
      </c>
      <c r="B440" s="12" t="s">
        <v>1295</v>
      </c>
      <c r="D440" s="12" t="s">
        <v>1295</v>
      </c>
      <c r="E440" s="12" t="s">
        <v>615</v>
      </c>
    </row>
    <row r="441" spans="1:5">
      <c r="A441" s="12" t="s">
        <v>328</v>
      </c>
      <c r="B441" s="12" t="s">
        <v>1420</v>
      </c>
      <c r="D441" s="12" t="s">
        <v>1420</v>
      </c>
      <c r="E441" s="12" t="s">
        <v>328</v>
      </c>
    </row>
    <row r="442" spans="1:5">
      <c r="A442" s="12" t="s">
        <v>398</v>
      </c>
      <c r="B442" s="12" t="s">
        <v>1421</v>
      </c>
      <c r="D442" s="12" t="s">
        <v>1421</v>
      </c>
      <c r="E442" s="12" t="s">
        <v>398</v>
      </c>
    </row>
    <row r="443" spans="1:5">
      <c r="A443" s="12" t="s">
        <v>466</v>
      </c>
      <c r="B443" s="12" t="s">
        <v>1422</v>
      </c>
      <c r="D443" s="12" t="s">
        <v>1422</v>
      </c>
      <c r="E443" s="12" t="s">
        <v>466</v>
      </c>
    </row>
    <row r="444" spans="1:5">
      <c r="A444" s="12" t="s">
        <v>335</v>
      </c>
      <c r="B444" s="12" t="s">
        <v>1296</v>
      </c>
      <c r="D444" s="12" t="s">
        <v>1296</v>
      </c>
      <c r="E444" s="12" t="s">
        <v>335</v>
      </c>
    </row>
    <row r="445" spans="1:5">
      <c r="A445" s="12" t="s">
        <v>473</v>
      </c>
      <c r="B445" s="12" t="s">
        <v>1297</v>
      </c>
      <c r="D445" s="12" t="s">
        <v>1297</v>
      </c>
      <c r="E445" s="12" t="s">
        <v>473</v>
      </c>
    </row>
    <row r="446" spans="1:5">
      <c r="A446" s="12" t="s">
        <v>532</v>
      </c>
      <c r="B446" s="12" t="s">
        <v>1298</v>
      </c>
      <c r="D446" s="12" t="s">
        <v>1298</v>
      </c>
      <c r="E446" s="12" t="s">
        <v>532</v>
      </c>
    </row>
    <row r="447" spans="1:5">
      <c r="A447" s="12" t="s">
        <v>341</v>
      </c>
      <c r="B447" s="12" t="s">
        <v>1299</v>
      </c>
      <c r="D447" s="12" t="s">
        <v>1299</v>
      </c>
      <c r="E447" s="12" t="s">
        <v>341</v>
      </c>
    </row>
    <row r="448" spans="1:5">
      <c r="A448" s="12" t="s">
        <v>410</v>
      </c>
      <c r="B448" s="12" t="s">
        <v>1300</v>
      </c>
      <c r="D448" s="12" t="s">
        <v>1300</v>
      </c>
      <c r="E448" s="12" t="s">
        <v>410</v>
      </c>
    </row>
    <row r="449" spans="1:5">
      <c r="A449" s="12" t="s">
        <v>479</v>
      </c>
      <c r="B449" s="12" t="s">
        <v>1423</v>
      </c>
      <c r="D449" s="12" t="s">
        <v>1423</v>
      </c>
      <c r="E449" s="12" t="s">
        <v>479</v>
      </c>
    </row>
    <row r="450" spans="1:5">
      <c r="A450" s="12" t="s">
        <v>537</v>
      </c>
      <c r="B450" s="12" t="s">
        <v>1301</v>
      </c>
      <c r="D450" s="12" t="s">
        <v>1301</v>
      </c>
      <c r="E450" s="12" t="s">
        <v>537</v>
      </c>
    </row>
    <row r="451" spans="1:5">
      <c r="A451" s="12" t="s">
        <v>586</v>
      </c>
      <c r="B451" s="12" t="s">
        <v>1302</v>
      </c>
      <c r="D451" s="12" t="s">
        <v>1302</v>
      </c>
      <c r="E451" s="12" t="s">
        <v>586</v>
      </c>
    </row>
    <row r="452" spans="1:5">
      <c r="A452" s="12" t="s">
        <v>810</v>
      </c>
      <c r="B452" s="12" t="s">
        <v>1424</v>
      </c>
      <c r="D452" s="12" t="s">
        <v>1424</v>
      </c>
      <c r="E452" s="12" t="s">
        <v>810</v>
      </c>
    </row>
    <row r="453" spans="1:5">
      <c r="A453" s="12" t="s">
        <v>346</v>
      </c>
      <c r="B453" s="12" t="s">
        <v>1303</v>
      </c>
      <c r="D453" s="12" t="s">
        <v>1303</v>
      </c>
      <c r="E453" s="12" t="s">
        <v>346</v>
      </c>
    </row>
    <row r="454" spans="1:5">
      <c r="A454" s="12" t="s">
        <v>351</v>
      </c>
      <c r="B454" s="12" t="s">
        <v>1304</v>
      </c>
      <c r="D454" s="12" t="s">
        <v>1304</v>
      </c>
      <c r="E454" s="12" t="s">
        <v>351</v>
      </c>
    </row>
    <row r="455" spans="1:5">
      <c r="A455" s="12" t="s">
        <v>419</v>
      </c>
      <c r="B455" s="12" t="s">
        <v>1305</v>
      </c>
      <c r="D455" s="12" t="s">
        <v>1305</v>
      </c>
      <c r="E455" s="12" t="s">
        <v>419</v>
      </c>
    </row>
    <row r="456" spans="1:5">
      <c r="A456" s="12" t="s">
        <v>487</v>
      </c>
      <c r="B456" s="12" t="s">
        <v>1306</v>
      </c>
      <c r="D456" s="12" t="s">
        <v>1306</v>
      </c>
      <c r="E456" s="12" t="s">
        <v>487</v>
      </c>
    </row>
    <row r="457" spans="1:5">
      <c r="A457" s="12" t="s">
        <v>545</v>
      </c>
      <c r="B457" s="12" t="s">
        <v>1307</v>
      </c>
      <c r="D457" s="12" t="s">
        <v>1307</v>
      </c>
      <c r="E457" s="12" t="s">
        <v>545</v>
      </c>
    </row>
    <row r="458" spans="1:5">
      <c r="A458" s="12" t="s">
        <v>355</v>
      </c>
      <c r="B458" s="12" t="s">
        <v>1308</v>
      </c>
      <c r="D458" s="12" t="s">
        <v>1308</v>
      </c>
      <c r="E458" s="12" t="s">
        <v>355</v>
      </c>
    </row>
    <row r="459" spans="1:5">
      <c r="A459" s="12" t="s">
        <v>423</v>
      </c>
      <c r="B459" s="12" t="s">
        <v>1309</v>
      </c>
      <c r="D459" s="12" t="s">
        <v>1309</v>
      </c>
      <c r="E459" s="12" t="s">
        <v>423</v>
      </c>
    </row>
    <row r="460" spans="1:5">
      <c r="A460" s="13" t="s">
        <v>1425</v>
      </c>
      <c r="B460" s="13" t="s">
        <v>1426</v>
      </c>
      <c r="D460" s="13" t="s">
        <v>1426</v>
      </c>
      <c r="E460" s="13" t="s">
        <v>1425</v>
      </c>
    </row>
    <row r="461" spans="1:5">
      <c r="A461" s="13" t="s">
        <v>1427</v>
      </c>
      <c r="B461" s="13" t="s">
        <v>1428</v>
      </c>
      <c r="D461" s="13" t="s">
        <v>1428</v>
      </c>
      <c r="E461" s="13" t="s">
        <v>1427</v>
      </c>
    </row>
    <row r="462" spans="1:5">
      <c r="A462" s="13" t="s">
        <v>1429</v>
      </c>
      <c r="B462" s="13" t="s">
        <v>1430</v>
      </c>
      <c r="D462" s="13" t="s">
        <v>1430</v>
      </c>
      <c r="E462" s="13" t="s">
        <v>1429</v>
      </c>
    </row>
    <row r="463" spans="1:5">
      <c r="A463" s="12" t="s">
        <v>294</v>
      </c>
      <c r="B463" s="12" t="s">
        <v>1310</v>
      </c>
      <c r="D463" s="12" t="s">
        <v>1310</v>
      </c>
      <c r="E463" s="12" t="s">
        <v>294</v>
      </c>
    </row>
    <row r="464" spans="1:5">
      <c r="A464" s="12" t="s">
        <v>364</v>
      </c>
      <c r="B464" s="12" t="s">
        <v>1311</v>
      </c>
      <c r="D464" s="12" t="s">
        <v>1311</v>
      </c>
      <c r="E464" s="12" t="s">
        <v>364</v>
      </c>
    </row>
    <row r="465" spans="1:5">
      <c r="A465" s="12" t="s">
        <v>432</v>
      </c>
      <c r="B465" s="12" t="s">
        <v>1312</v>
      </c>
      <c r="D465" s="12" t="s">
        <v>1312</v>
      </c>
      <c r="E465" s="12" t="s">
        <v>432</v>
      </c>
    </row>
    <row r="466" spans="1:5">
      <c r="A466" s="12" t="s">
        <v>499</v>
      </c>
      <c r="B466" s="12" t="s">
        <v>1313</v>
      </c>
      <c r="D466" s="12" t="s">
        <v>1313</v>
      </c>
      <c r="E466" s="12" t="s">
        <v>499</v>
      </c>
    </row>
    <row r="467" spans="1:5">
      <c r="A467" s="12" t="s">
        <v>301</v>
      </c>
      <c r="B467" s="12" t="s">
        <v>1314</v>
      </c>
      <c r="D467" s="12" t="s">
        <v>1314</v>
      </c>
      <c r="E467" s="12" t="s">
        <v>301</v>
      </c>
    </row>
    <row r="468" spans="1:5">
      <c r="A468" s="12" t="s">
        <v>371</v>
      </c>
      <c r="B468" s="12" t="s">
        <v>1315</v>
      </c>
      <c r="D468" s="12" t="s">
        <v>1315</v>
      </c>
      <c r="E468" s="12" t="s">
        <v>371</v>
      </c>
    </row>
    <row r="469" spans="1:5">
      <c r="A469" s="12" t="s">
        <v>439</v>
      </c>
      <c r="B469" s="12" t="s">
        <v>1431</v>
      </c>
      <c r="D469" s="12" t="s">
        <v>1431</v>
      </c>
      <c r="E469" s="12" t="s">
        <v>439</v>
      </c>
    </row>
    <row r="470" spans="1:5">
      <c r="A470" s="12" t="s">
        <v>505</v>
      </c>
      <c r="B470" s="12" t="s">
        <v>1316</v>
      </c>
      <c r="D470" s="12" t="s">
        <v>1316</v>
      </c>
      <c r="E470" s="12" t="s">
        <v>505</v>
      </c>
    </row>
    <row r="471" spans="1:5">
      <c r="A471" s="12" t="s">
        <v>562</v>
      </c>
      <c r="B471" s="12" t="s">
        <v>1317</v>
      </c>
      <c r="D471" s="12" t="s">
        <v>1317</v>
      </c>
      <c r="E471" s="12" t="s">
        <v>562</v>
      </c>
    </row>
    <row r="472" spans="1:5">
      <c r="A472" s="12" t="s">
        <v>604</v>
      </c>
      <c r="B472" s="12" t="s">
        <v>1318</v>
      </c>
      <c r="D472" s="12" t="s">
        <v>1318</v>
      </c>
      <c r="E472" s="12" t="s">
        <v>604</v>
      </c>
    </row>
    <row r="473" spans="1:5">
      <c r="A473" s="12" t="s">
        <v>632</v>
      </c>
      <c r="B473" s="12" t="s">
        <v>1432</v>
      </c>
      <c r="D473" s="12" t="s">
        <v>1432</v>
      </c>
      <c r="E473" s="12" t="s">
        <v>632</v>
      </c>
    </row>
    <row r="474" spans="1:5">
      <c r="A474" s="12" t="s">
        <v>308</v>
      </c>
      <c r="B474" s="12" t="s">
        <v>1319</v>
      </c>
      <c r="D474" s="12" t="s">
        <v>1319</v>
      </c>
      <c r="E474" s="12" t="s">
        <v>308</v>
      </c>
    </row>
    <row r="475" spans="1:5">
      <c r="A475" s="12" t="s">
        <v>378</v>
      </c>
      <c r="B475" s="12" t="s">
        <v>1320</v>
      </c>
      <c r="D475" s="12" t="s">
        <v>1320</v>
      </c>
      <c r="E475" s="12" t="s">
        <v>378</v>
      </c>
    </row>
    <row r="476" spans="1:5">
      <c r="A476" s="12" t="s">
        <v>446</v>
      </c>
      <c r="B476" s="12" t="s">
        <v>1321</v>
      </c>
      <c r="D476" s="12" t="s">
        <v>1321</v>
      </c>
      <c r="E476" s="12" t="s">
        <v>446</v>
      </c>
    </row>
    <row r="477" spans="1:5">
      <c r="A477" s="12" t="s">
        <v>512</v>
      </c>
      <c r="B477" s="12" t="s">
        <v>1322</v>
      </c>
      <c r="D477" s="12" t="s">
        <v>1322</v>
      </c>
      <c r="E477" s="12" t="s">
        <v>512</v>
      </c>
    </row>
    <row r="478" spans="1:5">
      <c r="A478" s="12" t="s">
        <v>569</v>
      </c>
      <c r="B478" s="12" t="s">
        <v>1433</v>
      </c>
      <c r="D478" s="12" t="s">
        <v>1433</v>
      </c>
      <c r="E478" s="12" t="s">
        <v>569</v>
      </c>
    </row>
    <row r="479" spans="1:5">
      <c r="A479" s="12" t="s">
        <v>610</v>
      </c>
      <c r="B479" s="12" t="s">
        <v>1323</v>
      </c>
      <c r="D479" s="12" t="s">
        <v>1323</v>
      </c>
      <c r="E479" s="12" t="s">
        <v>610</v>
      </c>
    </row>
    <row r="480" spans="1:5">
      <c r="A480" s="12" t="s">
        <v>892</v>
      </c>
      <c r="B480" s="12" t="s">
        <v>1324</v>
      </c>
      <c r="D480" s="12" t="s">
        <v>1324</v>
      </c>
      <c r="E480" s="12" t="s">
        <v>892</v>
      </c>
    </row>
    <row r="481" spans="1:5">
      <c r="A481" s="12" t="s">
        <v>315</v>
      </c>
      <c r="B481" s="12" t="s">
        <v>1325</v>
      </c>
      <c r="D481" s="12" t="s">
        <v>1325</v>
      </c>
      <c r="E481" s="12" t="s">
        <v>315</v>
      </c>
    </row>
    <row r="482" spans="1:5">
      <c r="A482" s="12" t="s">
        <v>385</v>
      </c>
      <c r="B482" s="12" t="s">
        <v>1326</v>
      </c>
      <c r="D482" s="12" t="s">
        <v>1326</v>
      </c>
      <c r="E482" s="12" t="s">
        <v>385</v>
      </c>
    </row>
    <row r="483" spans="1:5">
      <c r="A483" s="12" t="s">
        <v>453</v>
      </c>
      <c r="B483" s="12" t="s">
        <v>1327</v>
      </c>
      <c r="D483" s="12" t="s">
        <v>1327</v>
      </c>
      <c r="E483" s="12" t="s">
        <v>453</v>
      </c>
    </row>
    <row r="484" spans="1:5">
      <c r="A484" s="12" t="s">
        <v>517</v>
      </c>
      <c r="B484" s="12" t="s">
        <v>1328</v>
      </c>
      <c r="D484" s="12" t="s">
        <v>1328</v>
      </c>
      <c r="E484" s="12" t="s">
        <v>517</v>
      </c>
    </row>
    <row r="485" spans="1:5">
      <c r="A485" s="12" t="s">
        <v>322</v>
      </c>
      <c r="B485" s="12" t="s">
        <v>1329</v>
      </c>
      <c r="D485" s="12" t="s">
        <v>1329</v>
      </c>
      <c r="E485" s="12" t="s">
        <v>322</v>
      </c>
    </row>
    <row r="486" spans="1:5">
      <c r="A486" s="12" t="s">
        <v>392</v>
      </c>
      <c r="B486" s="12" t="s">
        <v>1330</v>
      </c>
      <c r="D486" s="12" t="s">
        <v>1330</v>
      </c>
      <c r="E486" s="12" t="s">
        <v>392</v>
      </c>
    </row>
    <row r="487" spans="1:5">
      <c r="A487" s="12" t="s">
        <v>460</v>
      </c>
      <c r="B487" s="12" t="s">
        <v>1331</v>
      </c>
      <c r="D487" s="12" t="s">
        <v>1331</v>
      </c>
      <c r="E487" s="12" t="s">
        <v>460</v>
      </c>
    </row>
    <row r="488" spans="1:5">
      <c r="A488" s="12" t="s">
        <v>329</v>
      </c>
      <c r="B488" s="12" t="s">
        <v>1332</v>
      </c>
      <c r="D488" s="12" t="s">
        <v>1332</v>
      </c>
      <c r="E488" s="12" t="s">
        <v>329</v>
      </c>
    </row>
    <row r="489" spans="1:5">
      <c r="A489" s="12" t="s">
        <v>399</v>
      </c>
      <c r="B489" s="12" t="s">
        <v>1333</v>
      </c>
      <c r="D489" s="12" t="s">
        <v>1333</v>
      </c>
      <c r="E489" s="12" t="s">
        <v>399</v>
      </c>
    </row>
    <row r="490" spans="1:5">
      <c r="A490" s="12" t="s">
        <v>467</v>
      </c>
      <c r="B490" s="12" t="s">
        <v>1334</v>
      </c>
      <c r="D490" s="12" t="s">
        <v>1334</v>
      </c>
      <c r="E490" s="12" t="s">
        <v>467</v>
      </c>
    </row>
    <row r="491" spans="1:5">
      <c r="A491" s="12" t="s">
        <v>527</v>
      </c>
      <c r="B491" s="12" t="s">
        <v>1335</v>
      </c>
      <c r="D491" s="12" t="s">
        <v>1335</v>
      </c>
      <c r="E491" s="12" t="s">
        <v>527</v>
      </c>
    </row>
    <row r="492" spans="1:5">
      <c r="A492" s="12" t="s">
        <v>579</v>
      </c>
      <c r="B492" s="12" t="s">
        <v>1336</v>
      </c>
      <c r="D492" s="12" t="s">
        <v>1336</v>
      </c>
      <c r="E492" s="12" t="s">
        <v>579</v>
      </c>
    </row>
  </sheetData>
  <sheetProtection algorithmName="SHA-512" hashValue="m7Pa8m8G5zG822i7eutqQ/LPoMcE5iYCb+WT0fYaGgquxkY70xn5z/noW6LLRJFO0ZYqcuH+2JhgD8IZxKn49Q==" saltValue="xu7XPVQN4J3xX5ppRcmq1g==" spinCount="100000" sheet="1" objects="1" scenarios="1"/>
  <pageMargins left="0.25" right="0.25" top="0.16" bottom="0.17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5">
    <pageSetUpPr fitToPage="1"/>
  </sheetPr>
  <dimension ref="B1:M33"/>
  <sheetViews>
    <sheetView showGridLines="0" zoomScale="90" zoomScaleNormal="90" workbookViewId="0"/>
  </sheetViews>
  <sheetFormatPr baseColWidth="10" defaultColWidth="11.44140625" defaultRowHeight="13.8"/>
  <cols>
    <col min="1" max="1" width="11.44140625" style="57"/>
    <col min="2" max="2" width="4.109375" style="57" hidden="1" customWidth="1"/>
    <col min="3" max="3" width="47.6640625" style="57" customWidth="1"/>
    <col min="4" max="4" width="5.6640625" style="57" customWidth="1"/>
    <col min="5" max="13" width="9.33203125" style="57" customWidth="1"/>
    <col min="14" max="16384" width="11.44140625" style="57"/>
  </cols>
  <sheetData>
    <row r="1" spans="2:13" ht="17.399999999999999">
      <c r="C1" s="56" t="s">
        <v>771</v>
      </c>
      <c r="D1" s="166"/>
      <c r="E1" s="166"/>
      <c r="I1" s="58"/>
      <c r="J1" s="58"/>
      <c r="K1" s="58"/>
    </row>
    <row r="2" spans="2:13" ht="18" thickBot="1">
      <c r="C2" s="82" t="s">
        <v>284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2:13" s="159" customFormat="1" ht="37.799999999999997" customHeight="1" thickTop="1" thickBot="1">
      <c r="B3" s="168">
        <v>1</v>
      </c>
      <c r="C3" s="169" t="s">
        <v>229</v>
      </c>
      <c r="D3" s="170"/>
      <c r="E3" s="171" t="s">
        <v>0</v>
      </c>
      <c r="F3" s="172" t="s">
        <v>799</v>
      </c>
      <c r="G3" s="172" t="s">
        <v>800</v>
      </c>
      <c r="H3" s="172" t="s">
        <v>801</v>
      </c>
      <c r="I3" s="172" t="s">
        <v>802</v>
      </c>
      <c r="J3" s="172" t="s">
        <v>803</v>
      </c>
      <c r="K3" s="172" t="s">
        <v>804</v>
      </c>
      <c r="L3" s="173" t="s">
        <v>259</v>
      </c>
      <c r="M3" s="174" t="s">
        <v>258</v>
      </c>
    </row>
    <row r="4" spans="2:13" ht="24.75" customHeight="1" thickTop="1" thickBot="1">
      <c r="B4" s="168">
        <v>2</v>
      </c>
      <c r="C4" s="506" t="s">
        <v>285</v>
      </c>
      <c r="D4" s="507"/>
      <c r="E4" s="175">
        <f t="shared" ref="E4:M4" si="0">+E5+E16</f>
        <v>0</v>
      </c>
      <c r="F4" s="176">
        <f t="shared" si="0"/>
        <v>0</v>
      </c>
      <c r="G4" s="176">
        <f t="shared" si="0"/>
        <v>0</v>
      </c>
      <c r="H4" s="176">
        <f t="shared" si="0"/>
        <v>0</v>
      </c>
      <c r="I4" s="177">
        <f t="shared" si="0"/>
        <v>0</v>
      </c>
      <c r="J4" s="176">
        <f t="shared" si="0"/>
        <v>0</v>
      </c>
      <c r="K4" s="176">
        <f t="shared" si="0"/>
        <v>0</v>
      </c>
      <c r="L4" s="176">
        <f t="shared" si="0"/>
        <v>0</v>
      </c>
      <c r="M4" s="178">
        <f t="shared" si="0"/>
        <v>0</v>
      </c>
    </row>
    <row r="5" spans="2:13" ht="22.5" customHeight="1">
      <c r="B5" s="168">
        <v>3</v>
      </c>
      <c r="C5" s="179" t="s">
        <v>244</v>
      </c>
      <c r="D5" s="179"/>
      <c r="E5" s="180">
        <f t="shared" ref="E5:M5" si="1">SUM(E6:E15)</f>
        <v>0</v>
      </c>
      <c r="F5" s="181">
        <f t="shared" si="1"/>
        <v>0</v>
      </c>
      <c r="G5" s="181">
        <f t="shared" si="1"/>
        <v>0</v>
      </c>
      <c r="H5" s="181">
        <f t="shared" si="1"/>
        <v>0</v>
      </c>
      <c r="I5" s="182">
        <f t="shared" si="1"/>
        <v>0</v>
      </c>
      <c r="J5" s="181">
        <f t="shared" si="1"/>
        <v>0</v>
      </c>
      <c r="K5" s="181">
        <f t="shared" si="1"/>
        <v>0</v>
      </c>
      <c r="L5" s="183">
        <f t="shared" si="1"/>
        <v>0</v>
      </c>
      <c r="M5" s="184">
        <f t="shared" si="1"/>
        <v>0</v>
      </c>
    </row>
    <row r="6" spans="2:13" ht="22.5" customHeight="1">
      <c r="B6" s="168">
        <v>4</v>
      </c>
      <c r="C6" s="185" t="s">
        <v>260</v>
      </c>
      <c r="D6" s="186" t="str">
        <f>IF(AND(E6&lt;&gt;'CUADRO 6'!E16),"**","")</f>
        <v/>
      </c>
      <c r="E6" s="187">
        <f t="shared" ref="E6:E15" si="2">SUM(F6:M6)</f>
        <v>0</v>
      </c>
      <c r="F6" s="188"/>
      <c r="G6" s="188"/>
      <c r="H6" s="188"/>
      <c r="I6" s="189"/>
      <c r="J6" s="188"/>
      <c r="K6" s="188"/>
      <c r="L6" s="188"/>
      <c r="M6" s="190"/>
    </row>
    <row r="7" spans="2:13" ht="22.5" customHeight="1">
      <c r="B7" s="168">
        <v>5</v>
      </c>
      <c r="C7" s="185" t="s">
        <v>261</v>
      </c>
      <c r="D7" s="186" t="str">
        <f>IF(AND(E7&lt;&gt;'CUADRO 6'!E17),"**","")</f>
        <v/>
      </c>
      <c r="E7" s="187">
        <f t="shared" si="2"/>
        <v>0</v>
      </c>
      <c r="F7" s="188"/>
      <c r="G7" s="188"/>
      <c r="H7" s="188"/>
      <c r="I7" s="189"/>
      <c r="J7" s="188"/>
      <c r="K7" s="188"/>
      <c r="L7" s="188"/>
      <c r="M7" s="190"/>
    </row>
    <row r="8" spans="2:13" ht="22.5" customHeight="1">
      <c r="B8" s="168">
        <v>6</v>
      </c>
      <c r="C8" s="185" t="s">
        <v>246</v>
      </c>
      <c r="D8" s="186" t="str">
        <f>IF(AND(E8&lt;&gt;'CUADRO 6'!E18),"**","")</f>
        <v/>
      </c>
      <c r="E8" s="187">
        <f t="shared" si="2"/>
        <v>0</v>
      </c>
      <c r="F8" s="188"/>
      <c r="G8" s="188"/>
      <c r="H8" s="188"/>
      <c r="I8" s="189"/>
      <c r="J8" s="188"/>
      <c r="K8" s="188"/>
      <c r="L8" s="188"/>
      <c r="M8" s="190"/>
    </row>
    <row r="9" spans="2:13" ht="22.5" customHeight="1">
      <c r="B9" s="168">
        <v>7</v>
      </c>
      <c r="C9" s="185" t="s">
        <v>262</v>
      </c>
      <c r="D9" s="186" t="str">
        <f>IF(AND(E9&lt;&gt;'CUADRO 6'!E19),"**","")</f>
        <v/>
      </c>
      <c r="E9" s="187">
        <f t="shared" si="2"/>
        <v>0</v>
      </c>
      <c r="F9" s="188"/>
      <c r="G9" s="188"/>
      <c r="H9" s="188"/>
      <c r="I9" s="189"/>
      <c r="J9" s="188"/>
      <c r="K9" s="188"/>
      <c r="L9" s="188"/>
      <c r="M9" s="190"/>
    </row>
    <row r="10" spans="2:13" ht="22.5" customHeight="1">
      <c r="B10" s="168">
        <v>8</v>
      </c>
      <c r="C10" s="185" t="s">
        <v>263</v>
      </c>
      <c r="D10" s="186" t="str">
        <f>IF(AND(E10&lt;&gt;'CUADRO 6'!E20),"**","")</f>
        <v/>
      </c>
      <c r="E10" s="187">
        <f t="shared" si="2"/>
        <v>0</v>
      </c>
      <c r="F10" s="188"/>
      <c r="G10" s="188"/>
      <c r="H10" s="188"/>
      <c r="I10" s="189"/>
      <c r="J10" s="188"/>
      <c r="K10" s="188"/>
      <c r="L10" s="188"/>
      <c r="M10" s="190"/>
    </row>
    <row r="11" spans="2:13" ht="22.5" customHeight="1">
      <c r="B11" s="168">
        <v>9</v>
      </c>
      <c r="C11" s="185" t="s">
        <v>248</v>
      </c>
      <c r="D11" s="186" t="str">
        <f>IF(AND(E11&lt;&gt;'CUADRO 6'!E21),"**","")</f>
        <v/>
      </c>
      <c r="E11" s="187">
        <f t="shared" si="2"/>
        <v>0</v>
      </c>
      <c r="F11" s="188"/>
      <c r="G11" s="188"/>
      <c r="H11" s="188"/>
      <c r="I11" s="189"/>
      <c r="J11" s="188"/>
      <c r="K11" s="188"/>
      <c r="L11" s="188"/>
      <c r="M11" s="190"/>
    </row>
    <row r="12" spans="2:13" ht="22.5" customHeight="1">
      <c r="B12" s="168">
        <v>10</v>
      </c>
      <c r="C12" s="185" t="s">
        <v>249</v>
      </c>
      <c r="D12" s="186" t="str">
        <f>IF(AND(E12&lt;&gt;'CUADRO 6'!E22),"**","")</f>
        <v/>
      </c>
      <c r="E12" s="187">
        <f t="shared" si="2"/>
        <v>0</v>
      </c>
      <c r="F12" s="188"/>
      <c r="G12" s="188"/>
      <c r="H12" s="188"/>
      <c r="I12" s="189"/>
      <c r="J12" s="188"/>
      <c r="K12" s="188"/>
      <c r="L12" s="188"/>
      <c r="M12" s="190"/>
    </row>
    <row r="13" spans="2:13" ht="22.5" customHeight="1">
      <c r="B13" s="168">
        <v>11</v>
      </c>
      <c r="C13" s="185" t="s">
        <v>891</v>
      </c>
      <c r="D13" s="186" t="str">
        <f>IF(AND(E13&lt;&gt;'CUADRO 6'!E23),"**","")</f>
        <v/>
      </c>
      <c r="E13" s="187">
        <f t="shared" si="2"/>
        <v>0</v>
      </c>
      <c r="F13" s="188"/>
      <c r="G13" s="188"/>
      <c r="H13" s="188"/>
      <c r="I13" s="191"/>
      <c r="J13" s="188"/>
      <c r="K13" s="188"/>
      <c r="L13" s="188"/>
      <c r="M13" s="192"/>
    </row>
    <row r="14" spans="2:13" ht="22.5" customHeight="1">
      <c r="B14" s="168">
        <v>12</v>
      </c>
      <c r="C14" s="193" t="s">
        <v>794</v>
      </c>
      <c r="D14" s="186" t="str">
        <f>IF(AND(E14&lt;&gt;'CUADRO 6'!E24),"**","")</f>
        <v/>
      </c>
      <c r="E14" s="187">
        <f t="shared" si="2"/>
        <v>0</v>
      </c>
      <c r="F14" s="188"/>
      <c r="G14" s="188"/>
      <c r="H14" s="188"/>
      <c r="I14" s="189"/>
      <c r="J14" s="188"/>
      <c r="K14" s="188"/>
      <c r="L14" s="188"/>
      <c r="M14" s="190"/>
    </row>
    <row r="15" spans="2:13" ht="22.5" customHeight="1">
      <c r="B15" s="168">
        <v>13</v>
      </c>
      <c r="C15" s="194" t="s">
        <v>251</v>
      </c>
      <c r="D15" s="195" t="str">
        <f>IF(AND(E15&lt;&gt;'CUADRO 6'!E25),"**","")</f>
        <v/>
      </c>
      <c r="E15" s="196">
        <f t="shared" si="2"/>
        <v>0</v>
      </c>
      <c r="F15" s="197"/>
      <c r="G15" s="197"/>
      <c r="H15" s="197"/>
      <c r="I15" s="198"/>
      <c r="J15" s="197"/>
      <c r="K15" s="197"/>
      <c r="L15" s="197"/>
      <c r="M15" s="199"/>
    </row>
    <row r="16" spans="2:13" ht="22.5" customHeight="1">
      <c r="B16" s="168">
        <v>14</v>
      </c>
      <c r="C16" s="200" t="s">
        <v>253</v>
      </c>
      <c r="D16" s="200"/>
      <c r="E16" s="201">
        <f t="shared" ref="E16:M16" si="3">SUM(E17:E26)</f>
        <v>0</v>
      </c>
      <c r="F16" s="181">
        <f t="shared" si="3"/>
        <v>0</v>
      </c>
      <c r="G16" s="181">
        <f t="shared" si="3"/>
        <v>0</v>
      </c>
      <c r="H16" s="181">
        <f t="shared" si="3"/>
        <v>0</v>
      </c>
      <c r="I16" s="182">
        <f t="shared" si="3"/>
        <v>0</v>
      </c>
      <c r="J16" s="181">
        <f t="shared" si="3"/>
        <v>0</v>
      </c>
      <c r="K16" s="181">
        <f t="shared" si="3"/>
        <v>0</v>
      </c>
      <c r="L16" s="181">
        <f t="shared" si="3"/>
        <v>0</v>
      </c>
      <c r="M16" s="184">
        <f t="shared" si="3"/>
        <v>0</v>
      </c>
    </row>
    <row r="17" spans="2:13" ht="22.5" customHeight="1">
      <c r="B17" s="168">
        <v>15</v>
      </c>
      <c r="C17" s="185" t="s">
        <v>255</v>
      </c>
      <c r="D17" s="186" t="str">
        <f>IF(AND(E17&lt;&gt;'CUADRO 6'!E27),"**","")</f>
        <v/>
      </c>
      <c r="E17" s="187">
        <f t="shared" ref="E17:E26" si="4">SUM(F17:M17)</f>
        <v>0</v>
      </c>
      <c r="F17" s="188"/>
      <c r="G17" s="188"/>
      <c r="H17" s="188"/>
      <c r="I17" s="189"/>
      <c r="J17" s="188"/>
      <c r="K17" s="188"/>
      <c r="L17" s="188"/>
      <c r="M17" s="190"/>
    </row>
    <row r="18" spans="2:13" ht="22.5" customHeight="1">
      <c r="B18" s="168">
        <v>16</v>
      </c>
      <c r="C18" s="185" t="s">
        <v>102</v>
      </c>
      <c r="D18" s="186" t="str">
        <f>IF(AND(E18&lt;&gt;'CUADRO 6'!E28),"**","")</f>
        <v/>
      </c>
      <c r="E18" s="187">
        <f t="shared" si="4"/>
        <v>0</v>
      </c>
      <c r="F18" s="188"/>
      <c r="G18" s="188"/>
      <c r="H18" s="188"/>
      <c r="I18" s="189"/>
      <c r="J18" s="188"/>
      <c r="K18" s="188"/>
      <c r="L18" s="188"/>
      <c r="M18" s="190"/>
    </row>
    <row r="19" spans="2:13" ht="22.5" customHeight="1">
      <c r="B19" s="168">
        <v>17</v>
      </c>
      <c r="C19" s="185" t="s">
        <v>103</v>
      </c>
      <c r="D19" s="186" t="str">
        <f>IF(AND(E19&lt;&gt;'CUADRO 6'!E29),"**","")</f>
        <v/>
      </c>
      <c r="E19" s="187">
        <f t="shared" si="4"/>
        <v>0</v>
      </c>
      <c r="F19" s="188"/>
      <c r="G19" s="188"/>
      <c r="H19" s="188"/>
      <c r="I19" s="189"/>
      <c r="J19" s="188"/>
      <c r="K19" s="188"/>
      <c r="L19" s="188"/>
      <c r="M19" s="190"/>
    </row>
    <row r="20" spans="2:13" ht="22.5" customHeight="1">
      <c r="B20" s="168">
        <v>18</v>
      </c>
      <c r="C20" s="202" t="s">
        <v>878</v>
      </c>
      <c r="D20" s="186" t="str">
        <f>IF(AND(E20&lt;&gt;'CUADRO 6'!E30),"**","")</f>
        <v/>
      </c>
      <c r="E20" s="187">
        <f t="shared" si="4"/>
        <v>0</v>
      </c>
      <c r="F20" s="188"/>
      <c r="G20" s="188"/>
      <c r="H20" s="188"/>
      <c r="I20" s="189"/>
      <c r="J20" s="188"/>
      <c r="K20" s="188"/>
      <c r="L20" s="188"/>
      <c r="M20" s="190"/>
    </row>
    <row r="21" spans="2:13" ht="22.5" customHeight="1">
      <c r="B21" s="168">
        <v>19</v>
      </c>
      <c r="C21" s="185" t="s">
        <v>230</v>
      </c>
      <c r="D21" s="186" t="str">
        <f>IF(AND(E21&lt;&gt;'CUADRO 6'!E31),"**","")</f>
        <v/>
      </c>
      <c r="E21" s="187">
        <f t="shared" si="4"/>
        <v>0</v>
      </c>
      <c r="F21" s="188"/>
      <c r="G21" s="188"/>
      <c r="H21" s="188"/>
      <c r="I21" s="189"/>
      <c r="J21" s="188"/>
      <c r="K21" s="188"/>
      <c r="L21" s="188"/>
      <c r="M21" s="190"/>
    </row>
    <row r="22" spans="2:13" ht="22.5" customHeight="1">
      <c r="B22" s="168">
        <v>20</v>
      </c>
      <c r="C22" s="185" t="s">
        <v>232</v>
      </c>
      <c r="D22" s="186" t="str">
        <f>IF(AND(E22&lt;&gt;'CUADRO 6'!E32),"**","")</f>
        <v/>
      </c>
      <c r="E22" s="187">
        <f t="shared" si="4"/>
        <v>0</v>
      </c>
      <c r="F22" s="188"/>
      <c r="G22" s="188"/>
      <c r="H22" s="188"/>
      <c r="I22" s="189"/>
      <c r="J22" s="188"/>
      <c r="K22" s="188"/>
      <c r="L22" s="188"/>
      <c r="M22" s="190"/>
    </row>
    <row r="23" spans="2:13" ht="22.5" customHeight="1">
      <c r="B23" s="168">
        <v>21</v>
      </c>
      <c r="C23" s="185" t="s">
        <v>234</v>
      </c>
      <c r="D23" s="186" t="str">
        <f>IF(AND(E23&lt;&gt;'CUADRO 6'!E33),"**","")</f>
        <v/>
      </c>
      <c r="E23" s="187">
        <f t="shared" si="4"/>
        <v>0</v>
      </c>
      <c r="F23" s="188"/>
      <c r="G23" s="188"/>
      <c r="H23" s="188"/>
      <c r="I23" s="189"/>
      <c r="J23" s="188"/>
      <c r="K23" s="188"/>
      <c r="L23" s="188"/>
      <c r="M23" s="190"/>
    </row>
    <row r="24" spans="2:13" ht="22.5" customHeight="1">
      <c r="B24" s="168">
        <v>22</v>
      </c>
      <c r="C24" s="185" t="s">
        <v>236</v>
      </c>
      <c r="D24" s="186" t="str">
        <f>IF(AND(E24&lt;&gt;'CUADRO 6'!E34),"**","")</f>
        <v/>
      </c>
      <c r="E24" s="187">
        <f t="shared" si="4"/>
        <v>0</v>
      </c>
      <c r="F24" s="188"/>
      <c r="G24" s="188"/>
      <c r="H24" s="188"/>
      <c r="I24" s="189"/>
      <c r="J24" s="188"/>
      <c r="K24" s="188"/>
      <c r="L24" s="188"/>
      <c r="M24" s="190"/>
    </row>
    <row r="25" spans="2:13" ht="22.5" customHeight="1">
      <c r="B25" s="168">
        <v>23</v>
      </c>
      <c r="C25" s="185" t="s">
        <v>793</v>
      </c>
      <c r="D25" s="186" t="str">
        <f>IF(AND(E25&lt;&gt;'CUADRO 6'!E35),"**","")</f>
        <v/>
      </c>
      <c r="E25" s="187">
        <f t="shared" si="4"/>
        <v>0</v>
      </c>
      <c r="F25" s="188"/>
      <c r="G25" s="188"/>
      <c r="H25" s="188"/>
      <c r="I25" s="189"/>
      <c r="J25" s="188"/>
      <c r="K25" s="188"/>
      <c r="L25" s="188"/>
      <c r="M25" s="190"/>
    </row>
    <row r="26" spans="2:13" ht="22.5" customHeight="1" thickBot="1">
      <c r="B26" s="168">
        <v>24</v>
      </c>
      <c r="C26" s="203" t="s">
        <v>239</v>
      </c>
      <c r="D26" s="204" t="str">
        <f>IF(AND(E26&lt;&gt;'CUADRO 6'!E36),"**","")</f>
        <v/>
      </c>
      <c r="E26" s="205">
        <f t="shared" si="4"/>
        <v>0</v>
      </c>
      <c r="F26" s="206"/>
      <c r="G26" s="206"/>
      <c r="H26" s="206"/>
      <c r="I26" s="207"/>
      <c r="J26" s="206"/>
      <c r="K26" s="206"/>
      <c r="L26" s="206"/>
      <c r="M26" s="208"/>
    </row>
    <row r="27" spans="2:13" s="159" customFormat="1" ht="15.75" customHeight="1" thickTop="1">
      <c r="C27" s="44"/>
      <c r="D27" s="44"/>
      <c r="E27" s="209" t="str">
        <f>IF(OR(E6&lt;&gt;'CUADRO 6'!E16,E7&lt;&gt;'CUADRO 6'!E17,E8&lt;&gt;'CUADRO 6'!E18,E9&lt;&gt;'CUADRO 6'!E19,E10&lt;&gt;'CUADRO 6'!E20,E11&lt;&gt;'CUADRO 6'!E21,E12&lt;&gt;'CUADRO 6'!E22,E13&lt;&gt;'CUADRO 6'!E23,E14&lt;&gt;'CUADRO 6'!E24,E15&lt;&gt;'CUADRO 6'!E25,E17&lt;&gt;'CUADRO 6'!E27,E18&lt;&gt;'CUADRO 6'!E28,E19&lt;&gt;'CUADRO 6'!E29,E20&lt;&gt;'CUADRO 6'!E30,E21&lt;&gt;'CUADRO 6'!E31,E22&lt;&gt;'CUADRO 6'!E32,E23&lt;&gt;'CUADRO 6'!E33,E24&lt;&gt;'CUADRO 6'!E34,E25&lt;&gt;'CUADRO 6'!E35,E26&lt;&gt;'CUADRO 6'!E36),"**","")</f>
        <v/>
      </c>
      <c r="F27" s="504" t="str">
        <f>IF(E27="**","** ¡VERIFICAR!.  La cifra digitada en alguno de los Cargos es diferente a la que se reportó en el Cuadro 6.","")</f>
        <v/>
      </c>
      <c r="G27" s="504"/>
      <c r="H27" s="504"/>
      <c r="I27" s="504"/>
      <c r="J27" s="504"/>
      <c r="K27" s="504"/>
      <c r="L27" s="504"/>
      <c r="M27" s="504"/>
    </row>
    <row r="28" spans="2:13" s="159" customFormat="1" ht="17.25" customHeight="1">
      <c r="C28" s="210"/>
      <c r="D28" s="210"/>
      <c r="E28" s="211"/>
      <c r="F28" s="478"/>
      <c r="G28" s="478"/>
      <c r="H28" s="478"/>
      <c r="I28" s="478"/>
      <c r="J28" s="478"/>
      <c r="K28" s="478"/>
      <c r="L28" s="478"/>
      <c r="M28" s="478"/>
    </row>
    <row r="29" spans="2:13" ht="24.75" customHeight="1">
      <c r="C29" s="212" t="s">
        <v>177</v>
      </c>
      <c r="D29" s="212"/>
      <c r="E29" s="213"/>
      <c r="F29" s="505"/>
      <c r="G29" s="505"/>
      <c r="H29" s="505"/>
      <c r="I29" s="505"/>
      <c r="J29" s="505"/>
      <c r="K29" s="505"/>
      <c r="L29" s="505"/>
      <c r="M29" s="505"/>
    </row>
    <row r="30" spans="2:13" ht="26.25" customHeight="1">
      <c r="B30" s="168">
        <v>25</v>
      </c>
      <c r="C30" s="494"/>
      <c r="D30" s="495"/>
      <c r="E30" s="495"/>
      <c r="F30" s="495"/>
      <c r="G30" s="495"/>
      <c r="H30" s="495"/>
      <c r="I30" s="495"/>
      <c r="J30" s="495"/>
      <c r="K30" s="495"/>
      <c r="L30" s="495"/>
      <c r="M30" s="496"/>
    </row>
    <row r="31" spans="2:13" ht="26.25" customHeight="1">
      <c r="C31" s="497"/>
      <c r="D31" s="498"/>
      <c r="E31" s="498"/>
      <c r="F31" s="498"/>
      <c r="G31" s="498"/>
      <c r="H31" s="498"/>
      <c r="I31" s="498"/>
      <c r="J31" s="498"/>
      <c r="K31" s="498"/>
      <c r="L31" s="498"/>
      <c r="M31" s="499"/>
    </row>
    <row r="32" spans="2:13" ht="26.25" customHeight="1">
      <c r="C32" s="497"/>
      <c r="D32" s="498"/>
      <c r="E32" s="498"/>
      <c r="F32" s="498"/>
      <c r="G32" s="498"/>
      <c r="H32" s="498"/>
      <c r="I32" s="498"/>
      <c r="J32" s="498"/>
      <c r="K32" s="498"/>
      <c r="L32" s="498"/>
      <c r="M32" s="499"/>
    </row>
    <row r="33" spans="3:13" ht="26.25" customHeight="1">
      <c r="C33" s="500"/>
      <c r="D33" s="501"/>
      <c r="E33" s="501"/>
      <c r="F33" s="501"/>
      <c r="G33" s="501"/>
      <c r="H33" s="501"/>
      <c r="I33" s="501"/>
      <c r="J33" s="501"/>
      <c r="K33" s="501"/>
      <c r="L33" s="501"/>
      <c r="M33" s="502"/>
    </row>
  </sheetData>
  <sheetProtection algorithmName="SHA-512" hashValue="ojC9US63YCaxhoEp+lyZvXsvGKjp7EAy7v3iM4fqjJUGOs7lhKx80wX71g1hpyTi3QAvzYARsQHlgu2cBY1jCQ==" saltValue="im+rPm1JKYFJRW0nDRKs1A==" spinCount="100000" sheet="1" objects="1" scenarios="1"/>
  <mergeCells count="3">
    <mergeCell ref="F27:M29"/>
    <mergeCell ref="C30:M33"/>
    <mergeCell ref="C4:D4"/>
  </mergeCells>
  <conditionalFormatting sqref="E4:E26">
    <cfRule type="cellIs" dxfId="14" priority="5" operator="equal">
      <formula>0</formula>
    </cfRule>
  </conditionalFormatting>
  <conditionalFormatting sqref="F4:M5 F16:M16">
    <cfRule type="cellIs" dxfId="13" priority="4" operator="equal">
      <formula>0</formula>
    </cfRule>
  </conditionalFormatting>
  <dataValidations count="1">
    <dataValidation type="whole" operator="greaterThanOrEqual" allowBlank="1" showInputMessage="1" showErrorMessage="1" sqref="E4:M26" xr:uid="{00000000-0002-0000-0900-000000000000}">
      <formula1>0</formula1>
    </dataValidation>
  </dataValidations>
  <printOptions horizontalCentered="1" verticalCentered="1"/>
  <pageMargins left="0.39370078740157483" right="0.19685039370078741" top="0.9055118110236221" bottom="0.43307086614173229" header="0.15748031496062992" footer="0.19685039370078741"/>
  <pageSetup scale="68" orientation="landscape" r:id="rId1"/>
  <headerFooter scaleWithDoc="0">
    <oddHeader>&amp;C&amp;G</oddHeader>
    <oddFooter>&amp;R&amp;"-,Negrita"CEE,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24">
    <pageSetUpPr fitToPage="1"/>
  </sheetPr>
  <dimension ref="B1:I85"/>
  <sheetViews>
    <sheetView showGridLines="0" showRuler="0" zoomScale="90" zoomScaleNormal="90" zoomScaleSheetLayoutView="90" zoomScalePageLayoutView="86" workbookViewId="0">
      <pane ySplit="2" topLeftCell="A3" activePane="bottomLeft" state="frozen"/>
      <selection pane="bottomLeft" activeCell="A2" sqref="A2"/>
    </sheetView>
  </sheetViews>
  <sheetFormatPr baseColWidth="10" defaultColWidth="11.44140625" defaultRowHeight="13.8"/>
  <cols>
    <col min="1" max="1" width="9.21875" style="57" customWidth="1"/>
    <col min="2" max="2" width="6.77734375" style="142" hidden="1" customWidth="1"/>
    <col min="3" max="3" width="35.88671875" style="143" hidden="1" customWidth="1"/>
    <col min="4" max="4" width="4.6640625" style="145" customWidth="1"/>
    <col min="5" max="5" width="76.44140625" style="144" customWidth="1"/>
    <col min="6" max="6" width="11.44140625" style="57"/>
    <col min="7" max="7" width="31.44140625" style="57" customWidth="1"/>
    <col min="8" max="9" width="0" style="57" hidden="1" customWidth="1"/>
    <col min="10" max="16384" width="11.44140625" style="57"/>
  </cols>
  <sheetData>
    <row r="1" spans="2:9" ht="17.399999999999999">
      <c r="D1" s="56" t="s">
        <v>831</v>
      </c>
      <c r="F1" s="144"/>
    </row>
    <row r="2" spans="2:9" ht="41.4" customHeight="1">
      <c r="D2" s="514" t="s">
        <v>1518</v>
      </c>
      <c r="E2" s="514"/>
      <c r="F2" s="514"/>
    </row>
    <row r="3" spans="2:9" ht="8.4" customHeight="1">
      <c r="E3" s="59"/>
      <c r="F3" s="146"/>
    </row>
    <row r="4" spans="2:9" ht="18.75" customHeight="1">
      <c r="B4" s="142">
        <v>1</v>
      </c>
      <c r="C4" s="143" t="s">
        <v>1469</v>
      </c>
      <c r="D4" s="147" t="s">
        <v>113</v>
      </c>
      <c r="E4" s="515" t="s">
        <v>890</v>
      </c>
      <c r="F4" s="148"/>
      <c r="G4" s="149" t="str">
        <f>IF(F4="","Responda la pregunta 1","")</f>
        <v>Responda la pregunta 1</v>
      </c>
      <c r="H4" s="150" t="s">
        <v>825</v>
      </c>
      <c r="I4" s="150" t="s">
        <v>825</v>
      </c>
    </row>
    <row r="5" spans="2:9" ht="18.75" customHeight="1">
      <c r="D5" s="147"/>
      <c r="E5" s="515"/>
      <c r="H5" s="150" t="s">
        <v>826</v>
      </c>
      <c r="I5" s="150" t="s">
        <v>826</v>
      </c>
    </row>
    <row r="6" spans="2:9" ht="18.75" customHeight="1">
      <c r="D6" s="147"/>
      <c r="E6" s="515"/>
      <c r="H6" s="150"/>
      <c r="I6" s="57" t="s">
        <v>1470</v>
      </c>
    </row>
    <row r="7" spans="2:9" ht="12" customHeight="1">
      <c r="D7" s="147"/>
      <c r="E7" s="151"/>
      <c r="F7" s="152"/>
      <c r="H7" s="150" t="s">
        <v>807</v>
      </c>
    </row>
    <row r="8" spans="2:9" ht="18.75" customHeight="1">
      <c r="B8" s="142">
        <f>1+B4</f>
        <v>2</v>
      </c>
      <c r="C8" s="34" t="s">
        <v>1471</v>
      </c>
      <c r="D8" s="147" t="s">
        <v>114</v>
      </c>
      <c r="E8" s="153" t="s">
        <v>866</v>
      </c>
    </row>
    <row r="9" spans="2:9" ht="18.75" customHeight="1">
      <c r="B9" s="142">
        <f>+B8+1</f>
        <v>3</v>
      </c>
      <c r="C9" s="34" t="s">
        <v>1471</v>
      </c>
      <c r="D9" s="147"/>
      <c r="E9" s="154" t="s">
        <v>1472</v>
      </c>
      <c r="F9" s="148"/>
      <c r="G9" s="149" t="str">
        <f>IF(F9="","Responda la pregunta","")</f>
        <v>Responda la pregunta</v>
      </c>
    </row>
    <row r="10" spans="2:9" ht="18.75" customHeight="1">
      <c r="B10" s="142">
        <f t="shared" ref="B10:B48" si="0">+B9+1</f>
        <v>4</v>
      </c>
      <c r="C10" s="34" t="s">
        <v>1471</v>
      </c>
      <c r="D10" s="147"/>
      <c r="E10" s="119" t="s">
        <v>1473</v>
      </c>
      <c r="F10" s="148"/>
      <c r="G10" s="149" t="str">
        <f t="shared" ref="G10:G13" si="1">IF(F10="","Responda la pregunta","")</f>
        <v>Responda la pregunta</v>
      </c>
    </row>
    <row r="11" spans="2:9" ht="18.75" customHeight="1">
      <c r="B11" s="142">
        <f t="shared" si="0"/>
        <v>5</v>
      </c>
      <c r="C11" s="34" t="s">
        <v>1471</v>
      </c>
      <c r="D11" s="147"/>
      <c r="E11" s="119" t="s">
        <v>1474</v>
      </c>
      <c r="F11" s="148"/>
      <c r="G11" s="149" t="str">
        <f t="shared" si="1"/>
        <v>Responda la pregunta</v>
      </c>
    </row>
    <row r="12" spans="2:9" ht="18.75" customHeight="1">
      <c r="B12" s="142">
        <f t="shared" si="0"/>
        <v>6</v>
      </c>
      <c r="C12" s="34" t="s">
        <v>1471</v>
      </c>
      <c r="D12" s="147"/>
      <c r="E12" s="119" t="s">
        <v>1475</v>
      </c>
      <c r="F12" s="148"/>
      <c r="G12" s="149" t="str">
        <f t="shared" si="1"/>
        <v>Responda la pregunta</v>
      </c>
    </row>
    <row r="13" spans="2:9" ht="18.75" customHeight="1">
      <c r="B13" s="142">
        <f t="shared" si="0"/>
        <v>7</v>
      </c>
      <c r="C13" s="34" t="s">
        <v>1471</v>
      </c>
      <c r="D13" s="147"/>
      <c r="E13" s="119" t="s">
        <v>1476</v>
      </c>
      <c r="F13" s="148"/>
      <c r="G13" s="149" t="str">
        <f t="shared" si="1"/>
        <v>Responda la pregunta</v>
      </c>
    </row>
    <row r="14" spans="2:9" ht="12" customHeight="1">
      <c r="C14" s="144"/>
      <c r="D14" s="147"/>
      <c r="E14" s="155"/>
      <c r="F14" s="156"/>
      <c r="G14" s="157"/>
    </row>
    <row r="15" spans="2:9" ht="18.75" customHeight="1">
      <c r="B15" s="142">
        <v>8</v>
      </c>
      <c r="C15" s="143" t="s">
        <v>1477</v>
      </c>
      <c r="D15" s="147" t="s">
        <v>115</v>
      </c>
      <c r="E15" s="153" t="s">
        <v>899</v>
      </c>
    </row>
    <row r="16" spans="2:9" ht="18.75" customHeight="1">
      <c r="B16" s="142">
        <f t="shared" ref="B16:B19" si="2">+B15+1</f>
        <v>9</v>
      </c>
      <c r="C16" s="143" t="s">
        <v>1477</v>
      </c>
      <c r="D16" s="147"/>
      <c r="E16" s="154" t="s">
        <v>1478</v>
      </c>
      <c r="F16" s="148"/>
      <c r="G16" s="516" t="str">
        <f>IF(OR(F16="X",F17="X",F18="X",F19="X"),"","Responda la pregunta 4")</f>
        <v>Responda la pregunta 4</v>
      </c>
    </row>
    <row r="17" spans="2:7" ht="18.75" customHeight="1">
      <c r="B17" s="142">
        <f t="shared" si="2"/>
        <v>10</v>
      </c>
      <c r="C17" s="143" t="s">
        <v>1477</v>
      </c>
      <c r="D17" s="147"/>
      <c r="E17" s="154" t="s">
        <v>1479</v>
      </c>
      <c r="F17" s="148"/>
      <c r="G17" s="516"/>
    </row>
    <row r="18" spans="2:7" ht="18.75" customHeight="1">
      <c r="B18" s="142">
        <f t="shared" si="2"/>
        <v>11</v>
      </c>
      <c r="C18" s="143" t="s">
        <v>1477</v>
      </c>
      <c r="D18" s="147"/>
      <c r="E18" s="154" t="s">
        <v>1480</v>
      </c>
      <c r="F18" s="148"/>
      <c r="G18" s="516"/>
    </row>
    <row r="19" spans="2:7" ht="18.75" customHeight="1">
      <c r="B19" s="142">
        <f t="shared" si="2"/>
        <v>12</v>
      </c>
      <c r="C19" s="143" t="s">
        <v>1477</v>
      </c>
      <c r="D19" s="147"/>
      <c r="E19" s="119" t="s">
        <v>1481</v>
      </c>
      <c r="F19" s="148"/>
      <c r="G19" s="516"/>
    </row>
    <row r="20" spans="2:7" ht="12" customHeight="1">
      <c r="D20" s="147"/>
      <c r="E20" s="158"/>
    </row>
    <row r="21" spans="2:7" ht="18.75" customHeight="1">
      <c r="B21" s="142">
        <v>13</v>
      </c>
      <c r="C21" s="143" t="s">
        <v>1482</v>
      </c>
      <c r="D21" s="147" t="s">
        <v>116</v>
      </c>
      <c r="E21" s="153" t="s">
        <v>900</v>
      </c>
    </row>
    <row r="22" spans="2:7" ht="18.75" customHeight="1">
      <c r="B22" s="142">
        <f t="shared" si="0"/>
        <v>14</v>
      </c>
      <c r="C22" s="143" t="s">
        <v>1482</v>
      </c>
      <c r="D22" s="147"/>
      <c r="E22" s="119" t="s">
        <v>1483</v>
      </c>
      <c r="F22" s="148"/>
      <c r="G22" s="516" t="str">
        <f>IF(OR(F22="X",F23="X",F24="X",F25="X",F26="X",F27="X",F28="X",F29="X",F30="X",F31="X",F32="X"),"","Responda la pregunta 5")</f>
        <v>Responda la pregunta 5</v>
      </c>
    </row>
    <row r="23" spans="2:7" ht="18.75" customHeight="1">
      <c r="B23" s="142">
        <f t="shared" si="0"/>
        <v>15</v>
      </c>
      <c r="C23" s="143" t="s">
        <v>1482</v>
      </c>
      <c r="D23" s="147"/>
      <c r="E23" s="119" t="s">
        <v>1484</v>
      </c>
      <c r="F23" s="148"/>
      <c r="G23" s="516"/>
    </row>
    <row r="24" spans="2:7" ht="18.75" customHeight="1">
      <c r="B24" s="142">
        <f t="shared" si="0"/>
        <v>16</v>
      </c>
      <c r="C24" s="143" t="s">
        <v>1482</v>
      </c>
      <c r="D24" s="147"/>
      <c r="E24" s="119" t="s">
        <v>1485</v>
      </c>
      <c r="F24" s="148"/>
      <c r="G24" s="516"/>
    </row>
    <row r="25" spans="2:7" ht="18.75" customHeight="1">
      <c r="B25" s="142">
        <f t="shared" si="0"/>
        <v>17</v>
      </c>
      <c r="C25" s="143" t="s">
        <v>1482</v>
      </c>
      <c r="D25" s="147"/>
      <c r="E25" s="119" t="s">
        <v>1486</v>
      </c>
      <c r="F25" s="148"/>
      <c r="G25" s="516"/>
    </row>
    <row r="26" spans="2:7" ht="18.75" customHeight="1">
      <c r="B26" s="142">
        <f t="shared" si="0"/>
        <v>18</v>
      </c>
      <c r="C26" s="143" t="s">
        <v>1482</v>
      </c>
      <c r="D26" s="147"/>
      <c r="E26" s="119" t="s">
        <v>1487</v>
      </c>
      <c r="F26" s="148"/>
    </row>
    <row r="27" spans="2:7" ht="18.75" customHeight="1">
      <c r="B27" s="142">
        <f t="shared" si="0"/>
        <v>19</v>
      </c>
      <c r="C27" s="143" t="s">
        <v>1482</v>
      </c>
      <c r="D27" s="147"/>
      <c r="E27" s="119" t="s">
        <v>1488</v>
      </c>
      <c r="F27" s="148"/>
    </row>
    <row r="28" spans="2:7" ht="18.75" customHeight="1">
      <c r="B28" s="142">
        <f t="shared" si="0"/>
        <v>20</v>
      </c>
      <c r="C28" s="143" t="s">
        <v>1482</v>
      </c>
      <c r="D28" s="147"/>
      <c r="E28" s="119" t="s">
        <v>881</v>
      </c>
      <c r="F28" s="148"/>
    </row>
    <row r="29" spans="2:7" ht="18.75" customHeight="1">
      <c r="B29" s="142">
        <f t="shared" si="0"/>
        <v>21</v>
      </c>
      <c r="C29" s="143" t="s">
        <v>1482</v>
      </c>
      <c r="D29" s="147"/>
      <c r="E29" s="119" t="s">
        <v>868</v>
      </c>
      <c r="F29" s="148"/>
    </row>
    <row r="30" spans="2:7" ht="18.75" customHeight="1">
      <c r="B30" s="142">
        <f t="shared" si="0"/>
        <v>22</v>
      </c>
      <c r="C30" s="143" t="s">
        <v>1482</v>
      </c>
      <c r="D30" s="147"/>
      <c r="E30" s="119" t="s">
        <v>1489</v>
      </c>
      <c r="F30" s="148"/>
    </row>
    <row r="31" spans="2:7" ht="18.75" customHeight="1">
      <c r="B31" s="142">
        <f t="shared" si="0"/>
        <v>23</v>
      </c>
      <c r="C31" s="143" t="s">
        <v>1482</v>
      </c>
      <c r="D31" s="147"/>
      <c r="E31" s="119" t="s">
        <v>1490</v>
      </c>
      <c r="F31" s="148"/>
    </row>
    <row r="32" spans="2:7" ht="18.75" customHeight="1">
      <c r="B32" s="142">
        <f t="shared" si="0"/>
        <v>24</v>
      </c>
      <c r="C32" s="143" t="s">
        <v>1482</v>
      </c>
      <c r="D32" s="147"/>
      <c r="E32" s="119" t="s">
        <v>276</v>
      </c>
      <c r="F32" s="148"/>
    </row>
    <row r="33" spans="2:7" ht="12" customHeight="1">
      <c r="D33" s="147"/>
      <c r="E33" s="158"/>
      <c r="F33" s="159"/>
    </row>
    <row r="34" spans="2:7" ht="18.75" customHeight="1">
      <c r="B34" s="142">
        <v>25</v>
      </c>
      <c r="C34" s="143" t="s">
        <v>1491</v>
      </c>
      <c r="D34" s="147" t="s">
        <v>117</v>
      </c>
      <c r="E34" s="153" t="s">
        <v>274</v>
      </c>
      <c r="F34" s="159"/>
    </row>
    <row r="35" spans="2:7" ht="18.75" customHeight="1">
      <c r="B35" s="142">
        <f t="shared" si="0"/>
        <v>26</v>
      </c>
      <c r="C35" s="143" t="s">
        <v>1491</v>
      </c>
      <c r="D35" s="147"/>
      <c r="E35" s="119" t="s">
        <v>1492</v>
      </c>
      <c r="F35" s="148"/>
      <c r="G35" s="516" t="str">
        <f>IF(OR(F35="X",F36="X",F37="X",F38="X",F39="X",F40="X"),"","Responda la pregunta 6")</f>
        <v>Responda la pregunta 6</v>
      </c>
    </row>
    <row r="36" spans="2:7" ht="18.75" customHeight="1">
      <c r="B36" s="142">
        <f t="shared" si="0"/>
        <v>27</v>
      </c>
      <c r="C36" s="143" t="s">
        <v>1491</v>
      </c>
      <c r="D36" s="147"/>
      <c r="E36" s="119" t="s">
        <v>1493</v>
      </c>
      <c r="F36" s="148"/>
      <c r="G36" s="516"/>
    </row>
    <row r="37" spans="2:7" ht="18.75" customHeight="1">
      <c r="B37" s="142">
        <f t="shared" si="0"/>
        <v>28</v>
      </c>
      <c r="C37" s="143" t="s">
        <v>1491</v>
      </c>
      <c r="D37" s="147"/>
      <c r="E37" s="119" t="s">
        <v>1494</v>
      </c>
      <c r="F37" s="148"/>
      <c r="G37" s="516"/>
    </row>
    <row r="38" spans="2:7" ht="18.75" customHeight="1">
      <c r="B38" s="142">
        <f t="shared" si="0"/>
        <v>29</v>
      </c>
      <c r="C38" s="143" t="s">
        <v>1491</v>
      </c>
      <c r="D38" s="147"/>
      <c r="E38" s="119" t="s">
        <v>1495</v>
      </c>
      <c r="F38" s="148"/>
      <c r="G38" s="516"/>
    </row>
    <row r="39" spans="2:7" ht="18.75" customHeight="1">
      <c r="B39" s="142">
        <f t="shared" si="0"/>
        <v>30</v>
      </c>
      <c r="C39" s="143" t="s">
        <v>1491</v>
      </c>
      <c r="D39" s="147"/>
      <c r="E39" s="119" t="s">
        <v>1496</v>
      </c>
      <c r="F39" s="148"/>
    </row>
    <row r="40" spans="2:7" ht="18.75" customHeight="1">
      <c r="B40" s="142">
        <f t="shared" si="0"/>
        <v>31</v>
      </c>
      <c r="C40" s="143" t="s">
        <v>1491</v>
      </c>
      <c r="D40" s="147"/>
      <c r="E40" s="119" t="s">
        <v>276</v>
      </c>
      <c r="F40" s="148"/>
    </row>
    <row r="41" spans="2:7" ht="12" customHeight="1">
      <c r="D41" s="147"/>
      <c r="E41" s="34"/>
      <c r="F41" s="159"/>
    </row>
    <row r="42" spans="2:7" ht="24.6" customHeight="1">
      <c r="B42" s="142">
        <v>32</v>
      </c>
      <c r="C42" s="143" t="s">
        <v>1497</v>
      </c>
      <c r="D42" s="147" t="s">
        <v>118</v>
      </c>
      <c r="E42" s="153" t="s">
        <v>901</v>
      </c>
      <c r="F42" s="159"/>
    </row>
    <row r="43" spans="2:7" ht="18.75" customHeight="1">
      <c r="B43" s="142">
        <f t="shared" si="0"/>
        <v>33</v>
      </c>
      <c r="C43" s="143" t="s">
        <v>1497</v>
      </c>
      <c r="D43" s="147"/>
      <c r="E43" s="119" t="s">
        <v>1498</v>
      </c>
      <c r="F43" s="148"/>
      <c r="G43" s="516" t="str">
        <f>IF(OR(F43="X",F44="X",F45="X",F46="X",F47="X",F48="X"),"","Responda la pregunta 7")</f>
        <v>Responda la pregunta 7</v>
      </c>
    </row>
    <row r="44" spans="2:7" ht="18.75" customHeight="1">
      <c r="B44" s="142">
        <f t="shared" si="0"/>
        <v>34</v>
      </c>
      <c r="C44" s="143" t="s">
        <v>1497</v>
      </c>
      <c r="D44" s="147"/>
      <c r="E44" s="119" t="s">
        <v>1499</v>
      </c>
      <c r="F44" s="148"/>
      <c r="G44" s="516"/>
    </row>
    <row r="45" spans="2:7" ht="18.75" customHeight="1">
      <c r="B45" s="142">
        <f t="shared" si="0"/>
        <v>35</v>
      </c>
      <c r="C45" s="143" t="s">
        <v>1497</v>
      </c>
      <c r="D45" s="147"/>
      <c r="E45" s="119" t="s">
        <v>1500</v>
      </c>
      <c r="F45" s="148"/>
      <c r="G45" s="516"/>
    </row>
    <row r="46" spans="2:7" ht="18.75" customHeight="1">
      <c r="B46" s="142">
        <f t="shared" si="0"/>
        <v>36</v>
      </c>
      <c r="C46" s="143" t="s">
        <v>1497</v>
      </c>
      <c r="D46" s="147"/>
      <c r="E46" s="119" t="s">
        <v>1501</v>
      </c>
      <c r="F46" s="148"/>
      <c r="G46" s="516"/>
    </row>
    <row r="47" spans="2:7" ht="18.75" customHeight="1">
      <c r="B47" s="142">
        <f t="shared" si="0"/>
        <v>37</v>
      </c>
      <c r="C47" s="143" t="s">
        <v>1497</v>
      </c>
      <c r="D47" s="147"/>
      <c r="E47" s="119" t="s">
        <v>1502</v>
      </c>
      <c r="F47" s="148"/>
    </row>
    <row r="48" spans="2:7" ht="18.75" customHeight="1">
      <c r="B48" s="142">
        <f t="shared" si="0"/>
        <v>38</v>
      </c>
      <c r="C48" s="143" t="s">
        <v>1497</v>
      </c>
      <c r="D48" s="147"/>
      <c r="E48" s="119" t="s">
        <v>1503</v>
      </c>
      <c r="F48" s="148"/>
    </row>
    <row r="49" spans="2:7" ht="12.6" customHeight="1">
      <c r="D49" s="147"/>
    </row>
    <row r="50" spans="2:7" ht="18.75" customHeight="1">
      <c r="B50" s="142">
        <v>39</v>
      </c>
      <c r="C50" s="143" t="s">
        <v>1504</v>
      </c>
      <c r="D50" s="147" t="s">
        <v>119</v>
      </c>
      <c r="E50" s="153" t="s">
        <v>832</v>
      </c>
      <c r="F50" s="148"/>
      <c r="G50" s="149" t="str">
        <f>IF(F50="","Responda la pregunta 8","")</f>
        <v>Responda la pregunta 8</v>
      </c>
    </row>
    <row r="51" spans="2:7" ht="18.75" customHeight="1">
      <c r="B51" s="142">
        <f>+B50+1</f>
        <v>40</v>
      </c>
      <c r="C51" s="143" t="s">
        <v>1504</v>
      </c>
      <c r="D51" s="147"/>
      <c r="E51" s="160" t="str">
        <f>IF(F50="Sí","Indique nombre y código presupuestario de la institución con la que se comparte","")</f>
        <v/>
      </c>
      <c r="G51" s="161"/>
    </row>
    <row r="52" spans="2:7" ht="18.75" customHeight="1">
      <c r="B52" s="142">
        <f>+B51+1</f>
        <v>41</v>
      </c>
      <c r="C52" s="143" t="s">
        <v>1504</v>
      </c>
      <c r="D52" s="147"/>
      <c r="E52" s="162"/>
      <c r="F52" s="148"/>
      <c r="G52" s="516" t="str">
        <f>IF(F50="No","",IF(AND(F50="Sí",(OR(E52&lt;&gt;"",E53&lt;&gt;"",E54&lt;&gt;"",E55&lt;&gt;""))),"","Se indicó que comparte el edificio, complete lo que se le solicita"))</f>
        <v>Se indicó que comparte el edificio, complete lo que se le solicita</v>
      </c>
    </row>
    <row r="53" spans="2:7" ht="18.75" customHeight="1">
      <c r="B53" s="142">
        <f>+B52+1</f>
        <v>42</v>
      </c>
      <c r="C53" s="143" t="s">
        <v>1504</v>
      </c>
      <c r="D53" s="147"/>
      <c r="E53" s="162"/>
      <c r="F53" s="148"/>
      <c r="G53" s="516"/>
    </row>
    <row r="54" spans="2:7" ht="18.75" customHeight="1">
      <c r="B54" s="142">
        <f>+B53+1</f>
        <v>43</v>
      </c>
      <c r="C54" s="143" t="s">
        <v>1504</v>
      </c>
      <c r="D54" s="147"/>
      <c r="E54" s="162"/>
      <c r="F54" s="148"/>
      <c r="G54" s="516"/>
    </row>
    <row r="55" spans="2:7" ht="18.75" customHeight="1">
      <c r="B55" s="142">
        <f>+B54+1</f>
        <v>44</v>
      </c>
      <c r="C55" s="143" t="s">
        <v>1504</v>
      </c>
      <c r="D55" s="147"/>
      <c r="E55" s="162"/>
      <c r="F55" s="148"/>
      <c r="G55" s="516"/>
    </row>
    <row r="56" spans="2:7" ht="12" customHeight="1">
      <c r="D56" s="147"/>
      <c r="E56" s="163"/>
      <c r="F56" s="164"/>
    </row>
    <row r="57" spans="2:7" ht="18.600000000000001" customHeight="1">
      <c r="D57" s="147"/>
      <c r="E57" s="165" t="s">
        <v>177</v>
      </c>
    </row>
    <row r="58" spans="2:7" ht="18.75" customHeight="1">
      <c r="B58" s="142">
        <v>45</v>
      </c>
      <c r="C58" s="143" t="s">
        <v>1505</v>
      </c>
      <c r="D58" s="147"/>
      <c r="E58" s="508"/>
      <c r="F58" s="509"/>
    </row>
    <row r="59" spans="2:7" ht="18.75" customHeight="1">
      <c r="D59" s="147"/>
      <c r="E59" s="510"/>
      <c r="F59" s="511"/>
    </row>
    <row r="60" spans="2:7" ht="15.6">
      <c r="D60" s="147"/>
      <c r="E60" s="510"/>
      <c r="F60" s="511"/>
    </row>
    <row r="61" spans="2:7" ht="15.6">
      <c r="D61" s="147"/>
      <c r="E61" s="510"/>
      <c r="F61" s="511"/>
    </row>
    <row r="62" spans="2:7" ht="15.6">
      <c r="D62" s="147"/>
      <c r="E62" s="510"/>
      <c r="F62" s="511"/>
    </row>
    <row r="63" spans="2:7" ht="15.6">
      <c r="D63" s="147"/>
      <c r="E63" s="512"/>
      <c r="F63" s="513"/>
    </row>
    <row r="64" spans="2:7" ht="15.6">
      <c r="D64" s="147"/>
    </row>
    <row r="65" spans="4:4" ht="15.6">
      <c r="D65" s="147"/>
    </row>
    <row r="66" spans="4:4" ht="15.6">
      <c r="D66" s="147"/>
    </row>
    <row r="67" spans="4:4" ht="15.6">
      <c r="D67" s="147"/>
    </row>
    <row r="68" spans="4:4" ht="15.6">
      <c r="D68" s="147"/>
    </row>
    <row r="69" spans="4:4" ht="15.6">
      <c r="D69" s="147"/>
    </row>
    <row r="70" spans="4:4" ht="15.6">
      <c r="D70" s="147"/>
    </row>
    <row r="71" spans="4:4" ht="15.6">
      <c r="D71" s="147"/>
    </row>
    <row r="72" spans="4:4" ht="15.6">
      <c r="D72" s="147"/>
    </row>
    <row r="73" spans="4:4" ht="15.6">
      <c r="D73" s="147"/>
    </row>
    <row r="74" spans="4:4" ht="15.6">
      <c r="D74" s="147"/>
    </row>
    <row r="75" spans="4:4" ht="15.6">
      <c r="D75" s="147"/>
    </row>
    <row r="76" spans="4:4" ht="15.6">
      <c r="D76" s="147"/>
    </row>
    <row r="77" spans="4:4" ht="15.6">
      <c r="D77" s="147"/>
    </row>
    <row r="78" spans="4:4" ht="15.6">
      <c r="D78" s="147"/>
    </row>
    <row r="79" spans="4:4" ht="15.6">
      <c r="D79" s="147"/>
    </row>
    <row r="80" spans="4:4" ht="15.6">
      <c r="D80" s="147"/>
    </row>
    <row r="81" spans="4:4" ht="15.6">
      <c r="D81" s="147"/>
    </row>
    <row r="82" spans="4:4" ht="15.6">
      <c r="D82" s="147"/>
    </row>
    <row r="83" spans="4:4" ht="15.6">
      <c r="D83" s="147"/>
    </row>
    <row r="84" spans="4:4" ht="15.6">
      <c r="D84" s="147"/>
    </row>
    <row r="85" spans="4:4" ht="15.6">
      <c r="D85" s="147"/>
    </row>
  </sheetData>
  <sheetProtection algorithmName="SHA-512" hashValue="VoubSWhrvjCB+c/QtDGJg9VA35xXvqMstvAoSEkyQ+ufHLSehUyOhCjHpqBUXMO3yOk+UbIEL0xWWLiwRl/TVQ==" saltValue="026fq8mRKvUXFCpvnPoV6g==" spinCount="100000" sheet="1" objects="1" scenarios="1"/>
  <mergeCells count="8">
    <mergeCell ref="E58:F63"/>
    <mergeCell ref="D2:F2"/>
    <mergeCell ref="E4:E6"/>
    <mergeCell ref="G16:G19"/>
    <mergeCell ref="G22:G25"/>
    <mergeCell ref="G35:G38"/>
    <mergeCell ref="G43:G46"/>
    <mergeCell ref="G52:G55"/>
  </mergeCells>
  <conditionalFormatting sqref="C8:C13 E15:E33">
    <cfRule type="cellIs" dxfId="12" priority="3" operator="equal">
      <formula>"Error!"</formula>
    </cfRule>
  </conditionalFormatting>
  <conditionalFormatting sqref="C15:D19">
    <cfRule type="cellIs" dxfId="11" priority="8" operator="equal">
      <formula>"Error!"</formula>
    </cfRule>
  </conditionalFormatting>
  <conditionalFormatting sqref="C21:D32">
    <cfRule type="cellIs" dxfId="10" priority="7" operator="equal">
      <formula>"Error!"</formula>
    </cfRule>
  </conditionalFormatting>
  <conditionalFormatting sqref="E8">
    <cfRule type="cellIs" dxfId="9" priority="5" operator="equal">
      <formula>"Error!"</formula>
    </cfRule>
  </conditionalFormatting>
  <conditionalFormatting sqref="F4">
    <cfRule type="containsBlanks" dxfId="8" priority="6">
      <formula>LEN(TRIM(F4))=0</formula>
    </cfRule>
  </conditionalFormatting>
  <conditionalFormatting sqref="F9:F13">
    <cfRule type="containsBlanks" dxfId="7" priority="1">
      <formula>LEN(TRIM(F9))=0</formula>
    </cfRule>
  </conditionalFormatting>
  <conditionalFormatting sqref="F50">
    <cfRule type="containsBlanks" dxfId="6" priority="4">
      <formula>LEN(TRIM(F50))=0</formula>
    </cfRule>
  </conditionalFormatting>
  <dataValidations count="2">
    <dataValidation type="list" allowBlank="1" showInputMessage="1" showErrorMessage="1" sqref="F4 F9:F13 F50" xr:uid="{92D3A128-3656-49D9-A24F-F0F4D89DF89A}">
      <formula1>sino</formula1>
    </dataValidation>
    <dataValidation type="list" allowBlank="1" showInputMessage="1" showErrorMessage="1" sqref="F22:F32 F16:F19 F35:F40 F43:F48" xr:uid="{188CCC2E-E424-476F-A8D6-04F13EE1CDC2}">
      <formula1>Marca</formula1>
    </dataValidation>
  </dataValidations>
  <printOptions horizontalCentered="1" verticalCentered="1"/>
  <pageMargins left="0.39370078740157483" right="0.19685039370078741" top="0.34" bottom="0.43307086614173229" header="0.15748031496062992" footer="0.19685039370078741"/>
  <pageSetup scale="64" orientation="portrait" r:id="rId1"/>
  <headerFooter scaleWithDoc="0">
    <oddHeader>&amp;C&amp;G</oddHeader>
    <oddFooter>&amp;R&amp;"-,Negrita"CEE,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25">
    <pageSetUpPr fitToPage="1"/>
  </sheetPr>
  <dimension ref="B1:L35"/>
  <sheetViews>
    <sheetView showGridLines="0" showRuler="0" zoomScale="90" zoomScaleNormal="90" zoomScaleSheetLayoutView="90" zoomScalePageLayoutView="86" workbookViewId="0"/>
  </sheetViews>
  <sheetFormatPr baseColWidth="10" defaultColWidth="11.44140625" defaultRowHeight="13.8"/>
  <cols>
    <col min="1" max="1" width="9.21875" style="57" customWidth="1"/>
    <col min="2" max="2" width="4.109375" style="55" hidden="1" customWidth="1"/>
    <col min="3" max="3" width="54.6640625" style="57" customWidth="1"/>
    <col min="4" max="4" width="8.44140625" style="57" customWidth="1"/>
    <col min="5" max="6" width="15.77734375" style="57" customWidth="1"/>
    <col min="7" max="7" width="13.6640625" style="57" customWidth="1"/>
    <col min="8" max="11" width="11.44140625" style="57" customWidth="1"/>
    <col min="12" max="12" width="15.44140625" style="57" customWidth="1"/>
    <col min="13" max="16384" width="11.44140625" style="57"/>
  </cols>
  <sheetData>
    <row r="1" spans="2:12" ht="17.399999999999999">
      <c r="C1" s="56" t="s">
        <v>884</v>
      </c>
      <c r="E1" s="56"/>
      <c r="H1" s="56"/>
      <c r="K1" s="58"/>
      <c r="L1" s="58"/>
    </row>
    <row r="2" spans="2:12" ht="18" thickBot="1">
      <c r="C2" s="56" t="s">
        <v>1507</v>
      </c>
      <c r="E2" s="83"/>
      <c r="F2" s="105"/>
      <c r="G2" s="106"/>
    </row>
    <row r="3" spans="2:12" ht="28.8" thickTop="1" thickBot="1">
      <c r="B3" s="55">
        <v>1</v>
      </c>
      <c r="C3" s="107"/>
      <c r="D3" s="108"/>
      <c r="E3" s="109" t="s">
        <v>264</v>
      </c>
      <c r="F3" s="110" t="s">
        <v>1506</v>
      </c>
    </row>
    <row r="4" spans="2:12" ht="21.6" customHeight="1" thickTop="1">
      <c r="B4" s="55">
        <v>2</v>
      </c>
      <c r="C4" s="111" t="s">
        <v>805</v>
      </c>
      <c r="D4" s="111"/>
      <c r="E4" s="112">
        <f>+E5+E6</f>
        <v>0</v>
      </c>
      <c r="F4" s="113">
        <f>+F5+F6</f>
        <v>0</v>
      </c>
    </row>
    <row r="5" spans="2:12" ht="21.6" customHeight="1">
      <c r="B5" s="55">
        <v>3</v>
      </c>
      <c r="C5" s="114" t="s">
        <v>879</v>
      </c>
      <c r="D5" s="115"/>
      <c r="E5" s="116"/>
      <c r="F5" s="117"/>
      <c r="G5" s="118" t="str">
        <f>IF(AND(OR(E5&gt;0),AND(F5="")),"¿Nada en buen estado?",IF(AND(OR(E5&gt;=0),AND(F5&gt;E5)),"Verifique la cantidad total",""))</f>
        <v/>
      </c>
    </row>
    <row r="6" spans="2:12" ht="21.6" customHeight="1">
      <c r="B6" s="55">
        <v>4</v>
      </c>
      <c r="C6" s="119" t="s">
        <v>773</v>
      </c>
      <c r="D6" s="119"/>
      <c r="E6" s="120">
        <f>+E7+E8+E9</f>
        <v>0</v>
      </c>
      <c r="F6" s="121">
        <f>+F7+F8+F9</f>
        <v>0</v>
      </c>
    </row>
    <row r="7" spans="2:12" ht="21.6" customHeight="1">
      <c r="B7" s="55">
        <v>5</v>
      </c>
      <c r="C7" s="122"/>
      <c r="D7" s="443"/>
      <c r="E7" s="123"/>
      <c r="F7" s="124"/>
      <c r="G7" s="118" t="str">
        <f t="shared" ref="G7:G24" si="0">IF(AND(OR(E7&gt;0),AND(F7="")),"¿Nada en buen estado?",IF(AND(OR(E7&gt;=0),AND(F7&gt;E7)),"Verifique la cantidad total",""))</f>
        <v/>
      </c>
    </row>
    <row r="8" spans="2:12" ht="21.6" customHeight="1">
      <c r="B8" s="55">
        <v>6</v>
      </c>
      <c r="C8" s="122"/>
      <c r="D8" s="443"/>
      <c r="E8" s="123"/>
      <c r="F8" s="124"/>
      <c r="G8" s="118" t="str">
        <f t="shared" si="0"/>
        <v/>
      </c>
    </row>
    <row r="9" spans="2:12" ht="21.6" customHeight="1">
      <c r="B9" s="55">
        <v>7</v>
      </c>
      <c r="C9" s="122"/>
      <c r="D9" s="443"/>
      <c r="E9" s="123"/>
      <c r="F9" s="124"/>
      <c r="G9" s="118" t="str">
        <f t="shared" si="0"/>
        <v/>
      </c>
    </row>
    <row r="10" spans="2:12" ht="21.6" customHeight="1">
      <c r="B10" s="55">
        <v>8</v>
      </c>
      <c r="C10" s="125" t="s">
        <v>265</v>
      </c>
      <c r="D10" s="125"/>
      <c r="E10" s="123"/>
      <c r="F10" s="126"/>
      <c r="G10" s="118" t="str">
        <f t="shared" si="0"/>
        <v/>
      </c>
    </row>
    <row r="11" spans="2:12" ht="21.6" customHeight="1">
      <c r="B11" s="55">
        <v>9</v>
      </c>
      <c r="C11" s="127" t="s">
        <v>266</v>
      </c>
      <c r="D11" s="127"/>
      <c r="E11" s="123"/>
      <c r="F11" s="126"/>
      <c r="G11" s="118" t="str">
        <f t="shared" si="0"/>
        <v/>
      </c>
    </row>
    <row r="12" spans="2:12" ht="21.6" customHeight="1">
      <c r="B12" s="55">
        <v>10</v>
      </c>
      <c r="C12" s="127" t="s">
        <v>774</v>
      </c>
      <c r="D12" s="127"/>
      <c r="E12" s="123"/>
      <c r="F12" s="126"/>
      <c r="G12" s="118" t="str">
        <f t="shared" si="0"/>
        <v/>
      </c>
    </row>
    <row r="13" spans="2:12" ht="21.6" customHeight="1">
      <c r="B13" s="55">
        <v>11</v>
      </c>
      <c r="C13" s="125" t="s">
        <v>867</v>
      </c>
      <c r="D13" s="125"/>
      <c r="E13" s="123"/>
      <c r="F13" s="126"/>
      <c r="G13" s="118" t="str">
        <f t="shared" si="0"/>
        <v/>
      </c>
    </row>
    <row r="14" spans="2:12" ht="21.6" customHeight="1">
      <c r="B14" s="55">
        <v>12</v>
      </c>
      <c r="C14" s="127" t="s">
        <v>267</v>
      </c>
      <c r="D14" s="127"/>
      <c r="E14" s="123"/>
      <c r="F14" s="126"/>
      <c r="G14" s="118" t="str">
        <f t="shared" si="0"/>
        <v/>
      </c>
    </row>
    <row r="15" spans="2:12" ht="21.6" customHeight="1">
      <c r="B15" s="55">
        <v>13</v>
      </c>
      <c r="C15" s="127" t="s">
        <v>268</v>
      </c>
      <c r="D15" s="127"/>
      <c r="E15" s="123"/>
      <c r="F15" s="126"/>
      <c r="G15" s="118" t="str">
        <f t="shared" si="0"/>
        <v/>
      </c>
    </row>
    <row r="16" spans="2:12" ht="21.6" customHeight="1">
      <c r="B16" s="55">
        <v>14</v>
      </c>
      <c r="C16" s="125" t="s">
        <v>269</v>
      </c>
      <c r="D16" s="128" t="str">
        <f>IF(AND('CUADRO 8'!F9="Sí",OR(E16="",E16=0)),"**",IF(AND(E16&gt;0,OR('CUADRO 8'!F9="No",'CUADRO 8'!F9="")),"/**/",""))</f>
        <v/>
      </c>
      <c r="E16" s="123"/>
      <c r="F16" s="126"/>
      <c r="G16" s="118" t="str">
        <f t="shared" si="0"/>
        <v/>
      </c>
    </row>
    <row r="17" spans="2:7" ht="21.6" customHeight="1">
      <c r="B17" s="55">
        <v>15</v>
      </c>
      <c r="C17" s="127" t="s">
        <v>270</v>
      </c>
      <c r="D17" s="127"/>
      <c r="E17" s="123"/>
      <c r="F17" s="126"/>
      <c r="G17" s="118" t="str">
        <f t="shared" si="0"/>
        <v/>
      </c>
    </row>
    <row r="18" spans="2:7" ht="21.6" customHeight="1">
      <c r="B18" s="55">
        <v>16</v>
      </c>
      <c r="C18" s="127" t="s">
        <v>806</v>
      </c>
      <c r="D18" s="127"/>
      <c r="E18" s="123"/>
      <c r="F18" s="126"/>
      <c r="G18" s="118" t="str">
        <f t="shared" si="0"/>
        <v/>
      </c>
    </row>
    <row r="19" spans="2:7" ht="21.6" customHeight="1">
      <c r="B19" s="55">
        <v>17</v>
      </c>
      <c r="C19" s="127" t="s">
        <v>271</v>
      </c>
      <c r="D19" s="127"/>
      <c r="E19" s="123"/>
      <c r="F19" s="126"/>
      <c r="G19" s="118" t="str">
        <f t="shared" si="0"/>
        <v/>
      </c>
    </row>
    <row r="20" spans="2:7" ht="21.6" customHeight="1">
      <c r="B20" s="55">
        <v>18</v>
      </c>
      <c r="C20" s="127" t="s">
        <v>272</v>
      </c>
      <c r="D20" s="127"/>
      <c r="E20" s="123"/>
      <c r="F20" s="126"/>
      <c r="G20" s="118" t="str">
        <f t="shared" si="0"/>
        <v/>
      </c>
    </row>
    <row r="21" spans="2:7" ht="21.6" customHeight="1">
      <c r="B21" s="55">
        <v>19</v>
      </c>
      <c r="C21" s="129" t="s">
        <v>775</v>
      </c>
      <c r="E21" s="130"/>
      <c r="F21" s="131"/>
      <c r="G21" s="118" t="str">
        <f t="shared" si="0"/>
        <v/>
      </c>
    </row>
    <row r="22" spans="2:7" ht="21.6" customHeight="1">
      <c r="B22" s="55">
        <v>20</v>
      </c>
      <c r="C22" s="132" t="s">
        <v>897</v>
      </c>
      <c r="D22" s="133"/>
      <c r="E22" s="134"/>
      <c r="F22" s="135"/>
      <c r="G22" s="118" t="str">
        <f t="shared" si="0"/>
        <v/>
      </c>
    </row>
    <row r="23" spans="2:7" ht="21.6" customHeight="1">
      <c r="B23" s="55">
        <v>21</v>
      </c>
      <c r="C23" s="125" t="s">
        <v>1509</v>
      </c>
      <c r="D23" s="128"/>
      <c r="E23" s="123"/>
      <c r="F23" s="126"/>
      <c r="G23" s="118" t="str">
        <f t="shared" si="0"/>
        <v/>
      </c>
    </row>
    <row r="24" spans="2:7" ht="21.6" customHeight="1" thickBot="1">
      <c r="B24" s="55">
        <v>22</v>
      </c>
      <c r="C24" s="136" t="s">
        <v>1510</v>
      </c>
      <c r="D24" s="136"/>
      <c r="E24" s="137"/>
      <c r="F24" s="138"/>
      <c r="G24" s="118" t="str">
        <f t="shared" si="0"/>
        <v/>
      </c>
    </row>
    <row r="25" spans="2:7" ht="20.399999999999999" customHeight="1" thickTop="1">
      <c r="C25" s="139" t="str">
        <f>IF(D16="**","** En el Cuadro 8 indicó que se cuenta con Servicio de Biblioteca, pero no indica espacio físico en este cuadro.","")</f>
        <v/>
      </c>
      <c r="E25" s="44"/>
      <c r="F25" s="140"/>
      <c r="G25" s="141"/>
    </row>
    <row r="26" spans="2:7" ht="18" customHeight="1">
      <c r="C26" s="139" t="str">
        <f>IF(D16="/**/","/**/ Indicó espacio físico para Biblioteca, pero no indica Servicio de biblioteca en el Cuadro 8.","")</f>
        <v/>
      </c>
      <c r="E26" s="44"/>
      <c r="F26" s="140"/>
      <c r="G26" s="141"/>
    </row>
    <row r="28" spans="2:7" ht="15.6">
      <c r="B28" s="57"/>
      <c r="C28" s="81" t="s">
        <v>177</v>
      </c>
    </row>
    <row r="29" spans="2:7">
      <c r="B29" s="55">
        <v>23</v>
      </c>
      <c r="C29" s="508"/>
      <c r="D29" s="517"/>
      <c r="E29" s="517"/>
      <c r="F29" s="509"/>
    </row>
    <row r="30" spans="2:7">
      <c r="C30" s="510"/>
      <c r="D30" s="518"/>
      <c r="E30" s="518"/>
      <c r="F30" s="511"/>
    </row>
    <row r="31" spans="2:7">
      <c r="C31" s="510"/>
      <c r="D31" s="518"/>
      <c r="E31" s="518"/>
      <c r="F31" s="511"/>
    </row>
    <row r="32" spans="2:7">
      <c r="C32" s="510"/>
      <c r="D32" s="518"/>
      <c r="E32" s="518"/>
      <c r="F32" s="511"/>
    </row>
    <row r="33" spans="3:6">
      <c r="C33" s="510"/>
      <c r="D33" s="518"/>
      <c r="E33" s="518"/>
      <c r="F33" s="511"/>
    </row>
    <row r="34" spans="3:6">
      <c r="C34" s="510"/>
      <c r="D34" s="518"/>
      <c r="E34" s="518"/>
      <c r="F34" s="511"/>
    </row>
    <row r="35" spans="3:6">
      <c r="C35" s="512"/>
      <c r="D35" s="519"/>
      <c r="E35" s="519"/>
      <c r="F35" s="513"/>
    </row>
  </sheetData>
  <sheetProtection algorithmName="SHA-512" hashValue="T2HVeMxlxNhD4Y59DQiuLcNsKdUh9gI5vlYM0/ZBdSLejhvi97w3DDmJsYTzK2IzveN5OcL5k2lYnWqZcI20nw==" saltValue="9X9GJqCilKH3YIdXzhDyag==" spinCount="100000" sheet="1" objects="1" scenarios="1"/>
  <mergeCells count="1">
    <mergeCell ref="C29:F35"/>
  </mergeCells>
  <conditionalFormatting sqref="E4:F4">
    <cfRule type="cellIs" dxfId="5" priority="3" operator="equal">
      <formula>0</formula>
    </cfRule>
  </conditionalFormatting>
  <conditionalFormatting sqref="E6:F6">
    <cfRule type="cellIs" dxfId="4" priority="4" operator="equal">
      <formula>0</formula>
    </cfRule>
  </conditionalFormatting>
  <conditionalFormatting sqref="G5">
    <cfRule type="cellIs" dxfId="3" priority="2" operator="equal">
      <formula>"Error!"</formula>
    </cfRule>
  </conditionalFormatting>
  <conditionalFormatting sqref="G7:G24">
    <cfRule type="cellIs" dxfId="2" priority="1" operator="equal">
      <formula>"Error!"</formula>
    </cfRule>
  </conditionalFormatting>
  <dataValidations count="1">
    <dataValidation type="whole" operator="greaterThanOrEqual" allowBlank="1" showInputMessage="1" showErrorMessage="1" sqref="E4:F24 F25:G26" xr:uid="{E3A88A7A-0E42-44CD-99E6-EE7A9121221E}">
      <formula1>0</formula1>
    </dataValidation>
  </dataValidations>
  <printOptions horizontalCentered="1" verticalCentered="1"/>
  <pageMargins left="0.39370078740157483" right="0.19685039370078741" top="0.9055118110236221" bottom="0.43307086614173229" header="0.15748031496062992" footer="0.19685039370078741"/>
  <pageSetup scale="74" orientation="landscape" r:id="rId1"/>
  <headerFooter scaleWithDoc="0">
    <oddHeader>&amp;C&amp;G</oddHeader>
    <oddFooter>&amp;R&amp;"-,Negrita"CEE,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7E4AA-8AAB-47BA-AC29-410A626987A0}">
  <sheetPr codeName="Hoja1">
    <pageSetUpPr fitToPage="1"/>
  </sheetPr>
  <dimension ref="B1:G18"/>
  <sheetViews>
    <sheetView showGridLines="0" showRuler="0" zoomScale="90" zoomScaleNormal="90" zoomScaleSheetLayoutView="90" zoomScalePageLayoutView="86" workbookViewId="0"/>
  </sheetViews>
  <sheetFormatPr baseColWidth="10" defaultColWidth="11.44140625" defaultRowHeight="13.8"/>
  <cols>
    <col min="1" max="1" width="9.21875" style="57" customWidth="1"/>
    <col min="2" max="2" width="3.21875" style="55" hidden="1" customWidth="1"/>
    <col min="3" max="3" width="43.77734375" style="57" customWidth="1"/>
    <col min="4" max="7" width="15.6640625" style="57" customWidth="1"/>
    <col min="8" max="16384" width="11.44140625" style="57"/>
  </cols>
  <sheetData>
    <row r="1" spans="2:7" ht="17.399999999999999">
      <c r="C1" s="56" t="s">
        <v>1511</v>
      </c>
      <c r="D1" s="56"/>
    </row>
    <row r="2" spans="2:7" ht="18" thickBot="1">
      <c r="C2" s="82" t="s">
        <v>1468</v>
      </c>
      <c r="D2" s="83"/>
      <c r="E2" s="83"/>
      <c r="F2" s="83"/>
      <c r="G2" s="84"/>
    </row>
    <row r="3" spans="2:7" ht="31.8" customHeight="1" thickTop="1">
      <c r="B3" s="55">
        <f>+B2+1</f>
        <v>1</v>
      </c>
      <c r="C3" s="520" t="s">
        <v>277</v>
      </c>
      <c r="D3" s="522" t="s">
        <v>278</v>
      </c>
      <c r="E3" s="523"/>
      <c r="F3" s="524" t="s">
        <v>1513</v>
      </c>
      <c r="G3" s="525"/>
    </row>
    <row r="4" spans="2:7" ht="43.2" customHeight="1" thickBot="1">
      <c r="B4" s="55">
        <f t="shared" ref="B4:B8" si="0">+B3+1</f>
        <v>2</v>
      </c>
      <c r="C4" s="521"/>
      <c r="D4" s="86" t="s">
        <v>1514</v>
      </c>
      <c r="E4" s="87" t="s">
        <v>279</v>
      </c>
      <c r="F4" s="88" t="s">
        <v>1514</v>
      </c>
      <c r="G4" s="89" t="s">
        <v>279</v>
      </c>
    </row>
    <row r="5" spans="2:7" ht="25.2" customHeight="1" thickTop="1">
      <c r="B5" s="55">
        <f t="shared" si="0"/>
        <v>3</v>
      </c>
      <c r="C5" s="90" t="s">
        <v>280</v>
      </c>
      <c r="D5" s="91">
        <f>SUM(D6:D8)</f>
        <v>0</v>
      </c>
      <c r="E5" s="92">
        <f>SUM(E6:E8)</f>
        <v>0</v>
      </c>
      <c r="F5" s="93">
        <f>SUM(F6:F8)</f>
        <v>0</v>
      </c>
      <c r="G5" s="94">
        <f>SUM(G6:G8)</f>
        <v>0</v>
      </c>
    </row>
    <row r="6" spans="2:7" ht="25.2" customHeight="1">
      <c r="B6" s="55">
        <f t="shared" si="0"/>
        <v>4</v>
      </c>
      <c r="C6" s="95" t="s">
        <v>281</v>
      </c>
      <c r="D6" s="96"/>
      <c r="E6" s="97"/>
      <c r="F6" s="98"/>
      <c r="G6" s="99"/>
    </row>
    <row r="7" spans="2:7" ht="25.2" customHeight="1">
      <c r="B7" s="55">
        <f t="shared" si="0"/>
        <v>5</v>
      </c>
      <c r="C7" s="95" t="s">
        <v>282</v>
      </c>
      <c r="D7" s="96"/>
      <c r="E7" s="97"/>
      <c r="F7" s="98"/>
      <c r="G7" s="99"/>
    </row>
    <row r="8" spans="2:7" ht="25.2" customHeight="1" thickBot="1">
      <c r="B8" s="55">
        <f t="shared" si="0"/>
        <v>6</v>
      </c>
      <c r="C8" s="100" t="s">
        <v>283</v>
      </c>
      <c r="D8" s="101"/>
      <c r="E8" s="102"/>
      <c r="F8" s="103"/>
      <c r="G8" s="104"/>
    </row>
    <row r="9" spans="2:7" ht="14.4" thickTop="1"/>
    <row r="11" spans="2:7" ht="15.6">
      <c r="C11" s="81" t="s">
        <v>177</v>
      </c>
    </row>
    <row r="12" spans="2:7">
      <c r="B12" s="55">
        <v>7</v>
      </c>
      <c r="C12" s="508"/>
      <c r="D12" s="517"/>
      <c r="E12" s="517"/>
      <c r="F12" s="517"/>
      <c r="G12" s="509"/>
    </row>
    <row r="13" spans="2:7">
      <c r="C13" s="510"/>
      <c r="D13" s="518"/>
      <c r="E13" s="518"/>
      <c r="F13" s="518"/>
      <c r="G13" s="511"/>
    </row>
    <row r="14" spans="2:7">
      <c r="C14" s="510"/>
      <c r="D14" s="518"/>
      <c r="E14" s="518"/>
      <c r="F14" s="518"/>
      <c r="G14" s="511"/>
    </row>
    <row r="15" spans="2:7">
      <c r="C15" s="510"/>
      <c r="D15" s="518"/>
      <c r="E15" s="518"/>
      <c r="F15" s="518"/>
      <c r="G15" s="511"/>
    </row>
    <row r="16" spans="2:7">
      <c r="C16" s="510"/>
      <c r="D16" s="518"/>
      <c r="E16" s="518"/>
      <c r="F16" s="518"/>
      <c r="G16" s="511"/>
    </row>
    <row r="17" spans="3:7">
      <c r="C17" s="510"/>
      <c r="D17" s="518"/>
      <c r="E17" s="518"/>
      <c r="F17" s="518"/>
      <c r="G17" s="511"/>
    </row>
    <row r="18" spans="3:7">
      <c r="C18" s="512"/>
      <c r="D18" s="519"/>
      <c r="E18" s="519"/>
      <c r="F18" s="519"/>
      <c r="G18" s="513"/>
    </row>
  </sheetData>
  <sheetProtection algorithmName="SHA-512" hashValue="zviSHDeP3hEg3Jk8DJpL2MGI3h4cwCkVIPaPdQYO39wcRK8m6A1hP5pshAm3rdE0rXFtqAV5muJqzzmwiiXTwg==" saltValue="mg4cnD7FFHI+pecLj/m58w==" spinCount="100000" sheet="1" objects="1" scenarios="1"/>
  <mergeCells count="4">
    <mergeCell ref="C3:C4"/>
    <mergeCell ref="D3:E3"/>
    <mergeCell ref="F3:G3"/>
    <mergeCell ref="C12:G18"/>
  </mergeCells>
  <conditionalFormatting sqref="D5:G5">
    <cfRule type="cellIs" dxfId="1" priority="1" operator="equal">
      <formula>0</formula>
    </cfRule>
  </conditionalFormatting>
  <dataValidations count="1">
    <dataValidation type="whole" operator="greaterThanOrEqual" allowBlank="1" showInputMessage="1" showErrorMessage="1" sqref="D5:G8" xr:uid="{9C76D0CD-5910-4B4F-8B4A-55F009316459}">
      <formula1>0</formula1>
    </dataValidation>
  </dataValidations>
  <printOptions horizontalCentered="1" verticalCentered="1"/>
  <pageMargins left="0.39370078740157483" right="0.19685039370078741" top="0.9055118110236221" bottom="0.43307086614173229" header="0.15748031496062992" footer="0.19685039370078741"/>
  <pageSetup orientation="landscape" r:id="rId1"/>
  <headerFooter scaleWithDoc="0">
    <oddHeader>&amp;C&amp;G</oddHeader>
    <oddFooter>&amp;R&amp;"-,Negrita"CEE,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2452F-C179-4664-A141-416ABAE52624}">
  <sheetPr codeName="Hoja5">
    <pageSetUpPr fitToPage="1"/>
  </sheetPr>
  <dimension ref="B1:M17"/>
  <sheetViews>
    <sheetView showGridLines="0" showRuler="0" zoomScale="90" zoomScaleNormal="90" zoomScaleSheetLayoutView="90" zoomScalePageLayoutView="86" workbookViewId="0"/>
  </sheetViews>
  <sheetFormatPr baseColWidth="10" defaultColWidth="11.44140625" defaultRowHeight="13.8"/>
  <cols>
    <col min="1" max="1" width="9.21875" style="57" customWidth="1"/>
    <col min="2" max="2" width="3.21875" style="55" hidden="1" customWidth="1"/>
    <col min="3" max="3" width="45.21875" style="57" customWidth="1"/>
    <col min="4" max="11" width="13" style="57" customWidth="1"/>
    <col min="12" max="12" width="23.33203125" style="57" customWidth="1"/>
    <col min="13" max="16384" width="11.44140625" style="57"/>
  </cols>
  <sheetData>
    <row r="1" spans="2:13" ht="17.399999999999999">
      <c r="C1" s="56" t="s">
        <v>1512</v>
      </c>
      <c r="D1" s="56"/>
      <c r="H1" s="56"/>
      <c r="K1" s="58"/>
      <c r="L1" s="58"/>
    </row>
    <row r="2" spans="2:13" ht="18" thickBot="1">
      <c r="C2" s="56" t="s">
        <v>1508</v>
      </c>
      <c r="D2" s="59"/>
      <c r="H2" s="59"/>
      <c r="I2" s="59"/>
    </row>
    <row r="3" spans="2:13" ht="25.8" customHeight="1" thickTop="1">
      <c r="B3" s="55">
        <v>1</v>
      </c>
      <c r="C3" s="436"/>
      <c r="D3" s="534" t="s">
        <v>0</v>
      </c>
      <c r="E3" s="535"/>
      <c r="F3" s="536" t="s">
        <v>870</v>
      </c>
      <c r="G3" s="537"/>
      <c r="H3" s="538" t="s">
        <v>871</v>
      </c>
      <c r="I3" s="535"/>
      <c r="J3" s="538" t="s">
        <v>872</v>
      </c>
      <c r="K3" s="537"/>
      <c r="L3" s="437"/>
    </row>
    <row r="4" spans="2:13" ht="29.4" customHeight="1" thickBot="1">
      <c r="B4" s="55">
        <v>2</v>
      </c>
      <c r="C4" s="438"/>
      <c r="D4" s="60" t="s">
        <v>0</v>
      </c>
      <c r="E4" s="61" t="s">
        <v>1506</v>
      </c>
      <c r="F4" s="62" t="s">
        <v>0</v>
      </c>
      <c r="G4" s="61" t="s">
        <v>1506</v>
      </c>
      <c r="H4" s="63" t="s">
        <v>0</v>
      </c>
      <c r="I4" s="61" t="s">
        <v>1506</v>
      </c>
      <c r="J4" s="63" t="s">
        <v>0</v>
      </c>
      <c r="K4" s="64" t="s">
        <v>1506</v>
      </c>
      <c r="L4" s="437"/>
    </row>
    <row r="5" spans="2:13" ht="23.4" customHeight="1" thickTop="1">
      <c r="B5" s="55">
        <v>3</v>
      </c>
      <c r="C5" s="65" t="s">
        <v>869</v>
      </c>
      <c r="D5" s="66">
        <f>+F5+H5+J5</f>
        <v>0</v>
      </c>
      <c r="E5" s="67">
        <f>+G5+I5+K5</f>
        <v>0</v>
      </c>
      <c r="F5" s="68"/>
      <c r="G5" s="69"/>
      <c r="H5" s="70"/>
      <c r="I5" s="71"/>
      <c r="J5" s="70"/>
      <c r="K5" s="69"/>
      <c r="L5" s="533" t="str">
        <f>IF(AND(D5&gt;0,E5=0),"¿Nada en buen estado?",IF(OR(G5&gt;F5,I5&gt;H5,K5&gt;J5),"Verifique la cantidad total, se indicó más cantidad en buen estado",""))</f>
        <v/>
      </c>
      <c r="M5" s="533"/>
    </row>
    <row r="6" spans="2:13" ht="23.4" customHeight="1">
      <c r="B6" s="55">
        <v>4</v>
      </c>
      <c r="C6" s="72" t="s">
        <v>275</v>
      </c>
      <c r="D6" s="73">
        <f t="shared" ref="D6:E9" si="0">+F6+H6+J6</f>
        <v>0</v>
      </c>
      <c r="E6" s="74">
        <f t="shared" si="0"/>
        <v>0</v>
      </c>
      <c r="F6" s="75"/>
      <c r="G6" s="76"/>
      <c r="H6" s="77"/>
      <c r="I6" s="78"/>
      <c r="J6" s="77"/>
      <c r="K6" s="76"/>
      <c r="L6" s="533" t="str">
        <f>IF(AND(D6&gt;0,E6=0),"¿Nada en buen estado?",IF(OR(G6&gt;F6,I6&gt;H6,K6&gt;J6),"Verifique la cantidad total, se indicó más cantidad en buen estado",""))</f>
        <v/>
      </c>
      <c r="M6" s="533"/>
    </row>
    <row r="7" spans="2:13" ht="23.4" customHeight="1">
      <c r="B7" s="55">
        <v>5</v>
      </c>
      <c r="C7" s="72" t="s">
        <v>273</v>
      </c>
      <c r="D7" s="73">
        <f t="shared" si="0"/>
        <v>0</v>
      </c>
      <c r="E7" s="74">
        <f t="shared" si="0"/>
        <v>0</v>
      </c>
      <c r="F7" s="75"/>
      <c r="G7" s="76"/>
      <c r="H7" s="77"/>
      <c r="I7" s="78"/>
      <c r="J7" s="77"/>
      <c r="K7" s="76"/>
      <c r="L7" s="533" t="str">
        <f t="shared" ref="L7:L10" si="1">IF(AND(D7&gt;0,E7=0),"¿Nada en buen estado?",IF(OR(G7&gt;F7,I7&gt;H7,K7&gt;J7),"Verifique la cantidad total, se indicó más cantidad en buen estado",""))</f>
        <v/>
      </c>
      <c r="M7" s="533"/>
    </row>
    <row r="8" spans="2:13" ht="23.4" customHeight="1">
      <c r="B8" s="55">
        <v>6</v>
      </c>
      <c r="C8" s="72" t="s">
        <v>882</v>
      </c>
      <c r="D8" s="73">
        <f t="shared" si="0"/>
        <v>0</v>
      </c>
      <c r="E8" s="74">
        <f t="shared" si="0"/>
        <v>0</v>
      </c>
      <c r="F8" s="75"/>
      <c r="G8" s="76"/>
      <c r="H8" s="77"/>
      <c r="I8" s="78"/>
      <c r="J8" s="77"/>
      <c r="K8" s="76"/>
      <c r="L8" s="533" t="str">
        <f t="shared" si="1"/>
        <v/>
      </c>
      <c r="M8" s="533"/>
    </row>
    <row r="9" spans="2:13" ht="23.4" customHeight="1">
      <c r="B9" s="55">
        <v>7</v>
      </c>
      <c r="C9" s="439" t="s">
        <v>883</v>
      </c>
      <c r="D9" s="440">
        <f t="shared" si="0"/>
        <v>0</v>
      </c>
      <c r="E9" s="441">
        <f t="shared" si="0"/>
        <v>0</v>
      </c>
      <c r="F9" s="77"/>
      <c r="G9" s="76"/>
      <c r="H9" s="77"/>
      <c r="I9" s="78"/>
      <c r="J9" s="77"/>
      <c r="K9" s="76"/>
      <c r="L9" s="533" t="str">
        <f t="shared" si="1"/>
        <v/>
      </c>
      <c r="M9" s="533"/>
    </row>
    <row r="10" spans="2:13" ht="23.4" customHeight="1" thickBot="1">
      <c r="B10" s="55">
        <v>8</v>
      </c>
      <c r="C10" s="79" t="s">
        <v>888</v>
      </c>
      <c r="D10" s="442"/>
      <c r="E10" s="80"/>
      <c r="F10" s="539"/>
      <c r="G10" s="539"/>
      <c r="H10" s="539"/>
      <c r="I10" s="539"/>
      <c r="J10" s="539"/>
      <c r="K10" s="539"/>
      <c r="L10" s="533" t="str">
        <f t="shared" si="1"/>
        <v/>
      </c>
      <c r="M10" s="533"/>
    </row>
    <row r="11" spans="2:13" ht="21" customHeight="1" thickTop="1">
      <c r="L11" s="437"/>
    </row>
    <row r="12" spans="2:13" ht="15.6">
      <c r="C12" s="81" t="s">
        <v>177</v>
      </c>
      <c r="L12" s="437"/>
    </row>
    <row r="13" spans="2:13" ht="20.399999999999999" customHeight="1">
      <c r="B13" s="55">
        <v>9</v>
      </c>
      <c r="C13" s="508"/>
      <c r="D13" s="517"/>
      <c r="E13" s="517"/>
      <c r="F13" s="517"/>
      <c r="G13" s="517"/>
      <c r="H13" s="517"/>
      <c r="I13" s="517"/>
      <c r="J13" s="526"/>
      <c r="K13" s="527"/>
      <c r="L13" s="437"/>
    </row>
    <row r="14" spans="2:13" ht="20.399999999999999" customHeight="1">
      <c r="C14" s="510"/>
      <c r="D14" s="518"/>
      <c r="E14" s="518"/>
      <c r="F14" s="518"/>
      <c r="G14" s="518"/>
      <c r="H14" s="518"/>
      <c r="I14" s="518"/>
      <c r="J14" s="528"/>
      <c r="K14" s="529"/>
      <c r="L14" s="437"/>
    </row>
    <row r="15" spans="2:13" ht="20.399999999999999" customHeight="1">
      <c r="C15" s="510"/>
      <c r="D15" s="518"/>
      <c r="E15" s="518"/>
      <c r="F15" s="518"/>
      <c r="G15" s="518"/>
      <c r="H15" s="518"/>
      <c r="I15" s="518"/>
      <c r="J15" s="528"/>
      <c r="K15" s="529"/>
      <c r="L15" s="437"/>
    </row>
    <row r="16" spans="2:13" ht="20.399999999999999" customHeight="1">
      <c r="C16" s="510"/>
      <c r="D16" s="518"/>
      <c r="E16" s="518"/>
      <c r="F16" s="518"/>
      <c r="G16" s="518"/>
      <c r="H16" s="518"/>
      <c r="I16" s="518"/>
      <c r="J16" s="528"/>
      <c r="K16" s="529"/>
      <c r="L16" s="437"/>
    </row>
    <row r="17" spans="3:12" ht="20.399999999999999" customHeight="1">
      <c r="C17" s="530"/>
      <c r="D17" s="531"/>
      <c r="E17" s="531"/>
      <c r="F17" s="531"/>
      <c r="G17" s="531"/>
      <c r="H17" s="531"/>
      <c r="I17" s="531"/>
      <c r="J17" s="531"/>
      <c r="K17" s="532"/>
      <c r="L17" s="437"/>
    </row>
  </sheetData>
  <sheetProtection algorithmName="SHA-512" hashValue="x7a6ESNjfp4XvpxcXphOeEX6c2zvQQHsj7CZ6uW0WsMNiyCrPTF+WJucwKVVnlIVM75Uh4sPYynXtXKUet+fxw==" saltValue="XRf1aZKxMf/YY4oMKwV14g==" spinCount="100000" sheet="1" objects="1" scenarios="1"/>
  <mergeCells count="12">
    <mergeCell ref="C13:K17"/>
    <mergeCell ref="L10:M10"/>
    <mergeCell ref="D3:E3"/>
    <mergeCell ref="F3:G3"/>
    <mergeCell ref="H3:I3"/>
    <mergeCell ref="J3:K3"/>
    <mergeCell ref="L5:M5"/>
    <mergeCell ref="L6:M6"/>
    <mergeCell ref="L7:M7"/>
    <mergeCell ref="L8:M8"/>
    <mergeCell ref="L9:M9"/>
    <mergeCell ref="F10:K10"/>
  </mergeCells>
  <conditionalFormatting sqref="D5:E10 L5:L10">
    <cfRule type="cellIs" dxfId="0" priority="1" operator="equal">
      <formula>0</formula>
    </cfRule>
  </conditionalFormatting>
  <dataValidations count="1">
    <dataValidation type="whole" operator="greaterThanOrEqual" allowBlank="1" showInputMessage="1" showErrorMessage="1" sqref="D5:G8" xr:uid="{1D901558-FD31-467A-8037-1BA61BFD7BFA}">
      <formula1>0</formula1>
    </dataValidation>
  </dataValidations>
  <printOptions horizontalCentered="1" verticalCentered="1"/>
  <pageMargins left="0.39370078740157483" right="0.19685039370078741" top="0.9055118110236221" bottom="1.35" header="0.15748031496062992" footer="0.19685039370078741"/>
  <pageSetup scale="77" orientation="landscape" r:id="rId1"/>
  <headerFooter scaleWithDoc="0">
    <oddHeader>&amp;C&amp;G</oddHeader>
    <oddFooter>&amp;R&amp;"-,Negrita"CEE,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8">
    <tabColor rgb="FF3366FF"/>
  </sheetPr>
  <dimension ref="A1:U25"/>
  <sheetViews>
    <sheetView zoomScale="80" zoomScaleNormal="80" workbookViewId="0">
      <pane ySplit="2" topLeftCell="A3" activePane="bottomLeft" state="frozen"/>
      <selection pane="bottomLeft" activeCell="A2" sqref="A2:T25"/>
    </sheetView>
  </sheetViews>
  <sheetFormatPr baseColWidth="10" defaultColWidth="11.44140625" defaultRowHeight="14.4"/>
  <cols>
    <col min="1" max="1" width="8.109375" style="5" bestFit="1" customWidth="1"/>
    <col min="2" max="2" width="8.109375" style="5" customWidth="1"/>
    <col min="3" max="3" width="47.109375" style="5" bestFit="1" customWidth="1"/>
    <col min="4" max="4" width="19.6640625" style="5" bestFit="1" customWidth="1"/>
    <col min="5" max="5" width="8.109375" style="5" bestFit="1" customWidth="1"/>
    <col min="6" max="6" width="5.5546875" style="5" bestFit="1" customWidth="1"/>
    <col min="7" max="7" width="7.109375" style="5" bestFit="1" customWidth="1"/>
    <col min="8" max="8" width="6.109375" style="5" bestFit="1" customWidth="1"/>
    <col min="9" max="9" width="8" style="5" bestFit="1" customWidth="1"/>
    <col min="10" max="12" width="11.33203125" style="5" customWidth="1"/>
    <col min="13" max="13" width="24.109375" style="5" bestFit="1" customWidth="1"/>
    <col min="14" max="14" width="16.33203125" style="5" customWidth="1"/>
    <col min="15" max="15" width="36" style="5" bestFit="1" customWidth="1"/>
    <col min="16" max="17" width="13.88671875" style="5" customWidth="1"/>
    <col min="18" max="18" width="44.5546875" style="5" bestFit="1" customWidth="1"/>
    <col min="19" max="19" width="50.88671875" style="5" bestFit="1" customWidth="1"/>
    <col min="20" max="20" width="12.44140625" style="5" bestFit="1" customWidth="1"/>
    <col min="21" max="16384" width="11.44140625" style="1"/>
  </cols>
  <sheetData>
    <row r="1" spans="1:21">
      <c r="A1" s="2">
        <v>1</v>
      </c>
      <c r="B1" s="2">
        <v>2</v>
      </c>
      <c r="C1" s="2">
        <v>3</v>
      </c>
      <c r="D1" s="2">
        <v>4</v>
      </c>
      <c r="E1" s="2">
        <v>5</v>
      </c>
      <c r="F1" s="2">
        <v>6</v>
      </c>
      <c r="G1" s="2">
        <v>7</v>
      </c>
      <c r="H1" s="2">
        <v>8</v>
      </c>
      <c r="I1" s="2">
        <v>9</v>
      </c>
      <c r="J1" s="2">
        <v>10</v>
      </c>
      <c r="K1" s="2">
        <v>11</v>
      </c>
      <c r="L1" s="2">
        <v>12</v>
      </c>
      <c r="M1" s="2">
        <v>13</v>
      </c>
      <c r="N1" s="2">
        <v>14</v>
      </c>
      <c r="O1" s="2">
        <v>15</v>
      </c>
      <c r="P1" s="2">
        <v>16</v>
      </c>
      <c r="Q1" s="2">
        <v>17</v>
      </c>
      <c r="R1" s="2">
        <v>18</v>
      </c>
      <c r="S1" s="2">
        <v>19</v>
      </c>
      <c r="T1" s="2">
        <v>20</v>
      </c>
    </row>
    <row r="2" spans="1:21" s="4" customFormat="1">
      <c r="A2" s="3" t="s">
        <v>19</v>
      </c>
      <c r="B2" s="3" t="s">
        <v>18</v>
      </c>
      <c r="C2" s="3" t="s">
        <v>20</v>
      </c>
      <c r="D2" s="3" t="s">
        <v>21</v>
      </c>
      <c r="E2" s="3" t="s">
        <v>22</v>
      </c>
      <c r="F2" s="3" t="s">
        <v>23</v>
      </c>
      <c r="G2" s="3" t="s">
        <v>24</v>
      </c>
      <c r="H2" s="3" t="s">
        <v>25</v>
      </c>
      <c r="I2" s="3"/>
      <c r="J2" s="3" t="s">
        <v>26</v>
      </c>
      <c r="K2" s="3" t="s">
        <v>27</v>
      </c>
      <c r="L2" s="3" t="s">
        <v>28</v>
      </c>
      <c r="M2" s="3" t="s">
        <v>29</v>
      </c>
      <c r="N2" s="3" t="s">
        <v>30</v>
      </c>
      <c r="O2" s="3" t="s">
        <v>31</v>
      </c>
      <c r="P2" s="3" t="s">
        <v>32</v>
      </c>
      <c r="Q2" s="3" t="s">
        <v>33</v>
      </c>
      <c r="R2" s="3" t="s">
        <v>34</v>
      </c>
      <c r="S2" s="3" t="s">
        <v>35</v>
      </c>
      <c r="T2" s="3" t="s">
        <v>36</v>
      </c>
    </row>
    <row r="3" spans="1:21" s="4" customFormat="1">
      <c r="A3" s="18" t="s">
        <v>1365</v>
      </c>
      <c r="B3" s="15" t="s">
        <v>1366</v>
      </c>
      <c r="C3" s="15" t="s">
        <v>1434</v>
      </c>
      <c r="D3" s="15" t="s">
        <v>863</v>
      </c>
      <c r="E3" s="15" t="s">
        <v>4</v>
      </c>
      <c r="F3" s="9" t="s">
        <v>37</v>
      </c>
      <c r="G3" s="9" t="s">
        <v>3</v>
      </c>
      <c r="H3" s="9" t="s">
        <v>4</v>
      </c>
      <c r="I3" s="10" t="str">
        <f t="shared" ref="I3:I25" si="0">CONCATENATE(F3,"-",G3,"-",H3)</f>
        <v>1-02-03</v>
      </c>
      <c r="J3" s="17" t="s">
        <v>38</v>
      </c>
      <c r="K3" s="17" t="s">
        <v>1436</v>
      </c>
      <c r="L3" s="17" t="s">
        <v>53</v>
      </c>
      <c r="M3" s="17" t="s">
        <v>1437</v>
      </c>
      <c r="N3" s="15" t="s">
        <v>1367</v>
      </c>
      <c r="O3" s="15" t="s">
        <v>1455</v>
      </c>
      <c r="P3" s="15">
        <v>22886976</v>
      </c>
      <c r="Q3" s="15">
        <v>22296161</v>
      </c>
      <c r="R3" s="15" t="s">
        <v>1456</v>
      </c>
      <c r="S3" s="15" t="s">
        <v>1457</v>
      </c>
      <c r="T3" s="8"/>
    </row>
    <row r="4" spans="1:21">
      <c r="A4" s="17" t="s">
        <v>179</v>
      </c>
      <c r="B4" s="15" t="s">
        <v>169</v>
      </c>
      <c r="C4" s="15" t="s">
        <v>779</v>
      </c>
      <c r="D4" s="15" t="s">
        <v>862</v>
      </c>
      <c r="E4" s="15" t="s">
        <v>2</v>
      </c>
      <c r="F4" s="9" t="s">
        <v>37</v>
      </c>
      <c r="G4" s="9" t="s">
        <v>10</v>
      </c>
      <c r="H4" s="9" t="s">
        <v>2</v>
      </c>
      <c r="I4" s="10" t="str">
        <f t="shared" si="0"/>
        <v>1-08-01</v>
      </c>
      <c r="J4" s="17" t="s">
        <v>38</v>
      </c>
      <c r="K4" s="17" t="s">
        <v>72</v>
      </c>
      <c r="L4" s="17" t="s">
        <v>73</v>
      </c>
      <c r="M4" s="17" t="s">
        <v>180</v>
      </c>
      <c r="N4" s="15" t="s">
        <v>1438</v>
      </c>
      <c r="O4" s="15" t="s">
        <v>850</v>
      </c>
      <c r="P4" s="15">
        <v>40811000</v>
      </c>
      <c r="Q4" s="15">
        <v>0</v>
      </c>
      <c r="R4" s="15" t="s">
        <v>864</v>
      </c>
      <c r="S4" s="15" t="s">
        <v>204</v>
      </c>
      <c r="T4" s="8"/>
      <c r="U4"/>
    </row>
    <row r="5" spans="1:21">
      <c r="A5" s="17" t="s">
        <v>181</v>
      </c>
      <c r="B5" s="15" t="s">
        <v>170</v>
      </c>
      <c r="C5" s="15" t="s">
        <v>838</v>
      </c>
      <c r="D5" s="15" t="s">
        <v>862</v>
      </c>
      <c r="E5" s="15" t="s">
        <v>2</v>
      </c>
      <c r="F5" s="9" t="s">
        <v>37</v>
      </c>
      <c r="G5" s="9" t="s">
        <v>10</v>
      </c>
      <c r="H5" s="9" t="s">
        <v>2</v>
      </c>
      <c r="I5" s="10" t="str">
        <f t="shared" si="0"/>
        <v>1-08-01</v>
      </c>
      <c r="J5" s="17" t="s">
        <v>38</v>
      </c>
      <c r="K5" s="17" t="s">
        <v>72</v>
      </c>
      <c r="L5" s="17" t="s">
        <v>73</v>
      </c>
      <c r="M5" s="17" t="s">
        <v>180</v>
      </c>
      <c r="N5" s="15" t="s">
        <v>1438</v>
      </c>
      <c r="O5" s="15" t="s">
        <v>865</v>
      </c>
      <c r="P5" s="15">
        <v>40811000</v>
      </c>
      <c r="Q5" s="15">
        <v>0</v>
      </c>
      <c r="R5" s="15" t="s">
        <v>814</v>
      </c>
      <c r="S5" s="15" t="s">
        <v>205</v>
      </c>
      <c r="T5" s="8"/>
      <c r="U5"/>
    </row>
    <row r="6" spans="1:21">
      <c r="A6" s="17" t="s">
        <v>182</v>
      </c>
      <c r="B6" s="15" t="s">
        <v>171</v>
      </c>
      <c r="C6" s="15" t="s">
        <v>780</v>
      </c>
      <c r="D6" s="15" t="s">
        <v>862</v>
      </c>
      <c r="E6" s="15" t="s">
        <v>2</v>
      </c>
      <c r="F6" s="9" t="s">
        <v>37</v>
      </c>
      <c r="G6" s="9" t="s">
        <v>10</v>
      </c>
      <c r="H6" s="9" t="s">
        <v>2</v>
      </c>
      <c r="I6" s="10" t="str">
        <f t="shared" si="0"/>
        <v>1-08-01</v>
      </c>
      <c r="J6" s="17" t="s">
        <v>38</v>
      </c>
      <c r="K6" s="17" t="s">
        <v>72</v>
      </c>
      <c r="L6" s="17" t="s">
        <v>73</v>
      </c>
      <c r="M6" s="17" t="s">
        <v>84</v>
      </c>
      <c r="N6" s="15" t="s">
        <v>1438</v>
      </c>
      <c r="O6" s="15" t="s">
        <v>1340</v>
      </c>
      <c r="P6" s="15">
        <v>40811000</v>
      </c>
      <c r="Q6" s="15">
        <v>40811000</v>
      </c>
      <c r="R6" s="15" t="s">
        <v>814</v>
      </c>
      <c r="S6" s="15" t="s">
        <v>205</v>
      </c>
      <c r="T6" s="8"/>
      <c r="U6"/>
    </row>
    <row r="7" spans="1:21">
      <c r="A7" s="17" t="s">
        <v>183</v>
      </c>
      <c r="B7" s="15" t="s">
        <v>172</v>
      </c>
      <c r="C7" s="15" t="s">
        <v>837</v>
      </c>
      <c r="D7" s="15" t="s">
        <v>863</v>
      </c>
      <c r="E7" s="15" t="s">
        <v>5</v>
      </c>
      <c r="F7" s="9" t="s">
        <v>37</v>
      </c>
      <c r="G7" s="9" t="s">
        <v>11</v>
      </c>
      <c r="H7" s="9" t="s">
        <v>4</v>
      </c>
      <c r="I7" s="10" t="str">
        <f t="shared" si="0"/>
        <v>1-09-03</v>
      </c>
      <c r="J7" s="17" t="s">
        <v>38</v>
      </c>
      <c r="K7" s="17" t="s">
        <v>64</v>
      </c>
      <c r="L7" s="17" t="s">
        <v>65</v>
      </c>
      <c r="M7" s="17" t="s">
        <v>65</v>
      </c>
      <c r="N7" s="15" t="s">
        <v>1438</v>
      </c>
      <c r="O7" s="15" t="s">
        <v>849</v>
      </c>
      <c r="P7" s="15">
        <v>22825363</v>
      </c>
      <c r="Q7" s="15">
        <v>22824404</v>
      </c>
      <c r="R7" s="15" t="s">
        <v>815</v>
      </c>
      <c r="S7" s="15" t="s">
        <v>206</v>
      </c>
      <c r="T7" s="8"/>
      <c r="U7"/>
    </row>
    <row r="8" spans="1:21">
      <c r="A8" s="16" t="s">
        <v>785</v>
      </c>
      <c r="B8" s="15" t="s">
        <v>784</v>
      </c>
      <c r="C8" s="15" t="s">
        <v>835</v>
      </c>
      <c r="D8" s="15" t="s">
        <v>862</v>
      </c>
      <c r="E8" s="15" t="s">
        <v>5</v>
      </c>
      <c r="F8" s="8" t="s">
        <v>37</v>
      </c>
      <c r="G8" s="8" t="s">
        <v>786</v>
      </c>
      <c r="H8" s="8" t="s">
        <v>4</v>
      </c>
      <c r="I8" s="10" t="str">
        <f t="shared" si="0"/>
        <v>1-13-03</v>
      </c>
      <c r="J8" s="19" t="s">
        <v>38</v>
      </c>
      <c r="K8" s="19" t="s">
        <v>52</v>
      </c>
      <c r="L8" s="19" t="s">
        <v>787</v>
      </c>
      <c r="M8" s="19" t="s">
        <v>787</v>
      </c>
      <c r="N8" s="15" t="s">
        <v>1438</v>
      </c>
      <c r="O8" s="15" t="s">
        <v>1341</v>
      </c>
      <c r="P8" s="15">
        <v>22354805</v>
      </c>
      <c r="Q8" s="15">
        <v>88882851</v>
      </c>
      <c r="R8" s="15" t="s">
        <v>816</v>
      </c>
      <c r="S8" s="15" t="s">
        <v>788</v>
      </c>
      <c r="T8" s="3"/>
      <c r="U8"/>
    </row>
    <row r="9" spans="1:21">
      <c r="A9" s="17" t="s">
        <v>184</v>
      </c>
      <c r="B9" s="15" t="s">
        <v>44</v>
      </c>
      <c r="C9" s="15" t="s">
        <v>836</v>
      </c>
      <c r="D9" s="15" t="s">
        <v>863</v>
      </c>
      <c r="E9" s="15" t="s">
        <v>2</v>
      </c>
      <c r="F9" s="9" t="s">
        <v>37</v>
      </c>
      <c r="G9" s="9" t="s">
        <v>2</v>
      </c>
      <c r="H9" s="9" t="s">
        <v>3</v>
      </c>
      <c r="I9" s="10" t="str">
        <f t="shared" si="0"/>
        <v>1-01-02</v>
      </c>
      <c r="J9" s="17" t="s">
        <v>38</v>
      </c>
      <c r="K9" s="17" t="s">
        <v>38</v>
      </c>
      <c r="L9" s="17" t="s">
        <v>42</v>
      </c>
      <c r="M9" s="17" t="s">
        <v>94</v>
      </c>
      <c r="N9" s="15" t="s">
        <v>1438</v>
      </c>
      <c r="O9" s="15" t="s">
        <v>1440</v>
      </c>
      <c r="P9" s="15">
        <v>22563253</v>
      </c>
      <c r="Q9" s="15">
        <v>22563253</v>
      </c>
      <c r="R9" s="15" t="s">
        <v>817</v>
      </c>
      <c r="S9" s="15" t="s">
        <v>207</v>
      </c>
      <c r="T9" s="8"/>
      <c r="U9"/>
    </row>
    <row r="10" spans="1:21">
      <c r="A10" s="17" t="s">
        <v>185</v>
      </c>
      <c r="B10" s="15" t="s">
        <v>173</v>
      </c>
      <c r="C10" s="15" t="s">
        <v>894</v>
      </c>
      <c r="D10" s="15" t="s">
        <v>861</v>
      </c>
      <c r="E10" s="15" t="s">
        <v>4</v>
      </c>
      <c r="F10" s="9" t="s">
        <v>37</v>
      </c>
      <c r="G10" s="9" t="s">
        <v>2</v>
      </c>
      <c r="H10" s="9" t="s">
        <v>7</v>
      </c>
      <c r="I10" s="10" t="str">
        <f t="shared" si="0"/>
        <v>1-01-06</v>
      </c>
      <c r="J10" s="17" t="s">
        <v>38</v>
      </c>
      <c r="K10" s="17" t="s">
        <v>38</v>
      </c>
      <c r="L10" s="17" t="s">
        <v>1356</v>
      </c>
      <c r="M10" s="17" t="s">
        <v>167</v>
      </c>
      <c r="N10" s="15" t="s">
        <v>1439</v>
      </c>
      <c r="O10" s="15" t="s">
        <v>795</v>
      </c>
      <c r="P10" s="15">
        <v>22505047</v>
      </c>
      <c r="Q10" s="15">
        <v>22505047</v>
      </c>
      <c r="R10" s="15" t="s">
        <v>208</v>
      </c>
      <c r="S10" s="15" t="s">
        <v>1441</v>
      </c>
      <c r="T10" s="8"/>
      <c r="U10"/>
    </row>
    <row r="11" spans="1:21">
      <c r="A11" s="17" t="s">
        <v>186</v>
      </c>
      <c r="B11" s="15" t="s">
        <v>79</v>
      </c>
      <c r="C11" s="15" t="s">
        <v>847</v>
      </c>
      <c r="D11" s="15" t="s">
        <v>862</v>
      </c>
      <c r="E11" s="15" t="s">
        <v>3</v>
      </c>
      <c r="F11" s="9" t="s">
        <v>37</v>
      </c>
      <c r="G11" s="9" t="s">
        <v>10</v>
      </c>
      <c r="H11" s="9" t="s">
        <v>2</v>
      </c>
      <c r="I11" s="10" t="str">
        <f t="shared" si="0"/>
        <v>1-08-01</v>
      </c>
      <c r="J11" s="17" t="s">
        <v>38</v>
      </c>
      <c r="K11" s="17" t="s">
        <v>72</v>
      </c>
      <c r="L11" s="17" t="s">
        <v>73</v>
      </c>
      <c r="M11" s="17" t="s">
        <v>73</v>
      </c>
      <c r="N11" s="15" t="s">
        <v>1438</v>
      </c>
      <c r="O11" s="15" t="s">
        <v>1452</v>
      </c>
      <c r="P11" s="15">
        <v>22450357</v>
      </c>
      <c r="Q11" s="15">
        <v>22451951</v>
      </c>
      <c r="R11" s="15" t="s">
        <v>854</v>
      </c>
      <c r="S11" s="15" t="s">
        <v>1360</v>
      </c>
      <c r="T11" s="8"/>
      <c r="U11"/>
    </row>
    <row r="12" spans="1:21">
      <c r="A12" s="17" t="s">
        <v>187</v>
      </c>
      <c r="B12" s="15" t="s">
        <v>54</v>
      </c>
      <c r="C12" s="15" t="s">
        <v>839</v>
      </c>
      <c r="D12" s="15" t="s">
        <v>41</v>
      </c>
      <c r="E12" s="15" t="s">
        <v>2</v>
      </c>
      <c r="F12" s="9" t="s">
        <v>37</v>
      </c>
      <c r="G12" s="9" t="s">
        <v>4</v>
      </c>
      <c r="H12" s="9" t="s">
        <v>2</v>
      </c>
      <c r="I12" s="10" t="str">
        <f t="shared" si="0"/>
        <v>1-03-01</v>
      </c>
      <c r="J12" s="17" t="s">
        <v>38</v>
      </c>
      <c r="K12" s="17" t="s">
        <v>41</v>
      </c>
      <c r="L12" s="17" t="s">
        <v>41</v>
      </c>
      <c r="M12" s="17" t="s">
        <v>188</v>
      </c>
      <c r="N12" s="15" t="s">
        <v>1438</v>
      </c>
      <c r="O12" s="15" t="s">
        <v>1357</v>
      </c>
      <c r="P12" s="15">
        <v>22596220</v>
      </c>
      <c r="Q12" s="15">
        <v>22596220</v>
      </c>
      <c r="R12" s="15" t="s">
        <v>893</v>
      </c>
      <c r="S12" s="15" t="s">
        <v>209</v>
      </c>
      <c r="T12" s="8"/>
      <c r="U12"/>
    </row>
    <row r="13" spans="1:21">
      <c r="A13" s="17" t="s">
        <v>189</v>
      </c>
      <c r="B13" s="15" t="s">
        <v>168</v>
      </c>
      <c r="C13" s="15" t="s">
        <v>840</v>
      </c>
      <c r="D13" s="15" t="s">
        <v>82</v>
      </c>
      <c r="E13" s="15" t="s">
        <v>2</v>
      </c>
      <c r="F13" s="9" t="s">
        <v>37</v>
      </c>
      <c r="G13" s="9" t="s">
        <v>83</v>
      </c>
      <c r="H13" s="9" t="s">
        <v>2</v>
      </c>
      <c r="I13" s="10" t="str">
        <f t="shared" si="0"/>
        <v>1-19-01</v>
      </c>
      <c r="J13" s="17" t="s">
        <v>38</v>
      </c>
      <c r="K13" s="17" t="s">
        <v>82</v>
      </c>
      <c r="L13" s="17" t="s">
        <v>1435</v>
      </c>
      <c r="M13" s="17" t="s">
        <v>1358</v>
      </c>
      <c r="N13" s="15" t="s">
        <v>1438</v>
      </c>
      <c r="O13" s="15" t="s">
        <v>781</v>
      </c>
      <c r="P13" s="15">
        <v>27710573</v>
      </c>
      <c r="Q13" s="15">
        <v>27710573</v>
      </c>
      <c r="R13" s="15" t="s">
        <v>851</v>
      </c>
      <c r="S13" s="15" t="s">
        <v>1442</v>
      </c>
      <c r="T13" s="8"/>
      <c r="U13"/>
    </row>
    <row r="14" spans="1:21">
      <c r="A14" s="17" t="s">
        <v>190</v>
      </c>
      <c r="B14" s="15" t="s">
        <v>174</v>
      </c>
      <c r="C14" s="15" t="s">
        <v>841</v>
      </c>
      <c r="D14" s="15" t="s">
        <v>46</v>
      </c>
      <c r="E14" s="15" t="s">
        <v>2</v>
      </c>
      <c r="F14" s="9" t="s">
        <v>40</v>
      </c>
      <c r="G14" s="9" t="s">
        <v>2</v>
      </c>
      <c r="H14" s="9" t="s">
        <v>2</v>
      </c>
      <c r="I14" s="10" t="str">
        <f t="shared" si="0"/>
        <v>2-01-01</v>
      </c>
      <c r="J14" s="17" t="s">
        <v>46</v>
      </c>
      <c r="K14" s="17" t="s">
        <v>46</v>
      </c>
      <c r="L14" s="17" t="s">
        <v>46</v>
      </c>
      <c r="M14" s="17" t="s">
        <v>62</v>
      </c>
      <c r="N14" s="15" t="s">
        <v>1438</v>
      </c>
      <c r="O14" s="15" t="s">
        <v>1443</v>
      </c>
      <c r="P14" s="15">
        <v>24403727</v>
      </c>
      <c r="Q14" s="15">
        <v>24411559</v>
      </c>
      <c r="R14" s="15" t="s">
        <v>818</v>
      </c>
      <c r="S14" s="15" t="s">
        <v>210</v>
      </c>
      <c r="T14" s="8"/>
      <c r="U14"/>
    </row>
    <row r="15" spans="1:21">
      <c r="A15" s="17" t="s">
        <v>191</v>
      </c>
      <c r="B15" s="15" t="s">
        <v>175</v>
      </c>
      <c r="C15" s="15" t="s">
        <v>842</v>
      </c>
      <c r="D15" s="15" t="s">
        <v>46</v>
      </c>
      <c r="E15" s="15" t="s">
        <v>7</v>
      </c>
      <c r="F15" s="9" t="s">
        <v>40</v>
      </c>
      <c r="G15" s="9" t="s">
        <v>4</v>
      </c>
      <c r="H15" s="9" t="s">
        <v>2</v>
      </c>
      <c r="I15" s="10" t="str">
        <f t="shared" si="0"/>
        <v>2-03-01</v>
      </c>
      <c r="J15" s="17" t="s">
        <v>46</v>
      </c>
      <c r="K15" s="17" t="s">
        <v>75</v>
      </c>
      <c r="L15" s="17" t="s">
        <v>75</v>
      </c>
      <c r="M15" s="17" t="s">
        <v>81</v>
      </c>
      <c r="N15" s="15" t="s">
        <v>1438</v>
      </c>
      <c r="O15" s="15" t="s">
        <v>782</v>
      </c>
      <c r="P15" s="15">
        <v>24941720</v>
      </c>
      <c r="Q15" s="15">
        <v>24941720</v>
      </c>
      <c r="R15" s="15" t="s">
        <v>819</v>
      </c>
      <c r="S15" s="15" t="s">
        <v>211</v>
      </c>
      <c r="T15" s="8"/>
      <c r="U15"/>
    </row>
    <row r="16" spans="1:21">
      <c r="A16" s="17" t="s">
        <v>192</v>
      </c>
      <c r="B16" s="15" t="s">
        <v>63</v>
      </c>
      <c r="C16" s="15" t="s">
        <v>1342</v>
      </c>
      <c r="D16" s="15" t="s">
        <v>45</v>
      </c>
      <c r="E16" s="15" t="s">
        <v>2</v>
      </c>
      <c r="F16" s="9" t="s">
        <v>40</v>
      </c>
      <c r="G16" s="9" t="s">
        <v>3</v>
      </c>
      <c r="H16" s="9" t="s">
        <v>2</v>
      </c>
      <c r="I16" s="10" t="str">
        <f t="shared" si="0"/>
        <v>2-02-01</v>
      </c>
      <c r="J16" s="17" t="s">
        <v>46</v>
      </c>
      <c r="K16" s="17" t="s">
        <v>47</v>
      </c>
      <c r="L16" s="17" t="s">
        <v>47</v>
      </c>
      <c r="M16" s="17" t="s">
        <v>87</v>
      </c>
      <c r="N16" s="15" t="s">
        <v>1438</v>
      </c>
      <c r="O16" s="15" t="s">
        <v>1343</v>
      </c>
      <c r="P16" s="15">
        <v>24474878</v>
      </c>
      <c r="Q16" s="15">
        <v>24474878</v>
      </c>
      <c r="R16" s="15" t="s">
        <v>820</v>
      </c>
      <c r="S16" s="15" t="s">
        <v>1444</v>
      </c>
      <c r="T16" s="8"/>
      <c r="U16"/>
    </row>
    <row r="17" spans="1:21">
      <c r="A17" s="17" t="s">
        <v>193</v>
      </c>
      <c r="B17" s="15" t="s">
        <v>66</v>
      </c>
      <c r="C17" s="15" t="s">
        <v>843</v>
      </c>
      <c r="D17" s="15" t="s">
        <v>58</v>
      </c>
      <c r="E17" s="15" t="s">
        <v>789</v>
      </c>
      <c r="F17" s="9" t="s">
        <v>40</v>
      </c>
      <c r="G17" s="9" t="s">
        <v>12</v>
      </c>
      <c r="H17" s="9" t="s">
        <v>2</v>
      </c>
      <c r="I17" s="10" t="str">
        <f t="shared" si="0"/>
        <v>2-10-01</v>
      </c>
      <c r="J17" s="17" t="s">
        <v>46</v>
      </c>
      <c r="K17" s="17" t="s">
        <v>58</v>
      </c>
      <c r="L17" s="17" t="s">
        <v>88</v>
      </c>
      <c r="M17" s="17" t="s">
        <v>194</v>
      </c>
      <c r="N17" s="15" t="s">
        <v>1438</v>
      </c>
      <c r="O17" s="15" t="s">
        <v>1445</v>
      </c>
      <c r="P17" s="15">
        <v>24600453</v>
      </c>
      <c r="Q17" s="15">
        <v>24600453</v>
      </c>
      <c r="R17" s="15" t="s">
        <v>821</v>
      </c>
      <c r="S17" s="15" t="s">
        <v>212</v>
      </c>
      <c r="T17" s="8"/>
      <c r="U17"/>
    </row>
    <row r="18" spans="1:21">
      <c r="A18" s="17" t="s">
        <v>827</v>
      </c>
      <c r="B18" s="15" t="s">
        <v>828</v>
      </c>
      <c r="C18" s="15" t="s">
        <v>1359</v>
      </c>
      <c r="D18" s="15" t="s">
        <v>61</v>
      </c>
      <c r="E18" s="15" t="s">
        <v>2</v>
      </c>
      <c r="F18" s="9" t="s">
        <v>43</v>
      </c>
      <c r="G18" s="9" t="s">
        <v>2</v>
      </c>
      <c r="H18" s="9" t="s">
        <v>4</v>
      </c>
      <c r="I18" s="10" t="str">
        <f t="shared" si="0"/>
        <v>3-01-03</v>
      </c>
      <c r="J18" s="17" t="s">
        <v>61</v>
      </c>
      <c r="K18" s="17" t="s">
        <v>61</v>
      </c>
      <c r="L18" s="17" t="s">
        <v>39</v>
      </c>
      <c r="M18" s="17" t="s">
        <v>829</v>
      </c>
      <c r="N18" s="15" t="s">
        <v>1438</v>
      </c>
      <c r="O18" s="15" t="s">
        <v>1446</v>
      </c>
      <c r="P18" s="15">
        <v>25527375</v>
      </c>
      <c r="Q18" s="15">
        <v>25534557</v>
      </c>
      <c r="R18" s="15" t="s">
        <v>852</v>
      </c>
      <c r="S18" s="15" t="s">
        <v>830</v>
      </c>
      <c r="T18" s="8"/>
      <c r="U18"/>
    </row>
    <row r="19" spans="1:21">
      <c r="A19" s="17" t="s">
        <v>195</v>
      </c>
      <c r="B19" s="15" t="s">
        <v>68</v>
      </c>
      <c r="C19" s="15" t="s">
        <v>783</v>
      </c>
      <c r="D19" s="15" t="s">
        <v>61</v>
      </c>
      <c r="E19" s="15" t="s">
        <v>5</v>
      </c>
      <c r="F19" s="9" t="s">
        <v>43</v>
      </c>
      <c r="G19" s="9" t="s">
        <v>8</v>
      </c>
      <c r="H19" s="9" t="s">
        <v>2</v>
      </c>
      <c r="I19" s="10" t="str">
        <f t="shared" si="0"/>
        <v>3-07-01</v>
      </c>
      <c r="J19" s="17" t="s">
        <v>61</v>
      </c>
      <c r="K19" s="17" t="s">
        <v>90</v>
      </c>
      <c r="L19" s="17" t="s">
        <v>53</v>
      </c>
      <c r="M19" s="17" t="s">
        <v>196</v>
      </c>
      <c r="N19" s="15" t="s">
        <v>1438</v>
      </c>
      <c r="O19" s="15" t="s">
        <v>1344</v>
      </c>
      <c r="P19" s="15">
        <v>25510155</v>
      </c>
      <c r="Q19" s="15">
        <v>25913874</v>
      </c>
      <c r="R19" s="15" t="s">
        <v>822</v>
      </c>
      <c r="S19" s="15" t="s">
        <v>213</v>
      </c>
      <c r="T19" s="8"/>
      <c r="U19"/>
    </row>
    <row r="20" spans="1:21">
      <c r="A20" s="17" t="s">
        <v>197</v>
      </c>
      <c r="B20" s="15" t="s">
        <v>176</v>
      </c>
      <c r="C20" s="15" t="s">
        <v>844</v>
      </c>
      <c r="D20" s="15" t="s">
        <v>91</v>
      </c>
      <c r="E20" s="15" t="s">
        <v>3</v>
      </c>
      <c r="F20" s="9" t="s">
        <v>43</v>
      </c>
      <c r="G20" s="9" t="s">
        <v>6</v>
      </c>
      <c r="H20" s="9" t="s">
        <v>2</v>
      </c>
      <c r="I20" s="10" t="str">
        <f t="shared" si="0"/>
        <v>3-05-01</v>
      </c>
      <c r="J20" s="17" t="s">
        <v>61</v>
      </c>
      <c r="K20" s="17" t="s">
        <v>91</v>
      </c>
      <c r="L20" s="17" t="s">
        <v>91</v>
      </c>
      <c r="M20" s="17" t="s">
        <v>92</v>
      </c>
      <c r="N20" s="15" t="s">
        <v>1438</v>
      </c>
      <c r="O20" s="15" t="s">
        <v>1447</v>
      </c>
      <c r="P20" s="15">
        <v>25560516</v>
      </c>
      <c r="Q20" s="15">
        <v>25572005</v>
      </c>
      <c r="R20" s="15" t="s">
        <v>823</v>
      </c>
      <c r="S20" s="15" t="s">
        <v>1448</v>
      </c>
      <c r="T20" s="8"/>
      <c r="U20"/>
    </row>
    <row r="21" spans="1:21">
      <c r="A21" s="17" t="s">
        <v>198</v>
      </c>
      <c r="B21" s="15" t="s">
        <v>67</v>
      </c>
      <c r="C21" s="15" t="s">
        <v>898</v>
      </c>
      <c r="D21" s="15" t="s">
        <v>57</v>
      </c>
      <c r="E21" s="15" t="s">
        <v>2</v>
      </c>
      <c r="F21" s="9" t="s">
        <v>56</v>
      </c>
      <c r="G21" s="9" t="s">
        <v>6</v>
      </c>
      <c r="H21" s="9" t="s">
        <v>4</v>
      </c>
      <c r="I21" s="10" t="str">
        <f t="shared" si="0"/>
        <v>4-05-03</v>
      </c>
      <c r="J21" s="17" t="s">
        <v>57</v>
      </c>
      <c r="K21" s="17" t="s">
        <v>53</v>
      </c>
      <c r="L21" s="17" t="s">
        <v>74</v>
      </c>
      <c r="M21" s="17" t="s">
        <v>74</v>
      </c>
      <c r="N21" s="15" t="s">
        <v>1438</v>
      </c>
      <c r="O21" s="15" t="s">
        <v>1449</v>
      </c>
      <c r="P21" s="15">
        <v>22386335</v>
      </c>
      <c r="Q21" s="15">
        <v>22633441</v>
      </c>
      <c r="R21" s="15" t="s">
        <v>853</v>
      </c>
      <c r="S21" s="15" t="s">
        <v>214</v>
      </c>
      <c r="T21" s="8"/>
      <c r="U21"/>
    </row>
    <row r="22" spans="1:21">
      <c r="A22" s="17" t="s">
        <v>199</v>
      </c>
      <c r="B22" s="15" t="s">
        <v>70</v>
      </c>
      <c r="C22" s="15" t="s">
        <v>845</v>
      </c>
      <c r="D22" s="15" t="s">
        <v>80</v>
      </c>
      <c r="E22" s="15" t="s">
        <v>3</v>
      </c>
      <c r="F22" s="9" t="s">
        <v>59</v>
      </c>
      <c r="G22" s="9" t="s">
        <v>2</v>
      </c>
      <c r="H22" s="9" t="s">
        <v>2</v>
      </c>
      <c r="I22" s="10" t="str">
        <f t="shared" si="0"/>
        <v>5-01-01</v>
      </c>
      <c r="J22" s="17" t="s">
        <v>60</v>
      </c>
      <c r="K22" s="17" t="s">
        <v>80</v>
      </c>
      <c r="L22" s="17" t="s">
        <v>80</v>
      </c>
      <c r="M22" s="17" t="s">
        <v>93</v>
      </c>
      <c r="N22" s="15" t="s">
        <v>1438</v>
      </c>
      <c r="O22" s="15" t="s">
        <v>215</v>
      </c>
      <c r="P22" s="15">
        <v>26660508</v>
      </c>
      <c r="Q22" s="15">
        <v>26660508</v>
      </c>
      <c r="R22" s="15" t="s">
        <v>824</v>
      </c>
      <c r="S22" s="15" t="s">
        <v>1450</v>
      </c>
      <c r="T22" s="8"/>
      <c r="U22"/>
    </row>
    <row r="23" spans="1:21">
      <c r="A23" s="17" t="s">
        <v>200</v>
      </c>
      <c r="B23" s="15" t="s">
        <v>69</v>
      </c>
      <c r="C23" s="15" t="s">
        <v>846</v>
      </c>
      <c r="D23" s="15" t="s">
        <v>51</v>
      </c>
      <c r="E23" s="15" t="s">
        <v>2</v>
      </c>
      <c r="F23" s="9" t="s">
        <v>50</v>
      </c>
      <c r="G23" s="9" t="s">
        <v>2</v>
      </c>
      <c r="H23" s="9" t="s">
        <v>55</v>
      </c>
      <c r="I23" s="10" t="str">
        <f t="shared" si="0"/>
        <v>6-01-15</v>
      </c>
      <c r="J23" s="17" t="s">
        <v>51</v>
      </c>
      <c r="K23" s="17" t="s">
        <v>51</v>
      </c>
      <c r="L23" s="17" t="s">
        <v>85</v>
      </c>
      <c r="M23" s="17" t="s">
        <v>85</v>
      </c>
      <c r="N23" s="15" t="s">
        <v>1438</v>
      </c>
      <c r="O23" s="15" t="s">
        <v>1451</v>
      </c>
      <c r="P23" s="15">
        <v>26631682</v>
      </c>
      <c r="Q23" s="15">
        <v>26631682</v>
      </c>
      <c r="R23" s="15" t="s">
        <v>796</v>
      </c>
      <c r="S23" s="15" t="s">
        <v>216</v>
      </c>
      <c r="T23" s="8"/>
      <c r="U23"/>
    </row>
    <row r="24" spans="1:21">
      <c r="A24" s="17" t="s">
        <v>201</v>
      </c>
      <c r="B24" s="15" t="s">
        <v>78</v>
      </c>
      <c r="C24" s="15" t="s">
        <v>848</v>
      </c>
      <c r="D24" s="15" t="s">
        <v>41</v>
      </c>
      <c r="E24" s="15" t="s">
        <v>6</v>
      </c>
      <c r="F24" s="9" t="s">
        <v>37</v>
      </c>
      <c r="G24" s="9" t="s">
        <v>15</v>
      </c>
      <c r="H24" s="9" t="s">
        <v>2</v>
      </c>
      <c r="I24" s="10" t="str">
        <f t="shared" si="0"/>
        <v>1-12-01</v>
      </c>
      <c r="J24" s="17" t="s">
        <v>38</v>
      </c>
      <c r="K24" s="17" t="s">
        <v>71</v>
      </c>
      <c r="L24" s="17" t="s">
        <v>76</v>
      </c>
      <c r="M24" s="17" t="s">
        <v>77</v>
      </c>
      <c r="N24" s="15" t="s">
        <v>1438</v>
      </c>
      <c r="O24" s="15" t="s">
        <v>1361</v>
      </c>
      <c r="P24" s="15">
        <v>24103894</v>
      </c>
      <c r="Q24" s="15">
        <v>24103894</v>
      </c>
      <c r="R24" s="15" t="s">
        <v>855</v>
      </c>
      <c r="S24" s="15" t="s">
        <v>217</v>
      </c>
      <c r="T24" s="8"/>
      <c r="U24"/>
    </row>
    <row r="25" spans="1:21">
      <c r="A25" s="17" t="s">
        <v>202</v>
      </c>
      <c r="B25" s="15" t="s">
        <v>101</v>
      </c>
      <c r="C25" s="15" t="s">
        <v>1345</v>
      </c>
      <c r="D25" s="15" t="s">
        <v>89</v>
      </c>
      <c r="E25" s="15" t="s">
        <v>5</v>
      </c>
      <c r="F25" s="9" t="s">
        <v>49</v>
      </c>
      <c r="G25" s="9" t="s">
        <v>7</v>
      </c>
      <c r="H25" s="9" t="s">
        <v>2</v>
      </c>
      <c r="I25" s="10" t="str">
        <f t="shared" si="0"/>
        <v>7-06-01</v>
      </c>
      <c r="J25" s="17" t="s">
        <v>48</v>
      </c>
      <c r="K25" s="17" t="s">
        <v>86</v>
      </c>
      <c r="L25" s="17" t="s">
        <v>86</v>
      </c>
      <c r="M25" s="17" t="s">
        <v>203</v>
      </c>
      <c r="N25" s="15" t="s">
        <v>1438</v>
      </c>
      <c r="O25" s="15" t="s">
        <v>1453</v>
      </c>
      <c r="P25" s="15">
        <v>27166304</v>
      </c>
      <c r="Q25" s="15">
        <v>27166304</v>
      </c>
      <c r="R25" s="15" t="s">
        <v>797</v>
      </c>
      <c r="S25" s="15" t="s">
        <v>1454</v>
      </c>
      <c r="T25" s="8"/>
      <c r="U25"/>
    </row>
  </sheetData>
  <sheetProtection algorithmName="SHA-512" hashValue="sK+a0RKLH5d+0VMLn8UVXa0asAw4Xl/LWwiBVtinbbgkXskOzZFDpnMT4o7B3HdFdBd756FrWMbuId5wKs3PEw==" saltValue="7E8SVRiJbPfIRnmrMvLrGw==" spinCount="100000" sheet="1" objects="1" scenarios="1"/>
  <autoFilter ref="A2:T25" xr:uid="{00000000-0009-0000-0000-000001000000}">
    <sortState xmlns:xlrd2="http://schemas.microsoft.com/office/spreadsheetml/2017/richdata2" ref="A3:T25">
      <sortCondition ref="A3:A25"/>
    </sortState>
  </autoFilter>
  <sortState xmlns:xlrd2="http://schemas.microsoft.com/office/spreadsheetml/2017/richdata2" ref="A3:T25">
    <sortCondition ref="A3:A2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B2:G39"/>
  <sheetViews>
    <sheetView showGridLines="0" tabSelected="1" zoomScale="90" zoomScaleNormal="90" workbookViewId="0"/>
  </sheetViews>
  <sheetFormatPr baseColWidth="10" defaultColWidth="11.44140625" defaultRowHeight="13.8"/>
  <cols>
    <col min="1" max="1" width="6.109375" style="22" customWidth="1"/>
    <col min="2" max="2" width="6.109375" style="20" hidden="1" customWidth="1"/>
    <col min="3" max="3" width="47.5546875" style="22" customWidth="1"/>
    <col min="4" max="4" width="69.5546875" style="22" customWidth="1"/>
    <col min="5" max="5" width="2.88671875" style="22" customWidth="1"/>
    <col min="6" max="6" width="42.33203125" style="22" customWidth="1"/>
    <col min="7" max="7" width="0" style="22" hidden="1" customWidth="1"/>
    <col min="8" max="16384" width="11.44140625" style="22"/>
  </cols>
  <sheetData>
    <row r="2" spans="2:7" ht="31.2" customHeight="1">
      <c r="C2" s="446" t="s">
        <v>1460</v>
      </c>
      <c r="D2" s="446"/>
      <c r="E2" s="21"/>
    </row>
    <row r="3" spans="2:7" ht="31.2" customHeight="1">
      <c r="C3" s="447" t="s">
        <v>178</v>
      </c>
      <c r="D3" s="447"/>
      <c r="E3" s="23"/>
      <c r="F3" s="24" t="s">
        <v>1516</v>
      </c>
    </row>
    <row r="4" spans="2:7" ht="10.199999999999999" customHeight="1">
      <c r="E4" s="23"/>
      <c r="F4" s="25"/>
    </row>
    <row r="5" spans="2:7" ht="24" customHeight="1">
      <c r="B5" s="20">
        <v>1</v>
      </c>
      <c r="C5" s="26" t="s">
        <v>98</v>
      </c>
      <c r="D5" s="27"/>
      <c r="E5" s="28"/>
      <c r="F5" s="448" t="str">
        <f>CONCATENATE("2.",D7,"-",D5,"-",D6)</f>
        <v>2.--</v>
      </c>
    </row>
    <row r="6" spans="2:7" s="30" customFormat="1" ht="24" customHeight="1">
      <c r="B6" s="20">
        <f>1+B5</f>
        <v>2</v>
      </c>
      <c r="C6" s="26" t="s">
        <v>14</v>
      </c>
      <c r="D6" s="29" t="str">
        <f>IFERROR(VLOOKUP(D5,datos,3,0),"")</f>
        <v/>
      </c>
      <c r="E6" s="28"/>
      <c r="F6" s="449"/>
    </row>
    <row r="7" spans="2:7" ht="24" customHeight="1">
      <c r="B7" s="20">
        <f>1+B6</f>
        <v>3</v>
      </c>
      <c r="C7" s="26" t="s">
        <v>1</v>
      </c>
      <c r="D7" s="31" t="str">
        <f>IFERROR(VLOOKUP(D5,datos,2,0),"")</f>
        <v/>
      </c>
      <c r="E7" s="28"/>
      <c r="F7" s="32"/>
    </row>
    <row r="8" spans="2:7" ht="10.199999999999999" customHeight="1">
      <c r="C8" s="26"/>
      <c r="E8" s="28"/>
      <c r="F8" s="32"/>
    </row>
    <row r="9" spans="2:7" ht="24" customHeight="1">
      <c r="B9" s="20">
        <v>4</v>
      </c>
      <c r="C9" s="26" t="s">
        <v>1346</v>
      </c>
      <c r="D9" s="33" t="str">
        <f>IFERROR(VLOOKUP(D5,datos,16,0),"")</f>
        <v/>
      </c>
      <c r="E9" s="34"/>
    </row>
    <row r="10" spans="2:7" ht="24" customHeight="1">
      <c r="B10" s="20">
        <f t="shared" ref="B10:B24" si="0">1+B9</f>
        <v>5</v>
      </c>
      <c r="C10" s="26" t="s">
        <v>1347</v>
      </c>
      <c r="D10" s="33" t="str">
        <f>IFERROR(VLOOKUP(D5,datos,17,0),"")</f>
        <v/>
      </c>
      <c r="E10" s="35"/>
    </row>
    <row r="11" spans="2:7" ht="24" customHeight="1">
      <c r="B11" s="20">
        <f t="shared" si="0"/>
        <v>6</v>
      </c>
      <c r="C11" s="26" t="s">
        <v>166</v>
      </c>
      <c r="D11" s="36" t="str">
        <f>IFERROR(VLOOKUP(D5,datos,18,0),"")</f>
        <v/>
      </c>
      <c r="E11" s="35"/>
    </row>
    <row r="12" spans="2:7" ht="24" customHeight="1">
      <c r="B12" s="20">
        <f t="shared" si="0"/>
        <v>7</v>
      </c>
      <c r="C12" s="26" t="s">
        <v>1461</v>
      </c>
      <c r="D12" s="37" t="str">
        <f>IFERROR(VLOOKUP(G13,prov,2,0),"")</f>
        <v/>
      </c>
      <c r="E12" s="38"/>
    </row>
    <row r="13" spans="2:7" ht="24" customHeight="1">
      <c r="B13" s="20">
        <f t="shared" si="0"/>
        <v>8</v>
      </c>
      <c r="C13" s="26" t="s">
        <v>286</v>
      </c>
      <c r="D13" s="39" t="str">
        <f>IFERROR(VLOOKUP(D12,ubicac,2,0),"")</f>
        <v/>
      </c>
      <c r="E13" s="40"/>
      <c r="F13" s="41" t="s">
        <v>1465</v>
      </c>
      <c r="G13" s="42" t="str">
        <f>IFERROR(VLOOKUP(D5,datos,9,0),"")</f>
        <v/>
      </c>
    </row>
    <row r="14" spans="2:7" ht="24" customHeight="1">
      <c r="B14" s="20">
        <f t="shared" si="0"/>
        <v>9</v>
      </c>
      <c r="C14" s="26" t="s">
        <v>95</v>
      </c>
      <c r="D14" s="43" t="str">
        <f>IFERROR(VLOOKUP(D5,datos,13,0),"")</f>
        <v/>
      </c>
      <c r="E14" s="40"/>
      <c r="F14" s="44"/>
    </row>
    <row r="15" spans="2:7" ht="24" customHeight="1">
      <c r="B15" s="20">
        <f t="shared" si="0"/>
        <v>10</v>
      </c>
      <c r="C15" s="45" t="s">
        <v>96</v>
      </c>
      <c r="D15" s="43" t="str">
        <f>IFERROR(VLOOKUP(D5,datos,19,0),"")</f>
        <v/>
      </c>
      <c r="E15" s="46"/>
    </row>
    <row r="16" spans="2:7" ht="10.199999999999999" customHeight="1">
      <c r="C16" s="26"/>
      <c r="D16" s="47"/>
      <c r="E16" s="46"/>
    </row>
    <row r="17" spans="2:6" ht="24" customHeight="1">
      <c r="B17" s="20">
        <v>11</v>
      </c>
      <c r="C17" s="45" t="s">
        <v>9</v>
      </c>
      <c r="D17" s="48" t="str">
        <f>IFERROR(VLOOKUP(D5,datos,14,0),"")</f>
        <v/>
      </c>
      <c r="E17" s="34"/>
    </row>
    <row r="18" spans="2:6" ht="24" customHeight="1">
      <c r="B18" s="20">
        <f t="shared" si="0"/>
        <v>12</v>
      </c>
      <c r="C18" s="45" t="s">
        <v>97</v>
      </c>
      <c r="D18" s="48" t="str">
        <f>IFERROR(VLOOKUP(D5,datos,4,0),"")</f>
        <v/>
      </c>
      <c r="E18" s="46"/>
      <c r="F18" s="41" t="s">
        <v>1466</v>
      </c>
    </row>
    <row r="19" spans="2:6" ht="24" customHeight="1">
      <c r="B19" s="20">
        <f t="shared" si="0"/>
        <v>13</v>
      </c>
      <c r="C19" s="45" t="s">
        <v>13</v>
      </c>
      <c r="D19" s="48" t="str">
        <f>IFERROR(VLOOKUP(D5,datos,5,0),"")</f>
        <v/>
      </c>
      <c r="E19" s="46"/>
    </row>
    <row r="20" spans="2:6" ht="10.199999999999999" customHeight="1">
      <c r="C20" s="45"/>
      <c r="D20" s="47"/>
      <c r="E20" s="46"/>
    </row>
    <row r="21" spans="2:6" ht="24" customHeight="1">
      <c r="B21" s="20">
        <v>14</v>
      </c>
      <c r="C21" s="26" t="s">
        <v>1462</v>
      </c>
      <c r="D21" s="49" t="str">
        <f>IFERROR(VLOOKUP(D5,datos,15,0),"")</f>
        <v/>
      </c>
      <c r="E21" s="40"/>
    </row>
    <row r="22" spans="2:6" ht="24" customHeight="1">
      <c r="B22" s="20">
        <f t="shared" si="0"/>
        <v>15</v>
      </c>
      <c r="C22" s="26" t="s">
        <v>1463</v>
      </c>
      <c r="D22" s="50"/>
      <c r="E22" s="51"/>
    </row>
    <row r="23" spans="2:6" ht="24" customHeight="1">
      <c r="B23" s="20">
        <f t="shared" si="0"/>
        <v>16</v>
      </c>
      <c r="C23" s="26" t="s">
        <v>1464</v>
      </c>
      <c r="D23" s="50"/>
      <c r="E23" s="52"/>
      <c r="F23" s="41" t="s">
        <v>1467</v>
      </c>
    </row>
    <row r="24" spans="2:6" ht="24" customHeight="1">
      <c r="B24" s="20">
        <f t="shared" si="0"/>
        <v>17</v>
      </c>
      <c r="C24" s="26" t="s">
        <v>1515</v>
      </c>
      <c r="D24" s="50"/>
      <c r="E24" s="53"/>
    </row>
    <row r="25" spans="2:6" ht="10.8" customHeight="1"/>
    <row r="26" spans="2:6" ht="16.2" customHeight="1">
      <c r="D26" s="450" t="s">
        <v>1517</v>
      </c>
      <c r="E26" s="451"/>
      <c r="F26" s="452"/>
    </row>
    <row r="27" spans="2:6" ht="16.2" customHeight="1">
      <c r="D27" s="453"/>
      <c r="E27" s="454"/>
      <c r="F27" s="455"/>
    </row>
    <row r="28" spans="2:6" ht="16.2" customHeight="1">
      <c r="D28" s="453"/>
      <c r="E28" s="454"/>
      <c r="F28" s="455"/>
    </row>
    <row r="29" spans="2:6" ht="16.2" customHeight="1">
      <c r="D29" s="453"/>
      <c r="E29" s="454"/>
      <c r="F29" s="455"/>
    </row>
    <row r="30" spans="2:6" ht="16.2" customHeight="1">
      <c r="D30" s="456"/>
      <c r="E30" s="457"/>
      <c r="F30" s="458"/>
    </row>
    <row r="31" spans="2:6" ht="24" customHeight="1">
      <c r="E31" s="54"/>
    </row>
    <row r="32" spans="2:6" ht="24" customHeight="1">
      <c r="E32" s="54"/>
    </row>
    <row r="33" ht="24" customHeight="1"/>
    <row r="34" ht="24" customHeight="1"/>
    <row r="35" ht="24" customHeight="1"/>
    <row r="36" ht="24" customHeight="1"/>
    <row r="37" ht="24" customHeight="1"/>
    <row r="38" ht="14.25" customHeight="1"/>
    <row r="39" ht="15" customHeight="1"/>
  </sheetData>
  <sheetProtection algorithmName="SHA-512" hashValue="ilLVDF2Pm0k2bLLOyH85UZzjqdV46AqmLZsu0u4FsVB5X5SAoG2AqRC6FUpu8J0GymL2bQWMFy6k1QZE16gUuA==" saltValue="sNPePkbRo1N56L0MdC6khQ==" spinCount="100000" sheet="1" objects="1" scenarios="1"/>
  <mergeCells count="4">
    <mergeCell ref="C2:D2"/>
    <mergeCell ref="C3:D3"/>
    <mergeCell ref="F5:F6"/>
    <mergeCell ref="D26:F30"/>
  </mergeCells>
  <conditionalFormatting sqref="D6 D17:D19">
    <cfRule type="cellIs" dxfId="43" priority="6" operator="equal">
      <formula>#N/A</formula>
    </cfRule>
  </conditionalFormatting>
  <conditionalFormatting sqref="D9:D14">
    <cfRule type="cellIs" dxfId="42" priority="5" operator="equal">
      <formula>#N/A</formula>
    </cfRule>
  </conditionalFormatting>
  <conditionalFormatting sqref="D11 D14:D15 D21">
    <cfRule type="cellIs" dxfId="41" priority="4" operator="equal">
      <formula>0</formula>
    </cfRule>
  </conditionalFormatting>
  <conditionalFormatting sqref="E10:E15">
    <cfRule type="cellIs" dxfId="40" priority="2" operator="equal">
      <formula>#N/A</formula>
    </cfRule>
  </conditionalFormatting>
  <conditionalFormatting sqref="F14 E18:E20">
    <cfRule type="cellIs" dxfId="39" priority="3" operator="equal">
      <formula>#N/A</formula>
    </cfRule>
  </conditionalFormatting>
  <conditionalFormatting sqref="G13">
    <cfRule type="cellIs" dxfId="38" priority="1" operator="equal">
      <formula>#N/A</formula>
    </cfRule>
  </conditionalFormatting>
  <dataValidations count="1">
    <dataValidation allowBlank="1" showInputMessage="1" showErrorMessage="1" prompt="Digite únicamente los últimos 4 dígitos del Código Presupuestario._x000a__x000a_KALLPA debe digitar 0002" sqref="D5" xr:uid="{00000000-0002-0000-0200-000001000000}"/>
  </dataValidations>
  <printOptions horizontalCentered="1" verticalCentered="1"/>
  <pageMargins left="0.39370078740157483" right="0.19685039370078741" top="0.9055118110236221" bottom="0.43307086614173229" header="0.15748031496062992" footer="0.19685039370078741"/>
  <pageSetup scale="82" orientation="landscape" r:id="rId1"/>
  <headerFooter scaleWithDoc="0"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B1:H24"/>
  <sheetViews>
    <sheetView showGridLines="0" zoomScale="90" zoomScaleNormal="90" workbookViewId="0"/>
  </sheetViews>
  <sheetFormatPr baseColWidth="10" defaultColWidth="11.44140625" defaultRowHeight="13.8"/>
  <cols>
    <col min="1" max="1" width="8.109375" style="159" customWidth="1"/>
    <col min="2" max="2" width="7.77734375" style="168" hidden="1" customWidth="1"/>
    <col min="3" max="3" width="56.21875" style="159" customWidth="1"/>
    <col min="4" max="6" width="12.77734375" style="159" customWidth="1"/>
    <col min="7" max="7" width="17.6640625" style="159" customWidth="1"/>
    <col min="8" max="16384" width="11.44140625" style="159"/>
  </cols>
  <sheetData>
    <row r="1" spans="2:8" ht="18" customHeight="1">
      <c r="C1" s="84" t="s">
        <v>763</v>
      </c>
      <c r="D1" s="251"/>
      <c r="E1" s="251"/>
      <c r="F1" s="251"/>
    </row>
    <row r="2" spans="2:8" ht="18" thickBot="1">
      <c r="C2" s="468" t="s">
        <v>762</v>
      </c>
      <c r="D2" s="468"/>
      <c r="E2" s="468"/>
      <c r="F2" s="468"/>
      <c r="G2" s="468"/>
    </row>
    <row r="3" spans="2:8" ht="24.6" customHeight="1" thickTop="1">
      <c r="B3" s="168">
        <v>1</v>
      </c>
      <c r="C3" s="469" t="s">
        <v>860</v>
      </c>
      <c r="D3" s="473" t="s">
        <v>768</v>
      </c>
      <c r="E3" s="474"/>
      <c r="F3" s="475"/>
      <c r="G3" s="471" t="s">
        <v>1368</v>
      </c>
    </row>
    <row r="4" spans="2:8" ht="24.6" customHeight="1" thickBot="1">
      <c r="B4" s="168">
        <v>2</v>
      </c>
      <c r="C4" s="470"/>
      <c r="D4" s="398" t="s">
        <v>0</v>
      </c>
      <c r="E4" s="399" t="s">
        <v>99</v>
      </c>
      <c r="F4" s="400" t="s">
        <v>100</v>
      </c>
      <c r="G4" s="472"/>
    </row>
    <row r="5" spans="2:8" ht="26.25" customHeight="1" thickTop="1" thickBot="1">
      <c r="B5" s="168">
        <v>3</v>
      </c>
      <c r="C5" s="401" t="s">
        <v>224</v>
      </c>
      <c r="D5" s="402">
        <f>+E5+F5</f>
        <v>0</v>
      </c>
      <c r="E5" s="403">
        <f>+E6+E13+E16</f>
        <v>0</v>
      </c>
      <c r="F5" s="404">
        <f>+F6+F13+F16</f>
        <v>0</v>
      </c>
      <c r="G5" s="405">
        <f>+G6+G13+G16</f>
        <v>0</v>
      </c>
    </row>
    <row r="6" spans="2:8" ht="23.25" customHeight="1">
      <c r="B6" s="168">
        <v>4</v>
      </c>
      <c r="C6" s="406" t="s">
        <v>106</v>
      </c>
      <c r="D6" s="407">
        <f>+E6+F6</f>
        <v>0</v>
      </c>
      <c r="E6" s="408">
        <f>SUM(E7:E12)</f>
        <v>0</v>
      </c>
      <c r="F6" s="409">
        <f>SUM(F7:F12)</f>
        <v>0</v>
      </c>
      <c r="G6" s="410">
        <f>SUM(G7:G12)</f>
        <v>0</v>
      </c>
    </row>
    <row r="7" spans="2:8" ht="23.25" customHeight="1">
      <c r="B7" s="168">
        <v>5</v>
      </c>
      <c r="C7" s="411" t="s">
        <v>1369</v>
      </c>
      <c r="D7" s="201">
        <f>+E7+F7</f>
        <v>0</v>
      </c>
      <c r="E7" s="412"/>
      <c r="F7" s="413"/>
      <c r="G7" s="117"/>
      <c r="H7" s="414" t="str">
        <f>IF(AND(OR(D7&gt;0),AND(G7=0)),"Digite el número de secciones",IF(AND(OR(D7=0),AND(G7&gt;D7)),"No hay matrícula digitada",IF(AND(OR(D7&gt;0),AND(G7&gt;D7)),"Hay más secciones que matrícula","")))</f>
        <v/>
      </c>
    </row>
    <row r="8" spans="2:8" ht="23.25" customHeight="1">
      <c r="B8" s="168">
        <v>6</v>
      </c>
      <c r="C8" s="411" t="s">
        <v>1349</v>
      </c>
      <c r="D8" s="187">
        <f t="shared" ref="D8" si="0">+E8+F8</f>
        <v>0</v>
      </c>
      <c r="E8" s="415"/>
      <c r="F8" s="229"/>
      <c r="G8" s="117"/>
      <c r="H8" s="414" t="str">
        <f t="shared" ref="H8" si="1">IF(AND(OR(D8&gt;0),AND(G8=0)),"Digite el número de secciones",IF(AND(OR(D8=0),AND(G8&gt;D8)),"No hay matrícula digitada",IF(AND(OR(D8&gt;0),AND(G8&gt;D8)),"Hay más secciones que matrícula","")))</f>
        <v/>
      </c>
    </row>
    <row r="9" spans="2:8" ht="23.25" customHeight="1">
      <c r="B9" s="168">
        <v>7</v>
      </c>
      <c r="C9" s="411" t="s">
        <v>1350</v>
      </c>
      <c r="D9" s="187">
        <f t="shared" ref="D9:D12" si="2">+E9+F9</f>
        <v>0</v>
      </c>
      <c r="E9" s="415"/>
      <c r="F9" s="229"/>
      <c r="G9" s="117"/>
      <c r="H9" s="414" t="str">
        <f t="shared" ref="H9:H18" si="3">IF(AND(OR(D9&gt;0),AND(G9=0)),"Digite el número de secciones",IF(AND(OR(D9=0),AND(G9&gt;D9)),"No hay matrícula digitada",IF(AND(OR(D9&gt;0),AND(G9&gt;D9)),"Hay más secciones que matrícula","")))</f>
        <v/>
      </c>
    </row>
    <row r="10" spans="2:8" ht="23.25" customHeight="1">
      <c r="B10" s="168">
        <v>8</v>
      </c>
      <c r="C10" s="411" t="s">
        <v>1351</v>
      </c>
      <c r="D10" s="187">
        <f t="shared" si="2"/>
        <v>0</v>
      </c>
      <c r="E10" s="415"/>
      <c r="F10" s="229"/>
      <c r="G10" s="117"/>
      <c r="H10" s="414" t="str">
        <f t="shared" si="3"/>
        <v/>
      </c>
    </row>
    <row r="11" spans="2:8" ht="23.25" customHeight="1">
      <c r="B11" s="168">
        <v>9</v>
      </c>
      <c r="C11" s="411" t="s">
        <v>1352</v>
      </c>
      <c r="D11" s="187">
        <f t="shared" si="2"/>
        <v>0</v>
      </c>
      <c r="E11" s="415"/>
      <c r="F11" s="229"/>
      <c r="G11" s="117"/>
      <c r="H11" s="414" t="str">
        <f t="shared" si="3"/>
        <v/>
      </c>
    </row>
    <row r="12" spans="2:8" ht="23.25" customHeight="1">
      <c r="B12" s="168">
        <v>10</v>
      </c>
      <c r="C12" s="416" t="s">
        <v>1363</v>
      </c>
      <c r="D12" s="232">
        <f t="shared" si="2"/>
        <v>0</v>
      </c>
      <c r="E12" s="417"/>
      <c r="F12" s="234"/>
      <c r="G12" s="418"/>
      <c r="H12" s="414" t="str">
        <f t="shared" si="3"/>
        <v/>
      </c>
    </row>
    <row r="13" spans="2:8" ht="23.25" customHeight="1">
      <c r="B13" s="168">
        <v>11</v>
      </c>
      <c r="C13" s="419" t="s">
        <v>218</v>
      </c>
      <c r="D13" s="379">
        <f>+E13+F13</f>
        <v>0</v>
      </c>
      <c r="E13" s="420">
        <f>SUM(E14:E15)</f>
        <v>0</v>
      </c>
      <c r="F13" s="421">
        <f>SUM(F14:F15)</f>
        <v>0</v>
      </c>
      <c r="G13" s="121">
        <f>SUM(G14:G15)</f>
        <v>0</v>
      </c>
      <c r="H13" s="414"/>
    </row>
    <row r="14" spans="2:8" ht="23.25" customHeight="1">
      <c r="B14" s="168">
        <v>12</v>
      </c>
      <c r="C14" s="422" t="s">
        <v>1353</v>
      </c>
      <c r="D14" s="201">
        <f>+E14+F14</f>
        <v>0</v>
      </c>
      <c r="E14" s="412"/>
      <c r="F14" s="423"/>
      <c r="G14" s="117"/>
      <c r="H14" s="414" t="str">
        <f t="shared" si="3"/>
        <v/>
      </c>
    </row>
    <row r="15" spans="2:8" ht="23.25" customHeight="1">
      <c r="B15" s="168">
        <v>13</v>
      </c>
      <c r="C15" s="424" t="s">
        <v>1364</v>
      </c>
      <c r="D15" s="196">
        <f t="shared" ref="D15" si="4">+E15+F15</f>
        <v>0</v>
      </c>
      <c r="E15" s="425"/>
      <c r="F15" s="426"/>
      <c r="G15" s="418"/>
      <c r="H15" s="414" t="str">
        <f t="shared" si="3"/>
        <v/>
      </c>
    </row>
    <row r="16" spans="2:8" ht="23.25" customHeight="1">
      <c r="B16" s="168">
        <v>14</v>
      </c>
      <c r="C16" s="427" t="s">
        <v>223</v>
      </c>
      <c r="D16" s="201">
        <f>+E16+F16</f>
        <v>0</v>
      </c>
      <c r="E16" s="428">
        <f>SUM(E17:E18)</f>
        <v>0</v>
      </c>
      <c r="F16" s="242">
        <f>SUM(F17:F18)</f>
        <v>0</v>
      </c>
      <c r="G16" s="429">
        <f>SUM(G17:G18)</f>
        <v>0</v>
      </c>
      <c r="H16" s="414"/>
    </row>
    <row r="17" spans="2:8" ht="23.25" customHeight="1">
      <c r="B17" s="168">
        <v>15</v>
      </c>
      <c r="C17" s="430" t="s">
        <v>1354</v>
      </c>
      <c r="D17" s="201">
        <f>+E17+F17</f>
        <v>0</v>
      </c>
      <c r="E17" s="412"/>
      <c r="F17" s="413"/>
      <c r="G17" s="431"/>
      <c r="H17" s="414" t="str">
        <f t="shared" si="3"/>
        <v/>
      </c>
    </row>
    <row r="18" spans="2:8" ht="23.25" customHeight="1" thickBot="1">
      <c r="B18" s="168">
        <v>16</v>
      </c>
      <c r="C18" s="432" t="s">
        <v>1355</v>
      </c>
      <c r="D18" s="205">
        <f t="shared" ref="D18" si="5">+E18+F18</f>
        <v>0</v>
      </c>
      <c r="E18" s="433"/>
      <c r="F18" s="245"/>
      <c r="G18" s="434"/>
      <c r="H18" s="414" t="str">
        <f t="shared" si="3"/>
        <v/>
      </c>
    </row>
    <row r="19" spans="2:8" ht="22.5" customHeight="1" thickTop="1">
      <c r="C19" s="212" t="s">
        <v>177</v>
      </c>
      <c r="D19" s="435"/>
      <c r="E19" s="435"/>
      <c r="F19" s="435"/>
      <c r="G19" s="435"/>
    </row>
    <row r="20" spans="2:8" ht="18" customHeight="1">
      <c r="B20" s="168">
        <v>17</v>
      </c>
      <c r="C20" s="459"/>
      <c r="D20" s="460"/>
      <c r="E20" s="460"/>
      <c r="F20" s="460"/>
      <c r="G20" s="461"/>
    </row>
    <row r="21" spans="2:8" ht="18" customHeight="1">
      <c r="C21" s="462"/>
      <c r="D21" s="463"/>
      <c r="E21" s="463"/>
      <c r="F21" s="463"/>
      <c r="G21" s="464"/>
    </row>
    <row r="22" spans="2:8" ht="18" customHeight="1">
      <c r="C22" s="462"/>
      <c r="D22" s="463"/>
      <c r="E22" s="463"/>
      <c r="F22" s="463"/>
      <c r="G22" s="464"/>
    </row>
    <row r="23" spans="2:8" ht="18" customHeight="1">
      <c r="C23" s="462"/>
      <c r="D23" s="463"/>
      <c r="E23" s="463"/>
      <c r="F23" s="463"/>
      <c r="G23" s="464"/>
    </row>
    <row r="24" spans="2:8" ht="18" customHeight="1">
      <c r="C24" s="465"/>
      <c r="D24" s="466"/>
      <c r="E24" s="466"/>
      <c r="F24" s="466"/>
      <c r="G24" s="467"/>
    </row>
  </sheetData>
  <sheetProtection algorithmName="SHA-512" hashValue="dfmV60gqDLAZ7LheToQZcQ3DR+4Laa0kZZfPP0MufRh5Oq3uYuehpmEGrVPp34lJUckwvlTQSd3agCgFf48ZRw==" saltValue="2DNovx3YxG8EGBcXzKmjTg==" spinCount="100000" sheet="1" objects="1" scenarios="1"/>
  <mergeCells count="5">
    <mergeCell ref="C20:G24"/>
    <mergeCell ref="C2:G2"/>
    <mergeCell ref="C3:C4"/>
    <mergeCell ref="G3:G4"/>
    <mergeCell ref="D3:F3"/>
  </mergeCells>
  <conditionalFormatting sqref="D6:D18">
    <cfRule type="cellIs" dxfId="37" priority="1" operator="equal">
      <formula>0</formula>
    </cfRule>
  </conditionalFormatting>
  <conditionalFormatting sqref="D5:G6">
    <cfRule type="cellIs" dxfId="36" priority="6" operator="equal">
      <formula>0</formula>
    </cfRule>
  </conditionalFormatting>
  <conditionalFormatting sqref="D13:G13">
    <cfRule type="cellIs" dxfId="35" priority="5" operator="equal">
      <formula>0</formula>
    </cfRule>
  </conditionalFormatting>
  <conditionalFormatting sqref="D16:G16">
    <cfRule type="cellIs" dxfId="34" priority="3" operator="equal">
      <formula>0</formula>
    </cfRule>
  </conditionalFormatting>
  <dataValidations count="1">
    <dataValidation type="whole" operator="greaterThanOrEqual" allowBlank="1" showInputMessage="1" showErrorMessage="1" sqref="D5:G18" xr:uid="{00000000-0002-0000-0300-000000000000}">
      <formula1>0</formula1>
    </dataValidation>
  </dataValidations>
  <printOptions horizontalCentered="1" verticalCentered="1"/>
  <pageMargins left="0.39370078740157483" right="0.19685039370078741" top="0.9055118110236221" bottom="0.43307086614173229" header="0.15748031496062992" footer="0.19685039370078741"/>
  <pageSetup scale="97" orientation="landscape" r:id="rId1"/>
  <headerFooter scaleWithDoc="0">
    <oddHeader>&amp;C&amp;G</oddHeader>
    <oddFooter>&amp;R&amp;"-,Negrita"CEE,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">
    <pageSetUpPr fitToPage="1"/>
  </sheetPr>
  <dimension ref="A1:O32"/>
  <sheetViews>
    <sheetView showGridLines="0" zoomScale="90" zoomScaleNormal="90" workbookViewId="0"/>
  </sheetViews>
  <sheetFormatPr baseColWidth="10" defaultColWidth="11.44140625" defaultRowHeight="13.8"/>
  <cols>
    <col min="1" max="1" width="11.44140625" style="156"/>
    <col min="2" max="2" width="7.77734375" style="168" hidden="1" customWidth="1"/>
    <col min="3" max="3" width="58.109375" style="159" customWidth="1"/>
    <col min="4" max="15" width="9.109375" style="159" customWidth="1"/>
    <col min="16" max="16384" width="11.44140625" style="159"/>
  </cols>
  <sheetData>
    <row r="1" spans="2:15" ht="17.399999999999999">
      <c r="C1" s="59" t="s">
        <v>765</v>
      </c>
      <c r="D1" s="358"/>
      <c r="E1" s="358"/>
      <c r="F1" s="358"/>
      <c r="G1" s="358"/>
      <c r="H1" s="251"/>
      <c r="I1" s="251"/>
      <c r="J1" s="251"/>
      <c r="K1" s="251"/>
      <c r="L1" s="251"/>
      <c r="N1" s="251"/>
    </row>
    <row r="2" spans="2:15" ht="18" thickBot="1">
      <c r="C2" s="359" t="s">
        <v>221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</row>
    <row r="3" spans="2:15" ht="34.5" customHeight="1" thickTop="1">
      <c r="B3" s="168">
        <v>1</v>
      </c>
      <c r="C3" s="476" t="s">
        <v>222</v>
      </c>
      <c r="D3" s="479" t="s">
        <v>798</v>
      </c>
      <c r="E3" s="480"/>
      <c r="F3" s="480"/>
      <c r="G3" s="481" t="s">
        <v>218</v>
      </c>
      <c r="H3" s="482"/>
      <c r="I3" s="483"/>
      <c r="J3" s="481" t="s">
        <v>220</v>
      </c>
      <c r="K3" s="482"/>
      <c r="L3" s="483"/>
      <c r="M3" s="480" t="s">
        <v>228</v>
      </c>
      <c r="N3" s="480"/>
      <c r="O3" s="480"/>
    </row>
    <row r="4" spans="2:15" ht="27" customHeight="1" thickBot="1">
      <c r="B4" s="168">
        <v>2</v>
      </c>
      <c r="C4" s="477"/>
      <c r="D4" s="361" t="s">
        <v>0</v>
      </c>
      <c r="E4" s="362" t="s">
        <v>17</v>
      </c>
      <c r="F4" s="363" t="s">
        <v>16</v>
      </c>
      <c r="G4" s="364" t="s">
        <v>0</v>
      </c>
      <c r="H4" s="365" t="s">
        <v>17</v>
      </c>
      <c r="I4" s="366" t="s">
        <v>16</v>
      </c>
      <c r="J4" s="364" t="s">
        <v>0</v>
      </c>
      <c r="K4" s="365" t="s">
        <v>17</v>
      </c>
      <c r="L4" s="366" t="s">
        <v>16</v>
      </c>
      <c r="M4" s="367" t="s">
        <v>0</v>
      </c>
      <c r="N4" s="362" t="s">
        <v>17</v>
      </c>
      <c r="O4" s="363" t="s">
        <v>16</v>
      </c>
    </row>
    <row r="5" spans="2:15" ht="26.25" customHeight="1" thickTop="1" thickBot="1">
      <c r="B5" s="168">
        <v>3</v>
      </c>
      <c r="C5" s="368" t="s">
        <v>219</v>
      </c>
      <c r="D5" s="257">
        <f>+E5+F5</f>
        <v>0</v>
      </c>
      <c r="E5" s="369">
        <f>+E6+E7+E8+E9+E10+E11+E12+E16+E20+E21+E23+E22</f>
        <v>0</v>
      </c>
      <c r="F5" s="370">
        <f>+F6+F7+F8+F9+F10+F11+F12+F16+F20+F21+F23+F22</f>
        <v>0</v>
      </c>
      <c r="G5" s="371">
        <f>+H5+I5</f>
        <v>0</v>
      </c>
      <c r="H5" s="372">
        <f>+H6+H7+H8+H9+H10+H11+H12+H16+H20+H21+H23+H22</f>
        <v>0</v>
      </c>
      <c r="I5" s="373">
        <f>+I6+I7+I8+I9+I10+I11+I12+I16+I20+I21+I23+I22</f>
        <v>0</v>
      </c>
      <c r="J5" s="371">
        <f>+K5+L5</f>
        <v>0</v>
      </c>
      <c r="K5" s="372">
        <f>+K6+K7+K8+K9+K10+K11+K12+K16+K20+K21+K23+K22</f>
        <v>0</v>
      </c>
      <c r="L5" s="373">
        <f>+L6+L7+L8+L9+L10+L11+L12+L16+L20+L21+L23+L22</f>
        <v>0</v>
      </c>
      <c r="M5" s="259">
        <f>+N5+O5</f>
        <v>0</v>
      </c>
      <c r="N5" s="372">
        <f>+N6+N7+N8+N9+N10+N11+N12+N16+N20+N21+N23+N22</f>
        <v>0</v>
      </c>
      <c r="O5" s="370">
        <f>+O6+O7+O8+O9+O10+O11+O12+O16+O20+O21+O23+O22</f>
        <v>0</v>
      </c>
    </row>
    <row r="6" spans="2:15" ht="25.5" customHeight="1">
      <c r="B6" s="168">
        <v>4</v>
      </c>
      <c r="C6" s="374" t="s">
        <v>225</v>
      </c>
      <c r="D6" s="120">
        <f>+E6+F6</f>
        <v>0</v>
      </c>
      <c r="E6" s="262"/>
      <c r="F6" s="263"/>
      <c r="G6" s="375">
        <f>+H6+I6</f>
        <v>0</v>
      </c>
      <c r="H6" s="262"/>
      <c r="I6" s="376"/>
      <c r="J6" s="375">
        <f>+K6+L6</f>
        <v>0</v>
      </c>
      <c r="K6" s="262"/>
      <c r="L6" s="376"/>
      <c r="M6" s="140">
        <f>+N6+O6</f>
        <v>0</v>
      </c>
      <c r="N6" s="262"/>
      <c r="O6" s="263"/>
    </row>
    <row r="7" spans="2:15" ht="25.5" customHeight="1">
      <c r="B7" s="168">
        <v>5</v>
      </c>
      <c r="C7" s="374" t="s">
        <v>102</v>
      </c>
      <c r="D7" s="265">
        <f>+E7+F7</f>
        <v>0</v>
      </c>
      <c r="E7" s="266"/>
      <c r="F7" s="267"/>
      <c r="G7" s="377">
        <f>+H7+I7</f>
        <v>0</v>
      </c>
      <c r="H7" s="266"/>
      <c r="I7" s="378"/>
      <c r="J7" s="377">
        <f>+K7+L7</f>
        <v>0</v>
      </c>
      <c r="K7" s="266"/>
      <c r="L7" s="378"/>
      <c r="M7" s="305">
        <f>+N7+O7</f>
        <v>0</v>
      </c>
      <c r="N7" s="266"/>
      <c r="O7" s="267"/>
    </row>
    <row r="8" spans="2:15" ht="25.5" customHeight="1">
      <c r="B8" s="168">
        <v>6</v>
      </c>
      <c r="C8" s="374" t="s">
        <v>226</v>
      </c>
      <c r="D8" s="265">
        <f t="shared" ref="D8:D23" si="0">+E8+F8</f>
        <v>0</v>
      </c>
      <c r="E8" s="266"/>
      <c r="F8" s="267"/>
      <c r="G8" s="377">
        <f t="shared" ref="G8:G11" si="1">+H8+I8</f>
        <v>0</v>
      </c>
      <c r="H8" s="266"/>
      <c r="I8" s="378"/>
      <c r="J8" s="377">
        <f t="shared" ref="J8:J11" si="2">+K8+L8</f>
        <v>0</v>
      </c>
      <c r="K8" s="266"/>
      <c r="L8" s="378"/>
      <c r="M8" s="305">
        <f t="shared" ref="M8:M11" si="3">+N8+O8</f>
        <v>0</v>
      </c>
      <c r="N8" s="266"/>
      <c r="O8" s="267"/>
    </row>
    <row r="9" spans="2:15" ht="25.5" customHeight="1">
      <c r="B9" s="168">
        <v>7</v>
      </c>
      <c r="C9" s="374" t="s">
        <v>227</v>
      </c>
      <c r="D9" s="265">
        <f t="shared" si="0"/>
        <v>0</v>
      </c>
      <c r="E9" s="266"/>
      <c r="F9" s="267"/>
      <c r="G9" s="377">
        <f t="shared" si="1"/>
        <v>0</v>
      </c>
      <c r="H9" s="266"/>
      <c r="I9" s="378"/>
      <c r="J9" s="377">
        <f t="shared" si="2"/>
        <v>0</v>
      </c>
      <c r="K9" s="266"/>
      <c r="L9" s="378"/>
      <c r="M9" s="305">
        <f t="shared" si="3"/>
        <v>0</v>
      </c>
      <c r="N9" s="266"/>
      <c r="O9" s="267"/>
    </row>
    <row r="10" spans="2:15" ht="25.5" customHeight="1">
      <c r="B10" s="168">
        <v>8</v>
      </c>
      <c r="C10" s="374" t="s">
        <v>1523</v>
      </c>
      <c r="D10" s="265">
        <f t="shared" si="0"/>
        <v>0</v>
      </c>
      <c r="E10" s="266"/>
      <c r="F10" s="267"/>
      <c r="G10" s="377">
        <f t="shared" si="1"/>
        <v>0</v>
      </c>
      <c r="H10" s="266"/>
      <c r="I10" s="378"/>
      <c r="J10" s="377">
        <f t="shared" si="2"/>
        <v>0</v>
      </c>
      <c r="K10" s="266"/>
      <c r="L10" s="378"/>
      <c r="M10" s="305">
        <f t="shared" si="3"/>
        <v>0</v>
      </c>
      <c r="N10" s="266"/>
      <c r="O10" s="267"/>
    </row>
    <row r="11" spans="2:15" ht="25.5" customHeight="1">
      <c r="B11" s="168">
        <v>9</v>
      </c>
      <c r="C11" s="374" t="s">
        <v>873</v>
      </c>
      <c r="D11" s="265">
        <f t="shared" si="0"/>
        <v>0</v>
      </c>
      <c r="E11" s="266"/>
      <c r="F11" s="267"/>
      <c r="G11" s="377">
        <f t="shared" si="1"/>
        <v>0</v>
      </c>
      <c r="H11" s="266"/>
      <c r="I11" s="378"/>
      <c r="J11" s="377">
        <f t="shared" si="2"/>
        <v>0</v>
      </c>
      <c r="K11" s="266"/>
      <c r="L11" s="378"/>
      <c r="M11" s="305">
        <f t="shared" si="3"/>
        <v>0</v>
      </c>
      <c r="N11" s="266"/>
      <c r="O11" s="267"/>
    </row>
    <row r="12" spans="2:15" ht="25.5" customHeight="1">
      <c r="B12" s="168">
        <v>10</v>
      </c>
      <c r="C12" s="374" t="s">
        <v>104</v>
      </c>
      <c r="D12" s="379">
        <f>+E12+F12</f>
        <v>0</v>
      </c>
      <c r="E12" s="380">
        <f>SUM(E13:E15)</f>
        <v>0</v>
      </c>
      <c r="F12" s="381">
        <f>SUM(F13:F15)</f>
        <v>0</v>
      </c>
      <c r="G12" s="382">
        <f>+H12+I12</f>
        <v>0</v>
      </c>
      <c r="H12" s="380">
        <f>SUM(H13:H15)</f>
        <v>0</v>
      </c>
      <c r="I12" s="383">
        <f>SUM(I13:I15)</f>
        <v>0</v>
      </c>
      <c r="J12" s="382">
        <f>+K12+L12</f>
        <v>0</v>
      </c>
      <c r="K12" s="380">
        <f>SUM(K13:K15)</f>
        <v>0</v>
      </c>
      <c r="L12" s="383">
        <f>SUM(L13:L15)</f>
        <v>0</v>
      </c>
      <c r="M12" s="381">
        <f>+N12+O12</f>
        <v>0</v>
      </c>
      <c r="N12" s="380">
        <f>SUM(N13:N15)</f>
        <v>0</v>
      </c>
      <c r="O12" s="381">
        <f>SUM(O13:O15)</f>
        <v>0</v>
      </c>
    </row>
    <row r="13" spans="2:15" ht="25.5" customHeight="1">
      <c r="B13" s="168">
        <v>11</v>
      </c>
      <c r="C13" s="384" t="s">
        <v>874</v>
      </c>
      <c r="D13" s="187">
        <f t="shared" si="0"/>
        <v>0</v>
      </c>
      <c r="E13" s="188"/>
      <c r="F13" s="229"/>
      <c r="G13" s="385">
        <f t="shared" ref="G13" si="4">+H13+I13</f>
        <v>0</v>
      </c>
      <c r="H13" s="188"/>
      <c r="I13" s="386"/>
      <c r="J13" s="385">
        <f t="shared" ref="J13" si="5">+K13+L13</f>
        <v>0</v>
      </c>
      <c r="K13" s="188"/>
      <c r="L13" s="386"/>
      <c r="M13" s="387">
        <f t="shared" ref="M13" si="6">+N13+O13</f>
        <v>0</v>
      </c>
      <c r="N13" s="188"/>
      <c r="O13" s="229"/>
    </row>
    <row r="14" spans="2:15" ht="25.5" customHeight="1">
      <c r="B14" s="168">
        <v>12</v>
      </c>
      <c r="C14" s="388" t="s">
        <v>875</v>
      </c>
      <c r="D14" s="187">
        <f>+E14+F14</f>
        <v>0</v>
      </c>
      <c r="E14" s="188"/>
      <c r="F14" s="229"/>
      <c r="G14" s="385">
        <f>+H14+I14</f>
        <v>0</v>
      </c>
      <c r="H14" s="188"/>
      <c r="I14" s="386"/>
      <c r="J14" s="385">
        <f>+K14+L14</f>
        <v>0</v>
      </c>
      <c r="K14" s="188"/>
      <c r="L14" s="386"/>
      <c r="M14" s="387">
        <f>+N14+O14</f>
        <v>0</v>
      </c>
      <c r="N14" s="188"/>
      <c r="O14" s="229"/>
    </row>
    <row r="15" spans="2:15" ht="25.5" customHeight="1">
      <c r="B15" s="168">
        <v>13</v>
      </c>
      <c r="C15" s="389" t="s">
        <v>876</v>
      </c>
      <c r="D15" s="120">
        <f>+E15+F15</f>
        <v>0</v>
      </c>
      <c r="E15" s="262"/>
      <c r="F15" s="263"/>
      <c r="G15" s="375">
        <f>+H15+I15</f>
        <v>0</v>
      </c>
      <c r="H15" s="262"/>
      <c r="I15" s="376"/>
      <c r="J15" s="375">
        <f>+K15+L15</f>
        <v>0</v>
      </c>
      <c r="K15" s="262"/>
      <c r="L15" s="376"/>
      <c r="M15" s="140">
        <f>+N15+O15</f>
        <v>0</v>
      </c>
      <c r="N15" s="262"/>
      <c r="O15" s="263"/>
    </row>
    <row r="16" spans="2:15" ht="25.5" customHeight="1">
      <c r="B16" s="168">
        <v>14</v>
      </c>
      <c r="C16" s="390" t="s">
        <v>889</v>
      </c>
      <c r="D16" s="379">
        <f>+E16+F16</f>
        <v>0</v>
      </c>
      <c r="E16" s="380">
        <f>SUM(E17:E19)</f>
        <v>0</v>
      </c>
      <c r="F16" s="381">
        <f>SUM(F17:F19)</f>
        <v>0</v>
      </c>
      <c r="G16" s="382">
        <f>+H16+I16</f>
        <v>0</v>
      </c>
      <c r="H16" s="380">
        <f>SUM(H17:H19)</f>
        <v>0</v>
      </c>
      <c r="I16" s="383">
        <f>SUM(I17:I19)</f>
        <v>0</v>
      </c>
      <c r="J16" s="382">
        <f>+K16+L16</f>
        <v>0</v>
      </c>
      <c r="K16" s="380">
        <f>SUM(K17:K19)</f>
        <v>0</v>
      </c>
      <c r="L16" s="383">
        <f>SUM(L17:L19)</f>
        <v>0</v>
      </c>
      <c r="M16" s="381">
        <f>+N16+O16</f>
        <v>0</v>
      </c>
      <c r="N16" s="380">
        <f>SUM(N17:N19)</f>
        <v>0</v>
      </c>
      <c r="O16" s="381">
        <f>SUM(O17:O19)</f>
        <v>0</v>
      </c>
    </row>
    <row r="17" spans="2:15" ht="25.5" customHeight="1">
      <c r="B17" s="168">
        <v>15</v>
      </c>
      <c r="C17" s="384" t="s">
        <v>874</v>
      </c>
      <c r="D17" s="187">
        <f t="shared" ref="D17:D19" si="7">+E17+F17</f>
        <v>0</v>
      </c>
      <c r="E17" s="188"/>
      <c r="F17" s="229"/>
      <c r="G17" s="385">
        <f t="shared" ref="G17:G23" si="8">+H17+I17</f>
        <v>0</v>
      </c>
      <c r="H17" s="188"/>
      <c r="I17" s="386"/>
      <c r="J17" s="385">
        <f t="shared" ref="J17:J23" si="9">+K17+L17</f>
        <v>0</v>
      </c>
      <c r="K17" s="188"/>
      <c r="L17" s="386"/>
      <c r="M17" s="387">
        <f t="shared" ref="M17:M23" si="10">+N17+O17</f>
        <v>0</v>
      </c>
      <c r="N17" s="188"/>
      <c r="O17" s="229"/>
    </row>
    <row r="18" spans="2:15" ht="25.5" customHeight="1">
      <c r="B18" s="168">
        <v>16</v>
      </c>
      <c r="C18" s="388" t="s">
        <v>875</v>
      </c>
      <c r="D18" s="187">
        <f t="shared" si="7"/>
        <v>0</v>
      </c>
      <c r="E18" s="188"/>
      <c r="F18" s="229"/>
      <c r="G18" s="385">
        <f t="shared" si="8"/>
        <v>0</v>
      </c>
      <c r="H18" s="188"/>
      <c r="I18" s="386"/>
      <c r="J18" s="385">
        <f t="shared" si="9"/>
        <v>0</v>
      </c>
      <c r="K18" s="188"/>
      <c r="L18" s="386"/>
      <c r="M18" s="387">
        <f t="shared" si="10"/>
        <v>0</v>
      </c>
      <c r="N18" s="188"/>
      <c r="O18" s="229"/>
    </row>
    <row r="19" spans="2:15" ht="25.5" customHeight="1">
      <c r="B19" s="168">
        <v>17</v>
      </c>
      <c r="C19" s="391" t="s">
        <v>876</v>
      </c>
      <c r="D19" s="120">
        <f t="shared" si="7"/>
        <v>0</v>
      </c>
      <c r="E19" s="262"/>
      <c r="F19" s="263"/>
      <c r="G19" s="375">
        <f t="shared" si="8"/>
        <v>0</v>
      </c>
      <c r="H19" s="262"/>
      <c r="I19" s="376"/>
      <c r="J19" s="375">
        <f t="shared" si="9"/>
        <v>0</v>
      </c>
      <c r="K19" s="262"/>
      <c r="L19" s="376"/>
      <c r="M19" s="140">
        <f t="shared" si="10"/>
        <v>0</v>
      </c>
      <c r="N19" s="262"/>
      <c r="O19" s="263"/>
    </row>
    <row r="20" spans="2:15" ht="25.5" customHeight="1">
      <c r="B20" s="168">
        <v>18</v>
      </c>
      <c r="C20" s="374" t="s">
        <v>105</v>
      </c>
      <c r="D20" s="265">
        <f t="shared" si="0"/>
        <v>0</v>
      </c>
      <c r="E20" s="266"/>
      <c r="F20" s="267"/>
      <c r="G20" s="377">
        <f t="shared" si="8"/>
        <v>0</v>
      </c>
      <c r="H20" s="266"/>
      <c r="I20" s="378"/>
      <c r="J20" s="377">
        <f t="shared" si="9"/>
        <v>0</v>
      </c>
      <c r="K20" s="266"/>
      <c r="L20" s="378"/>
      <c r="M20" s="305">
        <f t="shared" si="10"/>
        <v>0</v>
      </c>
      <c r="N20" s="266"/>
      <c r="O20" s="267"/>
    </row>
    <row r="21" spans="2:15" ht="25.5" customHeight="1">
      <c r="B21" s="168">
        <v>19</v>
      </c>
      <c r="C21" s="374" t="s">
        <v>902</v>
      </c>
      <c r="D21" s="265">
        <f t="shared" si="0"/>
        <v>0</v>
      </c>
      <c r="E21" s="266"/>
      <c r="F21" s="267"/>
      <c r="G21" s="377">
        <f t="shared" si="8"/>
        <v>0</v>
      </c>
      <c r="H21" s="266"/>
      <c r="I21" s="378"/>
      <c r="J21" s="377">
        <f t="shared" si="9"/>
        <v>0</v>
      </c>
      <c r="K21" s="266"/>
      <c r="L21" s="378"/>
      <c r="M21" s="305">
        <f t="shared" si="10"/>
        <v>0</v>
      </c>
      <c r="N21" s="266"/>
      <c r="O21" s="267"/>
    </row>
    <row r="22" spans="2:15" ht="25.5" hidden="1" customHeight="1">
      <c r="C22" s="374" t="s">
        <v>877</v>
      </c>
      <c r="D22" s="265">
        <f t="shared" ref="D22" si="11">+E22+F22</f>
        <v>0</v>
      </c>
      <c r="E22" s="266"/>
      <c r="F22" s="267"/>
      <c r="G22" s="377">
        <f t="shared" ref="G22" si="12">+H22+I22</f>
        <v>0</v>
      </c>
      <c r="H22" s="266"/>
      <c r="I22" s="378"/>
      <c r="J22" s="377">
        <f t="shared" ref="J22" si="13">+K22+L22</f>
        <v>0</v>
      </c>
      <c r="K22" s="266"/>
      <c r="L22" s="378"/>
      <c r="M22" s="305">
        <f t="shared" ref="M22" si="14">+N22+O22</f>
        <v>0</v>
      </c>
      <c r="N22" s="266"/>
      <c r="O22" s="124"/>
    </row>
    <row r="23" spans="2:15" ht="25.5" customHeight="1" thickBot="1">
      <c r="B23" s="168">
        <v>20</v>
      </c>
      <c r="C23" s="392" t="s">
        <v>1524</v>
      </c>
      <c r="D23" s="269">
        <f t="shared" si="0"/>
        <v>0</v>
      </c>
      <c r="E23" s="270"/>
      <c r="F23" s="271"/>
      <c r="G23" s="393">
        <f t="shared" si="8"/>
        <v>0</v>
      </c>
      <c r="H23" s="270"/>
      <c r="I23" s="394"/>
      <c r="J23" s="393">
        <f t="shared" si="9"/>
        <v>0</v>
      </c>
      <c r="K23" s="270"/>
      <c r="L23" s="394"/>
      <c r="M23" s="329">
        <f t="shared" si="10"/>
        <v>0</v>
      </c>
      <c r="N23" s="270"/>
      <c r="O23" s="395"/>
    </row>
    <row r="24" spans="2:15" ht="17.25" customHeight="1" thickTop="1">
      <c r="C24" s="396" t="s">
        <v>880</v>
      </c>
      <c r="D24" s="55"/>
      <c r="E24" s="209" t="str">
        <f>IF(E5='CUADRO 1'!E6,"","XX")</f>
        <v/>
      </c>
      <c r="F24" s="209" t="str">
        <f>IF(F5='CUADRO 1'!F6,"","XX")</f>
        <v/>
      </c>
      <c r="G24" s="55"/>
      <c r="H24" s="209" t="str">
        <f>IF(H5='CUADRO 1'!E13,"","XX")</f>
        <v/>
      </c>
      <c r="I24" s="209" t="str">
        <f>IF(I5='CUADRO 1'!F13,"","XX")</f>
        <v/>
      </c>
      <c r="J24" s="55"/>
      <c r="K24" s="209" t="str">
        <f>IF(K5='CUADRO 1'!E17,"","XX")</f>
        <v/>
      </c>
      <c r="L24" s="209" t="str">
        <f>IF(L5='CUADRO 1'!F17,"","XX")</f>
        <v/>
      </c>
      <c r="M24" s="55"/>
      <c r="N24" s="209" t="str">
        <f>IF(N5='CUADRO 1'!E18,"","XX")</f>
        <v/>
      </c>
      <c r="O24" s="209" t="str">
        <f>IF(O5='CUADRO 1'!F18,"","XX")</f>
        <v/>
      </c>
    </row>
    <row r="25" spans="2:15" ht="17.25" customHeight="1">
      <c r="C25" s="484" t="s">
        <v>903</v>
      </c>
      <c r="D25" s="478" t="str">
        <f>IF(OR(E24="XX",F24="XX",H24="XX",I24="XX",K24="XX",L24="XX",N24="XX",O24="XX"),"XX = ¡VERIFICAR!.  El total de hombres o mujeres de este cuadro, no coincide con lo reportado en el Cuadro 1, según corresponda.","")</f>
        <v/>
      </c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478"/>
    </row>
    <row r="26" spans="2:15" ht="17.25" customHeight="1">
      <c r="C26" s="484"/>
      <c r="D26" s="478"/>
      <c r="E26" s="478"/>
      <c r="F26" s="478"/>
      <c r="G26" s="478"/>
      <c r="H26" s="478"/>
      <c r="I26" s="478"/>
      <c r="J26" s="478"/>
      <c r="K26" s="478"/>
      <c r="L26" s="478"/>
      <c r="M26" s="478"/>
      <c r="N26" s="478"/>
      <c r="O26" s="478"/>
    </row>
    <row r="27" spans="2:15" ht="17.25" customHeight="1"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</row>
    <row r="28" spans="2:15" ht="16.5" customHeight="1">
      <c r="C28" s="212" t="s">
        <v>177</v>
      </c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</row>
    <row r="29" spans="2:15" ht="16.5" customHeight="1">
      <c r="B29" s="168">
        <v>21</v>
      </c>
      <c r="C29" s="459"/>
      <c r="D29" s="460"/>
      <c r="E29" s="460"/>
      <c r="F29" s="460"/>
      <c r="G29" s="460"/>
      <c r="H29" s="460"/>
      <c r="I29" s="460"/>
      <c r="J29" s="460"/>
      <c r="K29" s="460"/>
      <c r="L29" s="460"/>
      <c r="M29" s="460"/>
      <c r="N29" s="460"/>
      <c r="O29" s="461"/>
    </row>
    <row r="30" spans="2:15" ht="16.5" customHeight="1">
      <c r="C30" s="462"/>
      <c r="D30" s="463"/>
      <c r="E30" s="463"/>
      <c r="F30" s="463"/>
      <c r="G30" s="463"/>
      <c r="H30" s="463"/>
      <c r="I30" s="463"/>
      <c r="J30" s="463"/>
      <c r="K30" s="463"/>
      <c r="L30" s="463"/>
      <c r="M30" s="463"/>
      <c r="N30" s="463"/>
      <c r="O30" s="464"/>
    </row>
    <row r="31" spans="2:15" ht="16.5" customHeight="1">
      <c r="C31" s="462"/>
      <c r="D31" s="463"/>
      <c r="E31" s="463"/>
      <c r="F31" s="463"/>
      <c r="G31" s="463"/>
      <c r="H31" s="463"/>
      <c r="I31" s="463"/>
      <c r="J31" s="463"/>
      <c r="K31" s="463"/>
      <c r="L31" s="463"/>
      <c r="M31" s="463"/>
      <c r="N31" s="463"/>
      <c r="O31" s="464"/>
    </row>
    <row r="32" spans="2:15">
      <c r="C32" s="465"/>
      <c r="D32" s="466"/>
      <c r="E32" s="466"/>
      <c r="F32" s="466"/>
      <c r="G32" s="466"/>
      <c r="H32" s="466"/>
      <c r="I32" s="466"/>
      <c r="J32" s="466"/>
      <c r="K32" s="466"/>
      <c r="L32" s="466"/>
      <c r="M32" s="466"/>
      <c r="N32" s="466"/>
      <c r="O32" s="467"/>
    </row>
  </sheetData>
  <sheetProtection algorithmName="SHA-512" hashValue="sdPm0aJPdR3BNwcz5MGLxIM/h5haC4iwcWdHQHDeSVy2Mi1NPLwE7A6vEyi+PROX1pJImp2cYOGgrvRvmyIMgQ==" saltValue="p2bbYRSE5Wah0so5KE/VLA==" spinCount="100000" sheet="1" objects="1" scenarios="1"/>
  <mergeCells count="8">
    <mergeCell ref="C3:C4"/>
    <mergeCell ref="D25:O26"/>
    <mergeCell ref="C29:O32"/>
    <mergeCell ref="D3:F3"/>
    <mergeCell ref="G3:I3"/>
    <mergeCell ref="J3:L3"/>
    <mergeCell ref="M3:O3"/>
    <mergeCell ref="C25:C26"/>
  </mergeCells>
  <conditionalFormatting sqref="D5:D23">
    <cfRule type="cellIs" dxfId="33" priority="4" operator="equal">
      <formula>0</formula>
    </cfRule>
  </conditionalFormatting>
  <conditionalFormatting sqref="D12:O12">
    <cfRule type="cellIs" dxfId="32" priority="5" operator="equal">
      <formula>0</formula>
    </cfRule>
  </conditionalFormatting>
  <conditionalFormatting sqref="D16:O16">
    <cfRule type="cellIs" dxfId="31" priority="11" operator="equal">
      <formula>0</formula>
    </cfRule>
  </conditionalFormatting>
  <conditionalFormatting sqref="D25:O27">
    <cfRule type="notContainsBlanks" dxfId="30" priority="51">
      <formula>LEN(TRIM(D25))&gt;0</formula>
    </cfRule>
  </conditionalFormatting>
  <conditionalFormatting sqref="E5:O5">
    <cfRule type="cellIs" dxfId="29" priority="32" operator="equal">
      <formula>0</formula>
    </cfRule>
  </conditionalFormatting>
  <conditionalFormatting sqref="G6:G23">
    <cfRule type="cellIs" dxfId="28" priority="3" operator="equal">
      <formula>0</formula>
    </cfRule>
  </conditionalFormatting>
  <conditionalFormatting sqref="J6:J23">
    <cfRule type="cellIs" dxfId="27" priority="2" operator="equal">
      <formula>0</formula>
    </cfRule>
  </conditionalFormatting>
  <conditionalFormatting sqref="M6:M23">
    <cfRule type="cellIs" dxfId="26" priority="1" operator="equal">
      <formula>0</formula>
    </cfRule>
  </conditionalFormatting>
  <dataValidations count="1">
    <dataValidation type="whole" operator="greaterThanOrEqual" allowBlank="1" showInputMessage="1" showErrorMessage="1" sqref="D5:O23" xr:uid="{00000000-0002-0000-0400-000000000000}">
      <formula1>0</formula1>
    </dataValidation>
  </dataValidations>
  <printOptions horizontalCentered="1" verticalCentered="1"/>
  <pageMargins left="0.39370078740157483" right="0.19685039370078741" top="0.9055118110236221" bottom="0.43307086614173229" header="0.15748031496062992" footer="0.19685039370078741"/>
  <pageSetup scale="72" orientation="landscape" r:id="rId1"/>
  <headerFooter scaleWithDoc="0">
    <oddHeader>&amp;C&amp;G</oddHeader>
    <oddFooter>&amp;R&amp;"-,Negrita"CEE,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1">
    <pageSetUpPr fitToPage="1"/>
  </sheetPr>
  <dimension ref="A1:I38"/>
  <sheetViews>
    <sheetView showGridLines="0" showRuler="0" zoomScale="90" zoomScaleNormal="90" workbookViewId="0"/>
  </sheetViews>
  <sheetFormatPr baseColWidth="10" defaultColWidth="11.44140625" defaultRowHeight="13.8"/>
  <cols>
    <col min="1" max="1" width="7.77734375" style="168" customWidth="1"/>
    <col min="2" max="2" width="3.88671875" style="159" hidden="1" customWidth="1"/>
    <col min="3" max="3" width="72.33203125" style="159" customWidth="1"/>
    <col min="4" max="4" width="8.33203125" style="159" customWidth="1"/>
    <col min="5" max="5" width="5" style="159" customWidth="1"/>
    <col min="6" max="6" width="7.6640625" style="334" customWidth="1"/>
    <col min="7" max="7" width="14.88671875" style="159" customWidth="1"/>
    <col min="8" max="9" width="16.33203125" style="159" customWidth="1"/>
    <col min="10" max="16384" width="11.44140625" style="159"/>
  </cols>
  <sheetData>
    <row r="1" spans="2:9" ht="18" customHeight="1">
      <c r="C1" s="276" t="s">
        <v>766</v>
      </c>
      <c r="F1" s="159"/>
      <c r="H1" s="332"/>
      <c r="I1" s="332"/>
    </row>
    <row r="2" spans="2:9" ht="17.399999999999999">
      <c r="C2" s="59" t="s">
        <v>859</v>
      </c>
      <c r="D2" s="333"/>
      <c r="E2" s="333"/>
      <c r="G2" s="333"/>
    </row>
    <row r="3" spans="2:9" ht="18" thickBot="1">
      <c r="C3" s="59" t="s">
        <v>1458</v>
      </c>
      <c r="D3" s="84"/>
      <c r="E3" s="84"/>
      <c r="F3" s="278"/>
      <c r="G3" s="84"/>
    </row>
    <row r="4" spans="2:9" s="338" customFormat="1" ht="34.5" customHeight="1" thickTop="1" thickBot="1">
      <c r="B4" s="168">
        <v>1</v>
      </c>
      <c r="C4" s="335" t="s">
        <v>767</v>
      </c>
      <c r="D4" s="108" t="s">
        <v>1459</v>
      </c>
      <c r="E4" s="335"/>
      <c r="F4" s="336"/>
      <c r="G4" s="337" t="s">
        <v>768</v>
      </c>
    </row>
    <row r="5" spans="2:9" s="334" customFormat="1" ht="24" customHeight="1" thickTop="1">
      <c r="B5" s="168">
        <v>2</v>
      </c>
      <c r="C5" s="485" t="s">
        <v>769</v>
      </c>
      <c r="D5" s="485"/>
      <c r="E5" s="485"/>
      <c r="F5" s="486"/>
      <c r="G5" s="339">
        <f>SUM(G6:G31)</f>
        <v>0</v>
      </c>
      <c r="H5" s="478" t="str">
        <f>IF($G$5=('CUADRO 1'!D5),"","¡VERIFICAR!.  El total de Matrícula no coincide con el total del Cuadro 1.")</f>
        <v/>
      </c>
      <c r="I5" s="478"/>
    </row>
    <row r="6" spans="2:9" s="334" customFormat="1" ht="16.5" customHeight="1">
      <c r="B6" s="168">
        <v>3</v>
      </c>
      <c r="C6" s="340"/>
      <c r="D6" s="341" t="str">
        <f t="shared" ref="D6:D30" si="0">IFERROR(VLOOKUP(C6,ubicac,2,0),"")</f>
        <v/>
      </c>
      <c r="E6" s="342"/>
      <c r="F6" s="343" t="str">
        <f t="shared" ref="F6:F31" si="1">IF(AND(OR(G6&gt;0),AND(C6="")),"*",IF(AND(C6&lt;&gt;"",AND(G6=0)),"***",""))</f>
        <v/>
      </c>
      <c r="G6" s="344"/>
      <c r="H6" s="478"/>
      <c r="I6" s="478"/>
    </row>
    <row r="7" spans="2:9" s="334" customFormat="1" ht="16.5" customHeight="1">
      <c r="B7" s="168">
        <v>4</v>
      </c>
      <c r="C7" s="345"/>
      <c r="D7" s="346" t="str">
        <f t="shared" si="0"/>
        <v/>
      </c>
      <c r="E7" s="302" t="str">
        <f>IF(D7="","",IF(OR(D7=D6),"R",""))</f>
        <v/>
      </c>
      <c r="F7" s="347" t="str">
        <f t="shared" si="1"/>
        <v/>
      </c>
      <c r="G7" s="348"/>
      <c r="H7" s="478"/>
      <c r="I7" s="478"/>
    </row>
    <row r="8" spans="2:9" s="334" customFormat="1" ht="16.5" customHeight="1">
      <c r="B8" s="168">
        <v>5</v>
      </c>
      <c r="C8" s="345"/>
      <c r="D8" s="346" t="str">
        <f t="shared" si="0"/>
        <v/>
      </c>
      <c r="E8" s="302" t="str">
        <f>IF(D8="","",IF(OR(D8=D7,D8=D6),"R",""))</f>
        <v/>
      </c>
      <c r="F8" s="347" t="str">
        <f t="shared" si="1"/>
        <v/>
      </c>
      <c r="G8" s="348"/>
      <c r="H8" s="478"/>
      <c r="I8" s="478"/>
    </row>
    <row r="9" spans="2:9" s="334" customFormat="1" ht="16.5" customHeight="1">
      <c r="B9" s="168">
        <v>6</v>
      </c>
      <c r="C9" s="345"/>
      <c r="D9" s="346" t="str">
        <f t="shared" si="0"/>
        <v/>
      </c>
      <c r="E9" s="302" t="str">
        <f>IF(D9="","",IF(OR(D9=D8,D9=D7,D9=D6),"R",""))</f>
        <v/>
      </c>
      <c r="F9" s="347" t="str">
        <f t="shared" si="1"/>
        <v/>
      </c>
      <c r="G9" s="348"/>
    </row>
    <row r="10" spans="2:9" s="334" customFormat="1" ht="16.5" customHeight="1">
      <c r="B10" s="168">
        <v>7</v>
      </c>
      <c r="C10" s="345"/>
      <c r="D10" s="346" t="str">
        <f t="shared" si="0"/>
        <v/>
      </c>
      <c r="E10" s="302" t="str">
        <f>IF(D10="","",IF(OR(D10=D9,D10=D8,D10=D7,D10=D6),"R",""))</f>
        <v/>
      </c>
      <c r="F10" s="347" t="str">
        <f t="shared" si="1"/>
        <v/>
      </c>
      <c r="G10" s="348"/>
      <c r="H10" s="478" t="str">
        <f>IF(OR(F6="*",F7="*",F8="*",F9="*",F10="*",F11="*",F12="*",F13="*",F14="*",F15="*",F16="*",F17="*",F18="*",F19="*",F20="*",F21="*",F22="*",F23="*",F24="*",F25="*",F26="*",F27="*",F28="*",F29="*",F30="*",F31="*"),"* No ha seleccionado Provincia/Cantón/Distrito","")</f>
        <v/>
      </c>
      <c r="I10" s="478"/>
    </row>
    <row r="11" spans="2:9" s="334" customFormat="1" ht="16.5" customHeight="1">
      <c r="B11" s="168">
        <v>8</v>
      </c>
      <c r="C11" s="345"/>
      <c r="D11" s="346" t="str">
        <f t="shared" si="0"/>
        <v/>
      </c>
      <c r="E11" s="302" t="str">
        <f>IF(D11="","",IF(OR(D11=D10,D11=D9,D11=D8,D11=D7,D11=D6),"R",""))</f>
        <v/>
      </c>
      <c r="F11" s="347" t="str">
        <f t="shared" si="1"/>
        <v/>
      </c>
      <c r="G11" s="348"/>
      <c r="H11" s="478"/>
      <c r="I11" s="478"/>
    </row>
    <row r="12" spans="2:9" s="334" customFormat="1" ht="16.5" customHeight="1">
      <c r="B12" s="168">
        <v>9</v>
      </c>
      <c r="C12" s="345"/>
      <c r="D12" s="346" t="str">
        <f t="shared" si="0"/>
        <v/>
      </c>
      <c r="E12" s="302" t="str">
        <f>IF(D12="","",IF(OR(D12=D11,D12=D10,D12=D9,D12=D8,D12=D7,D12=D6),"R",""))</f>
        <v/>
      </c>
      <c r="F12" s="347" t="str">
        <f t="shared" si="1"/>
        <v/>
      </c>
      <c r="G12" s="348"/>
      <c r="H12" s="478"/>
      <c r="I12" s="478"/>
    </row>
    <row r="13" spans="2:9" s="334" customFormat="1" ht="16.5" customHeight="1">
      <c r="B13" s="168">
        <v>10</v>
      </c>
      <c r="C13" s="345"/>
      <c r="D13" s="346" t="str">
        <f t="shared" si="0"/>
        <v/>
      </c>
      <c r="E13" s="302" t="str">
        <f>IF(D13="","",IF(OR(D13=D12,D13=D11,D13=D10,D13=D9,D13=D8,D13=D7,D13=D6),"R",""))</f>
        <v/>
      </c>
      <c r="F13" s="347" t="str">
        <f t="shared" si="1"/>
        <v/>
      </c>
      <c r="G13" s="348"/>
    </row>
    <row r="14" spans="2:9" s="334" customFormat="1" ht="16.5" customHeight="1">
      <c r="B14" s="168">
        <v>11</v>
      </c>
      <c r="C14" s="345"/>
      <c r="D14" s="346" t="str">
        <f t="shared" si="0"/>
        <v/>
      </c>
      <c r="E14" s="302" t="str">
        <f>IF(D14="","",IF(OR(D14=D13,D14=D12,D14=D11,D14=D10,D14=D9,D14=D8,D14=D7,D14=D6),"R",""))</f>
        <v/>
      </c>
      <c r="F14" s="347" t="str">
        <f t="shared" si="1"/>
        <v/>
      </c>
      <c r="G14" s="348"/>
      <c r="H14" s="478" t="str">
        <f>IF(OR(F6="***",F7="***",F8="***",F9="***",F10="***",F11="***",F12="***",F13="***",F14="***",F15="***",F16="***",F17="***",F18="***",F19="***",F20="***",F21="***",F22="***",F23="***",F24="***",F25="***",F26="***",F27="***",F28="***",F29="***",F30="***",F31="***"),"*** Digite la matrícula","")</f>
        <v/>
      </c>
      <c r="I14" s="478"/>
    </row>
    <row r="15" spans="2:9" s="334" customFormat="1" ht="16.5" customHeight="1">
      <c r="B15" s="168">
        <v>12</v>
      </c>
      <c r="C15" s="345"/>
      <c r="D15" s="346" t="str">
        <f t="shared" si="0"/>
        <v/>
      </c>
      <c r="E15" s="302" t="str">
        <f>IF(D15="","",IF(OR(D15=D14,D15=D13,D15=D12,D15=D11,D15=D10,D15=D9,D15=D8,D15=D7,D15=D6),"R",""))</f>
        <v/>
      </c>
      <c r="F15" s="347" t="str">
        <f t="shared" si="1"/>
        <v/>
      </c>
      <c r="G15" s="348"/>
      <c r="H15" s="478"/>
      <c r="I15" s="478"/>
    </row>
    <row r="16" spans="2:9" s="334" customFormat="1" ht="16.5" customHeight="1">
      <c r="B16" s="168">
        <v>13</v>
      </c>
      <c r="C16" s="345"/>
      <c r="D16" s="346" t="str">
        <f t="shared" si="0"/>
        <v/>
      </c>
      <c r="E16" s="302" t="str">
        <f>IF(D16="","",IF(OR(D16=D15,D16=D14,D16=D13,D16=D12,D16=D11,D16=D10,D16=D9,D16=D8,D16=D7,D16=D6),"R",""))</f>
        <v/>
      </c>
      <c r="F16" s="347" t="str">
        <f t="shared" si="1"/>
        <v/>
      </c>
      <c r="G16" s="348"/>
    </row>
    <row r="17" spans="1:9" s="334" customFormat="1" ht="16.5" customHeight="1">
      <c r="B17" s="168">
        <v>14</v>
      </c>
      <c r="C17" s="345"/>
      <c r="D17" s="346" t="str">
        <f t="shared" si="0"/>
        <v/>
      </c>
      <c r="E17" s="302" t="str">
        <f>IF(D17="","",IF(OR(D17=D16,D17=D15,D17=D14,D17=D13,D17=D12,D17=D11,D17=D10,D17=D9,D17=D8,D17=D7,D17=D6),"R",""))</f>
        <v/>
      </c>
      <c r="F17" s="347" t="str">
        <f t="shared" si="1"/>
        <v/>
      </c>
      <c r="G17" s="348"/>
      <c r="H17" s="478" t="str">
        <f>IF(OR(E7="R",E8="R",E9="R",E10="R",E11="R",E12="R",E13="R",E14="R",E15="R",E16="R",E17="R",E18="R",E19="R",E20="R",E21="R",E22="R",E23="R",E24="R",E25="R",E26="R",E27="R",E28="R",E29="R",E30="R",E31="R",E32="R"),"R = Líneas repetidas","")</f>
        <v/>
      </c>
      <c r="I17" s="478"/>
    </row>
    <row r="18" spans="1:9" s="334" customFormat="1" ht="16.5" customHeight="1">
      <c r="B18" s="168">
        <v>15</v>
      </c>
      <c r="C18" s="345"/>
      <c r="D18" s="346" t="str">
        <f t="shared" si="0"/>
        <v/>
      </c>
      <c r="E18" s="302" t="str">
        <f>IF(D18="","",IF(OR(D18=D17,D18=D16,D18=D15,D18=D14,D18=D13,D18=D12,D18=D11,D18=D10,D18=D9,D18=D8,D18=D7,D18=D6),"R",""))</f>
        <v/>
      </c>
      <c r="F18" s="347" t="str">
        <f t="shared" si="1"/>
        <v/>
      </c>
      <c r="G18" s="348"/>
      <c r="H18" s="478"/>
      <c r="I18" s="478"/>
    </row>
    <row r="19" spans="1:9" s="334" customFormat="1" ht="16.5" customHeight="1">
      <c r="B19" s="168">
        <v>16</v>
      </c>
      <c r="C19" s="345"/>
      <c r="D19" s="346" t="str">
        <f t="shared" si="0"/>
        <v/>
      </c>
      <c r="E19" s="302" t="str">
        <f>IF(D19="","",IF(OR(D19=D18,D19=D17,D19=D16,D19=D15,D19=D14,D19=D13,D19=D12,D19=D11,D19=D10,D19=D9,D19=D8,D19=D7,D19=D6),"R",""))</f>
        <v/>
      </c>
      <c r="F19" s="347" t="str">
        <f t="shared" si="1"/>
        <v/>
      </c>
      <c r="G19" s="348"/>
    </row>
    <row r="20" spans="1:9" s="334" customFormat="1" ht="16.5" customHeight="1">
      <c r="B20" s="168">
        <v>17</v>
      </c>
      <c r="C20" s="345"/>
      <c r="D20" s="346" t="str">
        <f t="shared" si="0"/>
        <v/>
      </c>
      <c r="E20" s="302" t="str">
        <f>IF(D20="","",IF(OR(D20=D19,D20=D18,D20=D17,D20=D16,D20=D15,D20=D14,D20=D13,D20=D12,D20=D11,D20=D10,D20=D9,D20=D8,D20=D7,D20=D6),"R",""))</f>
        <v/>
      </c>
      <c r="F20" s="347" t="str">
        <f t="shared" si="1"/>
        <v/>
      </c>
      <c r="G20" s="348"/>
      <c r="H20" s="444"/>
      <c r="I20" s="444"/>
    </row>
    <row r="21" spans="1:9" s="334" customFormat="1" ht="16.5" customHeight="1">
      <c r="A21" s="168"/>
      <c r="B21" s="168">
        <v>18</v>
      </c>
      <c r="C21" s="345"/>
      <c r="D21" s="346" t="str">
        <f t="shared" si="0"/>
        <v/>
      </c>
      <c r="E21" s="302" t="str">
        <f>IF(D21="","",IF(OR(D21=D20,D21=D19,D21=D18,D21=D17,D21=D16,D21=D15,D21=D14,D21=D13,D21=D12,D21=D11,D21=D10,D21=D9,D21=D8,D21=D7,D21=D6),"R",""))</f>
        <v/>
      </c>
      <c r="F21" s="347" t="str">
        <f t="shared" si="1"/>
        <v/>
      </c>
      <c r="G21" s="348"/>
    </row>
    <row r="22" spans="1:9" s="334" customFormat="1" ht="16.5" customHeight="1">
      <c r="A22" s="168"/>
      <c r="B22" s="168">
        <v>19</v>
      </c>
      <c r="C22" s="345"/>
      <c r="D22" s="346" t="str">
        <f t="shared" si="0"/>
        <v/>
      </c>
      <c r="E22" s="302" t="str">
        <f>IF(D22="","",IF(OR(D22=D21,D22=D20,D22=D19,D22=D18,D22=D17,D22=D16,D22=D15,D22=D14,D22=D13,D22=D12,D22=D11,D22=D10,D22=D9,D22=D8,D22=D7,D22=D6),"R",""))</f>
        <v/>
      </c>
      <c r="F22" s="347" t="str">
        <f t="shared" si="1"/>
        <v/>
      </c>
      <c r="G22" s="348"/>
    </row>
    <row r="23" spans="1:9" s="334" customFormat="1" ht="16.5" customHeight="1">
      <c r="A23" s="168"/>
      <c r="B23" s="168">
        <v>20</v>
      </c>
      <c r="C23" s="345"/>
      <c r="D23" s="346" t="str">
        <f t="shared" si="0"/>
        <v/>
      </c>
      <c r="E23" s="302" t="str">
        <f>IF(D23="","",IF(OR(D23=D22,D23=D21,D23=D20,D23=D19,D23=D18,D23=D17,D23=D16,D23=D15,D23=D14,D23=D13,D23=D12,D23=D11,D23=D10,D23=D9,D23=D8,D23=D7,D23=D6),"R",""))</f>
        <v/>
      </c>
      <c r="F23" s="347" t="str">
        <f t="shared" si="1"/>
        <v/>
      </c>
      <c r="G23" s="348"/>
    </row>
    <row r="24" spans="1:9" s="334" customFormat="1" ht="16.5" customHeight="1">
      <c r="A24" s="168"/>
      <c r="B24" s="168">
        <v>21</v>
      </c>
      <c r="C24" s="345"/>
      <c r="D24" s="346" t="str">
        <f t="shared" si="0"/>
        <v/>
      </c>
      <c r="E24" s="302" t="str">
        <f>IF(D24="","",IF(OR(D24=D23,D24=D22,D24=D21,D24=D20,D24=D19,D24=D18,D24=D17,D24=D16,D24=D15,D24=D14,D24=D13,D24=D12,D24=D11,D24=D10,D24=D9,D24=D8,D24=D7,D24=D6),"R",""))</f>
        <v/>
      </c>
      <c r="F24" s="347" t="str">
        <f t="shared" si="1"/>
        <v/>
      </c>
      <c r="G24" s="348"/>
      <c r="H24" s="444"/>
      <c r="I24" s="444"/>
    </row>
    <row r="25" spans="1:9" s="334" customFormat="1" ht="16.5" customHeight="1">
      <c r="A25" s="168"/>
      <c r="B25" s="168">
        <v>22</v>
      </c>
      <c r="C25" s="345"/>
      <c r="D25" s="346" t="str">
        <f t="shared" si="0"/>
        <v/>
      </c>
      <c r="E25" s="302" t="str">
        <f>IF(D25="","",IF(OR(D25=D24,D25=D23,D25=D22,D25=D21,D25=D20,D25=D19,D25=D18,D25=D17,D25=D16,D25=D15,D25=D14,D25=D13,D25=D12,D25=D11,D25=D10,D25=D9,D25=D8,D25=D7,D25=D6),"R",""))</f>
        <v/>
      </c>
      <c r="F25" s="347" t="str">
        <f t="shared" si="1"/>
        <v/>
      </c>
      <c r="G25" s="348"/>
    </row>
    <row r="26" spans="1:9" s="334" customFormat="1" ht="16.5" customHeight="1">
      <c r="A26" s="168"/>
      <c r="B26" s="168">
        <v>23</v>
      </c>
      <c r="C26" s="345"/>
      <c r="D26" s="346" t="str">
        <f t="shared" si="0"/>
        <v/>
      </c>
      <c r="E26" s="302" t="str">
        <f>IF(D26="","",IF(OR(D26=D25,D26=D24,D26=D23,D26=D22,D26=D21,D26=D20,D26=D19,D26=D18,D26=D17,D26=D16,D26=D15,D26=D14,D26=D13,D26=D12,D26=D11,D26=D10,D26=D9,D26=D8,D26=D7,D26=D6),"R",""))</f>
        <v/>
      </c>
      <c r="F26" s="347" t="str">
        <f t="shared" si="1"/>
        <v/>
      </c>
      <c r="G26" s="348"/>
    </row>
    <row r="27" spans="1:9" s="334" customFormat="1" ht="16.5" customHeight="1">
      <c r="A27" s="168"/>
      <c r="B27" s="168">
        <v>24</v>
      </c>
      <c r="C27" s="345"/>
      <c r="D27" s="346" t="str">
        <f t="shared" si="0"/>
        <v/>
      </c>
      <c r="E27" s="302" t="str">
        <f>IF(D27="","",IF(OR(D27=D26,D27=D25,D27=D24,D27=D23,D27=D22,D27=D21,D27=D20,D27=D19,D27=D18,D27=D17,D27=D16,D27=D15,D27=D14,D27=D13,D27=D12,D27=D11,D27=D10,D27=D9,D27=D8,D27=D7,D27=D6),"R",""))</f>
        <v/>
      </c>
      <c r="F27" s="347" t="str">
        <f t="shared" si="1"/>
        <v/>
      </c>
      <c r="G27" s="348"/>
    </row>
    <row r="28" spans="1:9" ht="16.5" customHeight="1">
      <c r="B28" s="168">
        <v>25</v>
      </c>
      <c r="C28" s="345"/>
      <c r="D28" s="346" t="str">
        <f t="shared" si="0"/>
        <v/>
      </c>
      <c r="E28" s="302" t="str">
        <f>IF(D28="","",IF(OR(D28=D27,D28=D26,D28=D25,D28=D24,D28=D23,D28=D22,D28=D21,D28=D20,D28=D19,D28=D18,D28=D17,D28=D16,D28=D15,D28=D14,D28=D13,D28=D12,D28=D11,D28=D10,D28=D9,D28=D8,D28=D7,D28=D6),"R",""))</f>
        <v/>
      </c>
      <c r="F28" s="347" t="str">
        <f t="shared" si="1"/>
        <v/>
      </c>
      <c r="G28" s="349"/>
      <c r="H28" s="445"/>
    </row>
    <row r="29" spans="1:9" ht="16.5" customHeight="1">
      <c r="B29" s="168">
        <v>26</v>
      </c>
      <c r="C29" s="345"/>
      <c r="D29" s="346" t="str">
        <f t="shared" si="0"/>
        <v/>
      </c>
      <c r="E29" s="302" t="str">
        <f>IF(D29="","",IF(OR(D29=D28,D29=D27,D29=D26,D29=D25,D29=D24,D29=D23,D29=D22,D29=D21,D29=D20,D29=D19,D29=D18,D29=D17,D29=D16,D29=D15,D29=D14,D29=D13,D29=D12,D29=D11,D29=D10,D29=D9,D29=D8,D29=D7,D29=D6),"R",""))</f>
        <v/>
      </c>
      <c r="F29" s="347" t="str">
        <f t="shared" si="1"/>
        <v/>
      </c>
      <c r="G29" s="349"/>
    </row>
    <row r="30" spans="1:9" ht="16.5" customHeight="1">
      <c r="B30" s="168">
        <v>27</v>
      </c>
      <c r="C30" s="345"/>
      <c r="D30" s="346" t="str">
        <f t="shared" si="0"/>
        <v/>
      </c>
      <c r="E30" s="302" t="str">
        <f>IF(D30="","",IF(OR(D30=D29,D30=D28,D30=D27,D30=D26,D30=D25,D30=D24,D30=D23,D30=D22,D30=D21,D30=D20,D30=D19,D30=D18,D30=D17,D30=D16,D30=D15,D30=D14,D30=D13,D30=D12,D30=D11,D30=D10,D30=D9,D30=D8,D30=D7,D30=D6),"R",""))</f>
        <v/>
      </c>
      <c r="F30" s="347" t="str">
        <f t="shared" si="1"/>
        <v/>
      </c>
      <c r="G30" s="349"/>
    </row>
    <row r="31" spans="1:9" ht="16.5" customHeight="1" thickBot="1">
      <c r="B31" s="168">
        <v>28</v>
      </c>
      <c r="C31" s="350"/>
      <c r="D31" s="351" t="str">
        <f t="shared" ref="D31" si="2">IFERROR(VLOOKUP(C31,ubicac,2,0),"")</f>
        <v/>
      </c>
      <c r="E31" s="352" t="str">
        <f>IF(D31="","",IF(OR(D31=D30,D31=D29,D31=D28,D31=D27,D31=D26,D31=D25,D31=D24,D31=D23,D31=D22,D31=D21,D31=D20,D31=D19,D31=D18,D31=D17,D31=D16,D31=D15,D31=D14,D31=D13,D31=D12,D31=D11,D31=D10,D31=D9,D31=D8,D31=D7,D31=D6),"R",""))</f>
        <v/>
      </c>
      <c r="F31" s="353" t="str">
        <f t="shared" si="1"/>
        <v/>
      </c>
      <c r="G31" s="354"/>
    </row>
    <row r="32" spans="1:9" ht="16.5" customHeight="1" thickTop="1">
      <c r="B32" s="168"/>
      <c r="C32" s="153" t="s">
        <v>808</v>
      </c>
      <c r="D32" s="355"/>
      <c r="E32" s="355"/>
      <c r="F32" s="356"/>
      <c r="G32" s="356"/>
    </row>
    <row r="33" spans="2:7" ht="16.5" customHeight="1">
      <c r="B33" s="168"/>
      <c r="C33" s="357"/>
      <c r="D33" s="355"/>
      <c r="E33" s="355"/>
      <c r="F33" s="356"/>
      <c r="G33" s="356"/>
    </row>
    <row r="34" spans="2:7" ht="15.6">
      <c r="B34" s="168"/>
      <c r="C34" s="83" t="s">
        <v>177</v>
      </c>
    </row>
    <row r="35" spans="2:7" ht="15" customHeight="1">
      <c r="B35" s="168">
        <v>29</v>
      </c>
      <c r="C35" s="459"/>
      <c r="D35" s="460"/>
      <c r="E35" s="460"/>
      <c r="F35" s="460"/>
      <c r="G35" s="461"/>
    </row>
    <row r="36" spans="2:7" ht="15" customHeight="1">
      <c r="C36" s="462"/>
      <c r="D36" s="463"/>
      <c r="E36" s="463"/>
      <c r="F36" s="463"/>
      <c r="G36" s="464"/>
    </row>
    <row r="37" spans="2:7" ht="15" customHeight="1">
      <c r="C37" s="462"/>
      <c r="D37" s="463"/>
      <c r="E37" s="463"/>
      <c r="F37" s="463"/>
      <c r="G37" s="464"/>
    </row>
    <row r="38" spans="2:7" ht="18" customHeight="1">
      <c r="C38" s="465"/>
      <c r="D38" s="466"/>
      <c r="E38" s="466"/>
      <c r="F38" s="466"/>
      <c r="G38" s="467"/>
    </row>
  </sheetData>
  <sheetProtection sheet="1" objects="1" scenarios="1" insertRows="0" deleteRows="0"/>
  <mergeCells count="6">
    <mergeCell ref="C35:G38"/>
    <mergeCell ref="C5:F5"/>
    <mergeCell ref="H10:I12"/>
    <mergeCell ref="H5:I8"/>
    <mergeCell ref="H14:I15"/>
    <mergeCell ref="H17:I18"/>
  </mergeCells>
  <conditionalFormatting sqref="F6:F31">
    <cfRule type="cellIs" dxfId="25" priority="3" operator="equal">
      <formula>"Error!"</formula>
    </cfRule>
  </conditionalFormatting>
  <conditionalFormatting sqref="G5">
    <cfRule type="cellIs" dxfId="24" priority="6" operator="equal">
      <formula>0</formula>
    </cfRule>
  </conditionalFormatting>
  <conditionalFormatting sqref="H5:I8 H10:I12 H14:I15">
    <cfRule type="notContainsBlanks" dxfId="23" priority="2">
      <formula>LEN(TRIM(H5))&gt;0</formula>
    </cfRule>
  </conditionalFormatting>
  <conditionalFormatting sqref="H17:I18">
    <cfRule type="notContainsBlanks" dxfId="22" priority="1">
      <formula>LEN(TRIM(H17))&gt;0</formula>
    </cfRule>
  </conditionalFormatting>
  <dataValidations count="2">
    <dataValidation type="list" allowBlank="1" showInputMessage="1" showErrorMessage="1" sqref="C6:C31" xr:uid="{00000000-0002-0000-0500-000000000000}">
      <formula1>ubic</formula1>
    </dataValidation>
    <dataValidation type="whole" operator="greaterThanOrEqual" allowBlank="1" showInputMessage="1" showErrorMessage="1" sqref="G5:G31" xr:uid="{00000000-0002-0000-0500-000001000000}">
      <formula1>0</formula1>
    </dataValidation>
  </dataValidations>
  <printOptions horizontalCentered="1" verticalCentered="1"/>
  <pageMargins left="0.39370078740157483" right="0.19685039370078741" top="0.9055118110236221" bottom="0.43307086614173229" header="0.15748031496062992" footer="0.19685039370078741"/>
  <pageSetup scale="74" orientation="landscape" r:id="rId1"/>
  <headerFooter scaleWithDoc="0">
    <oddHeader>&amp;C&amp;G</oddHeader>
    <oddFooter>&amp;R&amp;"-,Negrita"CEE,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2">
    <pageSetUpPr fitToPage="1"/>
  </sheetPr>
  <dimension ref="B1:N41"/>
  <sheetViews>
    <sheetView showGridLines="0" showRuler="0" zoomScale="90" zoomScaleNormal="90" workbookViewId="0"/>
  </sheetViews>
  <sheetFormatPr baseColWidth="10" defaultColWidth="11.44140625" defaultRowHeight="13.8"/>
  <cols>
    <col min="1" max="1" width="3.88671875" style="159" customWidth="1"/>
    <col min="2" max="2" width="4" style="145" customWidth="1"/>
    <col min="3" max="3" width="42.109375" style="159" customWidth="1"/>
    <col min="4" max="4" width="5.33203125" style="168" customWidth="1"/>
    <col min="5" max="13" width="10.6640625" style="159" customWidth="1"/>
    <col min="14" max="14" width="19.88671875" style="159" customWidth="1"/>
    <col min="15" max="16384" width="11.44140625" style="159"/>
  </cols>
  <sheetData>
    <row r="1" spans="2:14" ht="18" customHeight="1">
      <c r="B1" s="276" t="s">
        <v>790</v>
      </c>
      <c r="C1" s="277"/>
      <c r="D1" s="278"/>
      <c r="E1" s="279"/>
      <c r="F1" s="279"/>
      <c r="G1" s="279"/>
      <c r="I1" s="58"/>
      <c r="J1" s="58"/>
      <c r="K1" s="58"/>
      <c r="L1" s="58"/>
      <c r="M1" s="58"/>
    </row>
    <row r="2" spans="2:14" ht="17.399999999999999">
      <c r="B2" s="59" t="s">
        <v>1337</v>
      </c>
      <c r="C2" s="280"/>
      <c r="D2" s="278"/>
      <c r="E2" s="280"/>
      <c r="F2" s="280"/>
      <c r="G2" s="280"/>
      <c r="H2" s="280"/>
      <c r="I2" s="280"/>
      <c r="J2" s="280"/>
      <c r="K2" s="280"/>
      <c r="L2" s="280"/>
      <c r="M2" s="280"/>
    </row>
    <row r="3" spans="2:14" ht="18" thickBot="1">
      <c r="B3" s="59" t="s">
        <v>1338</v>
      </c>
      <c r="C3" s="281"/>
      <c r="D3" s="282"/>
      <c r="E3" s="281"/>
      <c r="F3" s="281"/>
      <c r="G3" s="281"/>
      <c r="H3" s="281"/>
      <c r="I3" s="281"/>
      <c r="J3" s="281"/>
      <c r="K3" s="281"/>
      <c r="L3" s="281"/>
      <c r="M3" s="281"/>
    </row>
    <row r="4" spans="2:14" ht="33" customHeight="1" thickTop="1">
      <c r="B4" s="469" t="s">
        <v>1339</v>
      </c>
      <c r="C4" s="469"/>
      <c r="D4" s="85"/>
      <c r="E4" s="487" t="s">
        <v>1348</v>
      </c>
      <c r="F4" s="482"/>
      <c r="G4" s="482"/>
      <c r="H4" s="488" t="s">
        <v>856</v>
      </c>
      <c r="I4" s="482"/>
      <c r="J4" s="489"/>
      <c r="K4" s="488" t="s">
        <v>857</v>
      </c>
      <c r="L4" s="482"/>
      <c r="M4" s="482"/>
    </row>
    <row r="5" spans="2:14" ht="23.25" customHeight="1" thickBot="1">
      <c r="B5" s="470"/>
      <c r="C5" s="470"/>
      <c r="D5" s="283"/>
      <c r="E5" s="284" t="s">
        <v>0</v>
      </c>
      <c r="F5" s="285" t="s">
        <v>99</v>
      </c>
      <c r="G5" s="286" t="s">
        <v>100</v>
      </c>
      <c r="H5" s="287" t="s">
        <v>0</v>
      </c>
      <c r="I5" s="285" t="s">
        <v>99</v>
      </c>
      <c r="J5" s="288" t="s">
        <v>100</v>
      </c>
      <c r="K5" s="286" t="s">
        <v>0</v>
      </c>
      <c r="L5" s="285" t="s">
        <v>99</v>
      </c>
      <c r="M5" s="286" t="s">
        <v>100</v>
      </c>
    </row>
    <row r="6" spans="2:14" ht="18" customHeight="1" thickTop="1" thickBot="1">
      <c r="B6" s="490" t="s">
        <v>0</v>
      </c>
      <c r="C6" s="490"/>
      <c r="D6" s="289" t="str">
        <f>IF(OR(F6&gt;'CUADRO 1'!E5,G6&gt;'CUADRO 1'!F5),"/*/","")</f>
        <v/>
      </c>
      <c r="E6" s="290">
        <f>+F6+G6</f>
        <v>0</v>
      </c>
      <c r="F6" s="291">
        <f>SUM(F7:F35)</f>
        <v>0</v>
      </c>
      <c r="G6" s="292">
        <f>SUM(G7:G35)</f>
        <v>0</v>
      </c>
      <c r="H6" s="293">
        <f>+I6+J6</f>
        <v>0</v>
      </c>
      <c r="I6" s="291">
        <f>SUM(I7:I35)</f>
        <v>0</v>
      </c>
      <c r="J6" s="294">
        <f>SUM(J7:J35)</f>
        <v>0</v>
      </c>
      <c r="K6" s="292">
        <f>+L6+M6</f>
        <v>0</v>
      </c>
      <c r="L6" s="291">
        <f>SUM(L7:L35)</f>
        <v>0</v>
      </c>
      <c r="M6" s="292">
        <f>SUM(M7:M35)</f>
        <v>0</v>
      </c>
      <c r="N6" s="478" t="str">
        <f>IF(D6="/*/","/*/ El dato indicado en Extranjeros (hombres o mujeres) es mayor al total del Cuadro 1.","")</f>
        <v/>
      </c>
    </row>
    <row r="7" spans="2:14" ht="18" customHeight="1">
      <c r="B7" s="295" t="s">
        <v>113</v>
      </c>
      <c r="C7" s="296" t="s">
        <v>159</v>
      </c>
      <c r="D7" s="297" t="str">
        <f>IF(OR(I7&gt;F7,L7&gt;F7,J7&gt;G7,M7&gt;G7),"**","")</f>
        <v/>
      </c>
      <c r="E7" s="120">
        <f>+F7+G7</f>
        <v>0</v>
      </c>
      <c r="F7" s="262"/>
      <c r="G7" s="263"/>
      <c r="H7" s="298">
        <f>+I7+J7</f>
        <v>0</v>
      </c>
      <c r="I7" s="262"/>
      <c r="J7" s="299"/>
      <c r="K7" s="140">
        <f>+L7+M7</f>
        <v>0</v>
      </c>
      <c r="L7" s="262"/>
      <c r="M7" s="263"/>
      <c r="N7" s="478"/>
    </row>
    <row r="8" spans="2:14" ht="18" customHeight="1">
      <c r="B8" s="300" t="s">
        <v>114</v>
      </c>
      <c r="C8" s="301" t="s">
        <v>145</v>
      </c>
      <c r="D8" s="302" t="str">
        <f t="shared" ref="D8:D35" si="0">IF(OR(I8&gt;F8,L8&gt;F8,J8&gt;G8,M8&gt;G8),"**","")</f>
        <v/>
      </c>
      <c r="E8" s="265">
        <f>+F8+G8</f>
        <v>0</v>
      </c>
      <c r="F8" s="266"/>
      <c r="G8" s="267"/>
      <c r="H8" s="303">
        <f>+I8+J8</f>
        <v>0</v>
      </c>
      <c r="I8" s="266"/>
      <c r="J8" s="304"/>
      <c r="K8" s="305">
        <f>+L8+M8</f>
        <v>0</v>
      </c>
      <c r="L8" s="266"/>
      <c r="M8" s="267"/>
      <c r="N8" s="478"/>
    </row>
    <row r="9" spans="2:14" ht="18" customHeight="1">
      <c r="B9" s="300" t="s">
        <v>115</v>
      </c>
      <c r="C9" s="301" t="s">
        <v>157</v>
      </c>
      <c r="D9" s="302" t="str">
        <f t="shared" si="0"/>
        <v/>
      </c>
      <c r="E9" s="265">
        <f t="shared" ref="E9:E35" si="1">+F9+G9</f>
        <v>0</v>
      </c>
      <c r="F9" s="266"/>
      <c r="G9" s="267"/>
      <c r="H9" s="303">
        <f t="shared" ref="H9:H35" si="2">+I9+J9</f>
        <v>0</v>
      </c>
      <c r="I9" s="266"/>
      <c r="J9" s="304"/>
      <c r="K9" s="305">
        <f t="shared" ref="K9:K35" si="3">+L9+M9</f>
        <v>0</v>
      </c>
      <c r="L9" s="266"/>
      <c r="M9" s="267"/>
      <c r="N9" s="478"/>
    </row>
    <row r="10" spans="2:14" ht="18" customHeight="1">
      <c r="B10" s="300" t="s">
        <v>116</v>
      </c>
      <c r="C10" s="301" t="s">
        <v>162</v>
      </c>
      <c r="D10" s="302" t="str">
        <f t="shared" si="0"/>
        <v/>
      </c>
      <c r="E10" s="265">
        <f t="shared" si="1"/>
        <v>0</v>
      </c>
      <c r="F10" s="266"/>
      <c r="G10" s="267"/>
      <c r="H10" s="303">
        <f t="shared" si="2"/>
        <v>0</v>
      </c>
      <c r="I10" s="266"/>
      <c r="J10" s="304"/>
      <c r="K10" s="305">
        <f t="shared" si="3"/>
        <v>0</v>
      </c>
      <c r="L10" s="266"/>
      <c r="M10" s="267"/>
      <c r="N10" s="478"/>
    </row>
    <row r="11" spans="2:14" ht="18" customHeight="1">
      <c r="B11" s="300" t="s">
        <v>117</v>
      </c>
      <c r="C11" s="301" t="s">
        <v>142</v>
      </c>
      <c r="D11" s="302" t="str">
        <f t="shared" si="0"/>
        <v/>
      </c>
      <c r="E11" s="265">
        <f t="shared" si="1"/>
        <v>0</v>
      </c>
      <c r="F11" s="266"/>
      <c r="G11" s="267"/>
      <c r="H11" s="303">
        <f t="shared" si="2"/>
        <v>0</v>
      </c>
      <c r="I11" s="266"/>
      <c r="J11" s="304"/>
      <c r="K11" s="305">
        <f t="shared" si="3"/>
        <v>0</v>
      </c>
      <c r="L11" s="266"/>
      <c r="M11" s="267"/>
      <c r="N11" s="478"/>
    </row>
    <row r="12" spans="2:14" ht="18" customHeight="1">
      <c r="B12" s="300" t="s">
        <v>118</v>
      </c>
      <c r="C12" s="301" t="s">
        <v>158</v>
      </c>
      <c r="D12" s="302" t="str">
        <f t="shared" si="0"/>
        <v/>
      </c>
      <c r="E12" s="265">
        <f t="shared" si="1"/>
        <v>0</v>
      </c>
      <c r="F12" s="266"/>
      <c r="G12" s="267"/>
      <c r="H12" s="303">
        <f t="shared" si="2"/>
        <v>0</v>
      </c>
      <c r="I12" s="266"/>
      <c r="J12" s="304"/>
      <c r="K12" s="305">
        <f t="shared" si="3"/>
        <v>0</v>
      </c>
      <c r="L12" s="266"/>
      <c r="M12" s="267"/>
      <c r="N12" s="478"/>
    </row>
    <row r="13" spans="2:14" ht="18" customHeight="1">
      <c r="B13" s="300" t="s">
        <v>119</v>
      </c>
      <c r="C13" s="301" t="s">
        <v>154</v>
      </c>
      <c r="D13" s="302" t="str">
        <f t="shared" si="0"/>
        <v/>
      </c>
      <c r="E13" s="265">
        <f t="shared" si="1"/>
        <v>0</v>
      </c>
      <c r="F13" s="266"/>
      <c r="G13" s="267"/>
      <c r="H13" s="303">
        <f t="shared" si="2"/>
        <v>0</v>
      </c>
      <c r="I13" s="266"/>
      <c r="J13" s="304"/>
      <c r="K13" s="305">
        <f t="shared" si="3"/>
        <v>0</v>
      </c>
      <c r="L13" s="266"/>
      <c r="M13" s="267"/>
    </row>
    <row r="14" spans="2:14" ht="18" customHeight="1">
      <c r="B14" s="300" t="s">
        <v>120</v>
      </c>
      <c r="C14" s="301" t="s">
        <v>151</v>
      </c>
      <c r="D14" s="302" t="str">
        <f t="shared" si="0"/>
        <v/>
      </c>
      <c r="E14" s="265">
        <f t="shared" si="1"/>
        <v>0</v>
      </c>
      <c r="F14" s="266"/>
      <c r="G14" s="267"/>
      <c r="H14" s="303">
        <f t="shared" si="2"/>
        <v>0</v>
      </c>
      <c r="I14" s="266"/>
      <c r="J14" s="304"/>
      <c r="K14" s="305">
        <f t="shared" si="3"/>
        <v>0</v>
      </c>
      <c r="L14" s="266"/>
      <c r="M14" s="267"/>
      <c r="N14" s="478" t="str">
        <f>IF(OR(D7="**",D8="**",D9="**",D10="**",D11="**",D12="**",D13="**",D14="**",D15="**",D16="**",D17="**",D18="**",D19="**",D20="**",D21="**",D22="**",D23="**",D24="**",D25="**",D26="**",D27="**",D28="**",D29="**",D30="**",D31="**",D32="**",D33="**",D34="**",D35="**",),"** El dato indicado en Refugiados o en Solicitante de Asilo, es mayor a lo indicado en Extranjeros.","")</f>
        <v/>
      </c>
    </row>
    <row r="15" spans="2:14" ht="18" customHeight="1">
      <c r="B15" s="300" t="s">
        <v>121</v>
      </c>
      <c r="C15" s="301" t="s">
        <v>155</v>
      </c>
      <c r="D15" s="302" t="str">
        <f t="shared" si="0"/>
        <v/>
      </c>
      <c r="E15" s="265">
        <f t="shared" si="1"/>
        <v>0</v>
      </c>
      <c r="F15" s="266"/>
      <c r="G15" s="267"/>
      <c r="H15" s="303">
        <f t="shared" si="2"/>
        <v>0</v>
      </c>
      <c r="I15" s="266"/>
      <c r="J15" s="304"/>
      <c r="K15" s="305">
        <f t="shared" si="3"/>
        <v>0</v>
      </c>
      <c r="L15" s="266"/>
      <c r="M15" s="267"/>
      <c r="N15" s="478"/>
    </row>
    <row r="16" spans="2:14" ht="18" customHeight="1">
      <c r="B16" s="300" t="s">
        <v>122</v>
      </c>
      <c r="C16" s="301" t="s">
        <v>148</v>
      </c>
      <c r="D16" s="302" t="str">
        <f t="shared" si="0"/>
        <v/>
      </c>
      <c r="E16" s="265">
        <f t="shared" si="1"/>
        <v>0</v>
      </c>
      <c r="F16" s="266"/>
      <c r="G16" s="267"/>
      <c r="H16" s="303">
        <f t="shared" si="2"/>
        <v>0</v>
      </c>
      <c r="I16" s="266"/>
      <c r="J16" s="304"/>
      <c r="K16" s="305">
        <f t="shared" si="3"/>
        <v>0</v>
      </c>
      <c r="L16" s="266"/>
      <c r="M16" s="267"/>
      <c r="N16" s="478"/>
    </row>
    <row r="17" spans="2:14" ht="18" customHeight="1">
      <c r="B17" s="300" t="s">
        <v>123</v>
      </c>
      <c r="C17" s="301" t="s">
        <v>143</v>
      </c>
      <c r="D17" s="302" t="str">
        <f t="shared" si="0"/>
        <v/>
      </c>
      <c r="E17" s="265">
        <f t="shared" si="1"/>
        <v>0</v>
      </c>
      <c r="F17" s="266"/>
      <c r="G17" s="267"/>
      <c r="H17" s="303">
        <f t="shared" si="2"/>
        <v>0</v>
      </c>
      <c r="I17" s="266"/>
      <c r="J17" s="304"/>
      <c r="K17" s="305">
        <f t="shared" si="3"/>
        <v>0</v>
      </c>
      <c r="L17" s="266"/>
      <c r="M17" s="267"/>
      <c r="N17" s="478"/>
    </row>
    <row r="18" spans="2:14" ht="18" customHeight="1">
      <c r="B18" s="300" t="s">
        <v>124</v>
      </c>
      <c r="C18" s="301" t="s">
        <v>146</v>
      </c>
      <c r="D18" s="302" t="str">
        <f t="shared" si="0"/>
        <v/>
      </c>
      <c r="E18" s="265">
        <f t="shared" si="1"/>
        <v>0</v>
      </c>
      <c r="F18" s="266"/>
      <c r="G18" s="267"/>
      <c r="H18" s="303">
        <f t="shared" si="2"/>
        <v>0</v>
      </c>
      <c r="I18" s="266"/>
      <c r="J18" s="304"/>
      <c r="K18" s="305">
        <f t="shared" si="3"/>
        <v>0</v>
      </c>
      <c r="L18" s="266"/>
      <c r="M18" s="267"/>
      <c r="N18" s="478"/>
    </row>
    <row r="19" spans="2:14" ht="18" customHeight="1">
      <c r="B19" s="300" t="s">
        <v>125</v>
      </c>
      <c r="C19" s="301" t="s">
        <v>164</v>
      </c>
      <c r="D19" s="302" t="str">
        <f t="shared" si="0"/>
        <v/>
      </c>
      <c r="E19" s="265">
        <f t="shared" si="1"/>
        <v>0</v>
      </c>
      <c r="F19" s="266"/>
      <c r="G19" s="267"/>
      <c r="H19" s="303">
        <f t="shared" si="2"/>
        <v>0</v>
      </c>
      <c r="I19" s="266"/>
      <c r="J19" s="304"/>
      <c r="K19" s="305">
        <f t="shared" si="3"/>
        <v>0</v>
      </c>
      <c r="L19" s="266"/>
      <c r="M19" s="267"/>
      <c r="N19" s="478"/>
    </row>
    <row r="20" spans="2:14" ht="18" customHeight="1">
      <c r="B20" s="300" t="s">
        <v>126</v>
      </c>
      <c r="C20" s="301" t="s">
        <v>153</v>
      </c>
      <c r="D20" s="302" t="str">
        <f t="shared" si="0"/>
        <v/>
      </c>
      <c r="E20" s="265">
        <f t="shared" si="1"/>
        <v>0</v>
      </c>
      <c r="F20" s="266"/>
      <c r="G20" s="267"/>
      <c r="H20" s="303">
        <f t="shared" si="2"/>
        <v>0</v>
      </c>
      <c r="I20" s="266"/>
      <c r="J20" s="304"/>
      <c r="K20" s="305">
        <f t="shared" si="3"/>
        <v>0</v>
      </c>
      <c r="L20" s="266"/>
      <c r="M20" s="267"/>
      <c r="N20" s="478"/>
    </row>
    <row r="21" spans="2:14" ht="18" customHeight="1">
      <c r="B21" s="300" t="s">
        <v>127</v>
      </c>
      <c r="C21" s="301" t="s">
        <v>147</v>
      </c>
      <c r="D21" s="302" t="str">
        <f t="shared" si="0"/>
        <v/>
      </c>
      <c r="E21" s="265">
        <f t="shared" si="1"/>
        <v>0</v>
      </c>
      <c r="F21" s="266"/>
      <c r="G21" s="267"/>
      <c r="H21" s="303">
        <f t="shared" si="2"/>
        <v>0</v>
      </c>
      <c r="I21" s="266"/>
      <c r="J21" s="304"/>
      <c r="K21" s="305">
        <f t="shared" si="3"/>
        <v>0</v>
      </c>
      <c r="L21" s="266"/>
      <c r="M21" s="267"/>
    </row>
    <row r="22" spans="2:14" ht="18" customHeight="1">
      <c r="B22" s="300" t="s">
        <v>128</v>
      </c>
      <c r="C22" s="301" t="s">
        <v>144</v>
      </c>
      <c r="D22" s="302" t="str">
        <f t="shared" si="0"/>
        <v/>
      </c>
      <c r="E22" s="265">
        <f t="shared" si="1"/>
        <v>0</v>
      </c>
      <c r="F22" s="266"/>
      <c r="G22" s="267"/>
      <c r="H22" s="303">
        <f t="shared" si="2"/>
        <v>0</v>
      </c>
      <c r="I22" s="266"/>
      <c r="J22" s="304"/>
      <c r="K22" s="305">
        <f t="shared" si="3"/>
        <v>0</v>
      </c>
      <c r="L22" s="266"/>
      <c r="M22" s="267"/>
    </row>
    <row r="23" spans="2:14" ht="18" customHeight="1">
      <c r="B23" s="300" t="s">
        <v>129</v>
      </c>
      <c r="C23" s="301" t="s">
        <v>149</v>
      </c>
      <c r="D23" s="302" t="str">
        <f t="shared" si="0"/>
        <v/>
      </c>
      <c r="E23" s="265">
        <f t="shared" si="1"/>
        <v>0</v>
      </c>
      <c r="F23" s="266"/>
      <c r="G23" s="267"/>
      <c r="H23" s="303">
        <f t="shared" si="2"/>
        <v>0</v>
      </c>
      <c r="I23" s="266"/>
      <c r="J23" s="304"/>
      <c r="K23" s="305">
        <f t="shared" si="3"/>
        <v>0</v>
      </c>
      <c r="L23" s="266"/>
      <c r="M23" s="267"/>
    </row>
    <row r="24" spans="2:14" ht="18" customHeight="1">
      <c r="B24" s="300" t="s">
        <v>130</v>
      </c>
      <c r="C24" s="301" t="s">
        <v>150</v>
      </c>
      <c r="D24" s="302" t="str">
        <f t="shared" si="0"/>
        <v/>
      </c>
      <c r="E24" s="265">
        <f t="shared" si="1"/>
        <v>0</v>
      </c>
      <c r="F24" s="266"/>
      <c r="G24" s="267"/>
      <c r="H24" s="303">
        <f t="shared" si="2"/>
        <v>0</v>
      </c>
      <c r="I24" s="266"/>
      <c r="J24" s="304"/>
      <c r="K24" s="305">
        <f t="shared" si="3"/>
        <v>0</v>
      </c>
      <c r="L24" s="266"/>
      <c r="M24" s="267"/>
    </row>
    <row r="25" spans="2:14" ht="18" customHeight="1">
      <c r="B25" s="300" t="s">
        <v>131</v>
      </c>
      <c r="C25" s="301" t="s">
        <v>160</v>
      </c>
      <c r="D25" s="302" t="str">
        <f t="shared" si="0"/>
        <v/>
      </c>
      <c r="E25" s="265">
        <f t="shared" si="1"/>
        <v>0</v>
      </c>
      <c r="F25" s="266"/>
      <c r="G25" s="267"/>
      <c r="H25" s="303">
        <f t="shared" si="2"/>
        <v>0</v>
      </c>
      <c r="I25" s="266"/>
      <c r="J25" s="304"/>
      <c r="K25" s="305">
        <f t="shared" si="3"/>
        <v>0</v>
      </c>
      <c r="L25" s="266"/>
      <c r="M25" s="267"/>
    </row>
    <row r="26" spans="2:14" ht="18" customHeight="1">
      <c r="B26" s="300" t="s">
        <v>132</v>
      </c>
      <c r="C26" s="301" t="s">
        <v>156</v>
      </c>
      <c r="D26" s="302" t="str">
        <f t="shared" si="0"/>
        <v/>
      </c>
      <c r="E26" s="265">
        <f t="shared" si="1"/>
        <v>0</v>
      </c>
      <c r="F26" s="266"/>
      <c r="G26" s="267"/>
      <c r="H26" s="303">
        <f t="shared" si="2"/>
        <v>0</v>
      </c>
      <c r="I26" s="266"/>
      <c r="J26" s="304"/>
      <c r="K26" s="305">
        <f t="shared" si="3"/>
        <v>0</v>
      </c>
      <c r="L26" s="266"/>
      <c r="M26" s="267"/>
    </row>
    <row r="27" spans="2:14" ht="18" customHeight="1">
      <c r="B27" s="300" t="s">
        <v>133</v>
      </c>
      <c r="C27" s="301" t="s">
        <v>152</v>
      </c>
      <c r="D27" s="302" t="str">
        <f t="shared" si="0"/>
        <v/>
      </c>
      <c r="E27" s="265">
        <f t="shared" si="1"/>
        <v>0</v>
      </c>
      <c r="F27" s="266"/>
      <c r="G27" s="267"/>
      <c r="H27" s="303">
        <f t="shared" si="2"/>
        <v>0</v>
      </c>
      <c r="I27" s="266"/>
      <c r="J27" s="304"/>
      <c r="K27" s="305">
        <f t="shared" si="3"/>
        <v>0</v>
      </c>
      <c r="L27" s="266"/>
      <c r="M27" s="267"/>
    </row>
    <row r="28" spans="2:14" ht="18" customHeight="1">
      <c r="B28" s="300" t="s">
        <v>134</v>
      </c>
      <c r="C28" s="301" t="s">
        <v>161</v>
      </c>
      <c r="D28" s="302" t="str">
        <f t="shared" si="0"/>
        <v/>
      </c>
      <c r="E28" s="265">
        <f t="shared" si="1"/>
        <v>0</v>
      </c>
      <c r="F28" s="266"/>
      <c r="G28" s="267"/>
      <c r="H28" s="303">
        <f t="shared" si="2"/>
        <v>0</v>
      </c>
      <c r="I28" s="266"/>
      <c r="J28" s="304"/>
      <c r="K28" s="305">
        <f t="shared" si="3"/>
        <v>0</v>
      </c>
      <c r="L28" s="266"/>
      <c r="M28" s="267"/>
    </row>
    <row r="29" spans="2:14" ht="18" customHeight="1">
      <c r="B29" s="300" t="s">
        <v>135</v>
      </c>
      <c r="C29" s="301" t="s">
        <v>163</v>
      </c>
      <c r="D29" s="302" t="str">
        <f t="shared" si="0"/>
        <v/>
      </c>
      <c r="E29" s="265">
        <f t="shared" si="1"/>
        <v>0</v>
      </c>
      <c r="F29" s="266"/>
      <c r="G29" s="267"/>
      <c r="H29" s="303">
        <f t="shared" si="2"/>
        <v>0</v>
      </c>
      <c r="I29" s="266"/>
      <c r="J29" s="304"/>
      <c r="K29" s="305">
        <f t="shared" si="3"/>
        <v>0</v>
      </c>
      <c r="L29" s="266"/>
      <c r="M29" s="267"/>
    </row>
    <row r="30" spans="2:14" ht="18" customHeight="1">
      <c r="B30" s="306" t="s">
        <v>136</v>
      </c>
      <c r="C30" s="307" t="s">
        <v>165</v>
      </c>
      <c r="D30" s="308" t="str">
        <f t="shared" si="0"/>
        <v/>
      </c>
      <c r="E30" s="309">
        <f t="shared" si="1"/>
        <v>0</v>
      </c>
      <c r="F30" s="310"/>
      <c r="G30" s="311"/>
      <c r="H30" s="312">
        <f t="shared" si="2"/>
        <v>0</v>
      </c>
      <c r="I30" s="310"/>
      <c r="J30" s="313"/>
      <c r="K30" s="314">
        <f t="shared" si="3"/>
        <v>0</v>
      </c>
      <c r="L30" s="310"/>
      <c r="M30" s="311"/>
    </row>
    <row r="31" spans="2:14" ht="18" customHeight="1">
      <c r="B31" s="306" t="s">
        <v>137</v>
      </c>
      <c r="C31" s="307" t="s">
        <v>112</v>
      </c>
      <c r="D31" s="308" t="str">
        <f t="shared" si="0"/>
        <v/>
      </c>
      <c r="E31" s="309">
        <f t="shared" si="1"/>
        <v>0</v>
      </c>
      <c r="F31" s="310"/>
      <c r="G31" s="311"/>
      <c r="H31" s="312">
        <f t="shared" si="2"/>
        <v>0</v>
      </c>
      <c r="I31" s="310"/>
      <c r="J31" s="313"/>
      <c r="K31" s="314">
        <f t="shared" si="3"/>
        <v>0</v>
      </c>
      <c r="L31" s="310"/>
      <c r="M31" s="311"/>
    </row>
    <row r="32" spans="2:14" ht="18" customHeight="1">
      <c r="B32" s="315" t="s">
        <v>138</v>
      </c>
      <c r="C32" s="316" t="s">
        <v>111</v>
      </c>
      <c r="D32" s="317" t="str">
        <f t="shared" si="0"/>
        <v/>
      </c>
      <c r="E32" s="318">
        <f t="shared" si="1"/>
        <v>0</v>
      </c>
      <c r="F32" s="319"/>
      <c r="G32" s="320"/>
      <c r="H32" s="321">
        <f t="shared" si="2"/>
        <v>0</v>
      </c>
      <c r="I32" s="319"/>
      <c r="J32" s="322"/>
      <c r="K32" s="323">
        <f t="shared" si="3"/>
        <v>0</v>
      </c>
      <c r="L32" s="319"/>
      <c r="M32" s="320"/>
    </row>
    <row r="33" spans="2:13" ht="18" customHeight="1">
      <c r="B33" s="315" t="s">
        <v>139</v>
      </c>
      <c r="C33" s="316" t="s">
        <v>110</v>
      </c>
      <c r="D33" s="317" t="str">
        <f t="shared" si="0"/>
        <v/>
      </c>
      <c r="E33" s="318">
        <f t="shared" si="1"/>
        <v>0</v>
      </c>
      <c r="F33" s="319"/>
      <c r="G33" s="320"/>
      <c r="H33" s="321">
        <f t="shared" si="2"/>
        <v>0</v>
      </c>
      <c r="I33" s="319"/>
      <c r="J33" s="322"/>
      <c r="K33" s="323">
        <f t="shared" si="3"/>
        <v>0</v>
      </c>
      <c r="L33" s="319"/>
      <c r="M33" s="320"/>
    </row>
    <row r="34" spans="2:13" ht="18" customHeight="1">
      <c r="B34" s="315" t="s">
        <v>140</v>
      </c>
      <c r="C34" s="316" t="s">
        <v>109</v>
      </c>
      <c r="D34" s="317" t="str">
        <f t="shared" si="0"/>
        <v/>
      </c>
      <c r="E34" s="318">
        <f t="shared" si="1"/>
        <v>0</v>
      </c>
      <c r="F34" s="319"/>
      <c r="G34" s="320"/>
      <c r="H34" s="321">
        <f t="shared" si="2"/>
        <v>0</v>
      </c>
      <c r="I34" s="319"/>
      <c r="J34" s="322"/>
      <c r="K34" s="323">
        <f t="shared" si="3"/>
        <v>0</v>
      </c>
      <c r="L34" s="319"/>
      <c r="M34" s="320"/>
    </row>
    <row r="35" spans="2:13" ht="18" customHeight="1" thickBot="1">
      <c r="B35" s="324" t="s">
        <v>141</v>
      </c>
      <c r="C35" s="325" t="s">
        <v>108</v>
      </c>
      <c r="D35" s="326" t="str">
        <f t="shared" si="0"/>
        <v/>
      </c>
      <c r="E35" s="269">
        <f t="shared" si="1"/>
        <v>0</v>
      </c>
      <c r="F35" s="270"/>
      <c r="G35" s="271"/>
      <c r="H35" s="327">
        <f t="shared" si="2"/>
        <v>0</v>
      </c>
      <c r="I35" s="270"/>
      <c r="J35" s="328"/>
      <c r="K35" s="329">
        <f t="shared" si="3"/>
        <v>0</v>
      </c>
      <c r="L35" s="270"/>
      <c r="M35" s="271"/>
    </row>
    <row r="36" spans="2:13" ht="17.25" customHeight="1" thickTop="1">
      <c r="C36" s="330"/>
      <c r="D36" s="331"/>
      <c r="E36" s="140"/>
      <c r="F36" s="209"/>
      <c r="G36" s="209"/>
      <c r="H36" s="140"/>
      <c r="I36" s="209"/>
      <c r="J36" s="209"/>
      <c r="K36" s="140"/>
      <c r="L36" s="209"/>
      <c r="M36" s="209"/>
    </row>
    <row r="37" spans="2:13" ht="16.8">
      <c r="B37" s="83" t="s">
        <v>177</v>
      </c>
      <c r="E37" s="491"/>
      <c r="F37" s="491"/>
      <c r="G37" s="491"/>
      <c r="H37" s="491"/>
      <c r="I37" s="491"/>
      <c r="J37" s="491"/>
      <c r="K37" s="491"/>
      <c r="L37" s="491"/>
      <c r="M37" s="491"/>
    </row>
    <row r="38" spans="2:13">
      <c r="B38" s="459"/>
      <c r="C38" s="460"/>
      <c r="D38" s="460"/>
      <c r="E38" s="460"/>
      <c r="F38" s="460"/>
      <c r="G38" s="460"/>
      <c r="H38" s="460"/>
      <c r="I38" s="460"/>
      <c r="J38" s="460"/>
      <c r="K38" s="460"/>
      <c r="L38" s="460"/>
      <c r="M38" s="461"/>
    </row>
    <row r="39" spans="2:13">
      <c r="B39" s="462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4"/>
    </row>
    <row r="40" spans="2:13">
      <c r="B40" s="462"/>
      <c r="C40" s="463"/>
      <c r="D40" s="463"/>
      <c r="E40" s="463"/>
      <c r="F40" s="463"/>
      <c r="G40" s="463"/>
      <c r="H40" s="463"/>
      <c r="I40" s="463"/>
      <c r="J40" s="463"/>
      <c r="K40" s="463"/>
      <c r="L40" s="463"/>
      <c r="M40" s="464"/>
    </row>
    <row r="41" spans="2:13">
      <c r="B41" s="465"/>
      <c r="C41" s="466"/>
      <c r="D41" s="466"/>
      <c r="E41" s="466"/>
      <c r="F41" s="466"/>
      <c r="G41" s="466"/>
      <c r="H41" s="466"/>
      <c r="I41" s="466"/>
      <c r="J41" s="466"/>
      <c r="K41" s="466"/>
      <c r="L41" s="466"/>
      <c r="M41" s="467"/>
    </row>
  </sheetData>
  <sheetProtection algorithmName="SHA-512" hashValue="NE2f6rkmXmYHiuLkdrVLnXqc6gh4pWkWQXQUPES8BRGJN2DMdPinfvths8UYZC19YBwbELARKrmRfRxOxvY4ww==" saltValue="R1RsI86yzvX8i5rOeTC+iA==" spinCount="100000" sheet="1" objects="1" scenarios="1"/>
  <mergeCells count="11">
    <mergeCell ref="N6:N12"/>
    <mergeCell ref="N14:N20"/>
    <mergeCell ref="B38:M41"/>
    <mergeCell ref="B4:C5"/>
    <mergeCell ref="E4:G4"/>
    <mergeCell ref="H4:J4"/>
    <mergeCell ref="K4:M4"/>
    <mergeCell ref="B6:C6"/>
    <mergeCell ref="E37:G37"/>
    <mergeCell ref="H37:J37"/>
    <mergeCell ref="K37:M37"/>
  </mergeCells>
  <conditionalFormatting sqref="E7:E36">
    <cfRule type="cellIs" dxfId="21" priority="4" operator="equal">
      <formula>0</formula>
    </cfRule>
  </conditionalFormatting>
  <conditionalFormatting sqref="E6:M6 K7:K36">
    <cfRule type="cellIs" dxfId="20" priority="2" operator="equal">
      <formula>0</formula>
    </cfRule>
  </conditionalFormatting>
  <conditionalFormatting sqref="H7:H36">
    <cfRule type="cellIs" dxfId="19" priority="3" operator="equal">
      <formula>0</formula>
    </cfRule>
  </conditionalFormatting>
  <conditionalFormatting sqref="N6:N12 N14:N20">
    <cfRule type="notContainsBlanks" dxfId="18" priority="1">
      <formula>LEN(TRIM(N6))&gt;0</formula>
    </cfRule>
  </conditionalFormatting>
  <dataValidations count="1">
    <dataValidation type="whole" operator="greaterThanOrEqual" allowBlank="1" showInputMessage="1" showErrorMessage="1" sqref="E6:M35" xr:uid="{00000000-0002-0000-0600-000000000000}">
      <formula1>0</formula1>
    </dataValidation>
  </dataValidations>
  <printOptions horizontalCentered="1" verticalCentered="1"/>
  <pageMargins left="0.39370078740157483" right="0.19685039370078741" top="0.9055118110236221" bottom="0.43307086614173229" header="0.15748031496062992" footer="0.19685039370078741"/>
  <pageSetup scale="69" orientation="landscape" r:id="rId1"/>
  <headerFooter scaleWithDoc="0">
    <oddHeader>&amp;C&amp;G</oddHeader>
    <oddFooter>&amp;R&amp;"-,Negrita"CEE,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3">
    <pageSetUpPr fitToPage="1"/>
  </sheetPr>
  <dimension ref="B1:J18"/>
  <sheetViews>
    <sheetView showGridLines="0" zoomScale="90" zoomScaleNormal="90" workbookViewId="0"/>
  </sheetViews>
  <sheetFormatPr baseColWidth="10" defaultColWidth="11.44140625" defaultRowHeight="13.8"/>
  <cols>
    <col min="1" max="1" width="11.44140625" style="159"/>
    <col min="2" max="2" width="4" style="168" hidden="1" customWidth="1"/>
    <col min="3" max="3" width="67.44140625" style="159" customWidth="1"/>
    <col min="4" max="4" width="6.44140625" style="159" customWidth="1"/>
    <col min="5" max="7" width="12.5546875" style="159" customWidth="1"/>
    <col min="8" max="8" width="8.6640625" style="159" customWidth="1"/>
    <col min="9" max="16384" width="11.44140625" style="159"/>
  </cols>
  <sheetData>
    <row r="1" spans="2:10" ht="20.25" customHeight="1">
      <c r="D1" s="58"/>
      <c r="E1" s="251"/>
    </row>
    <row r="2" spans="2:10" ht="17.399999999999999">
      <c r="C2" s="59" t="s">
        <v>764</v>
      </c>
      <c r="D2" s="59"/>
      <c r="E2" s="251"/>
      <c r="F2" s="251"/>
      <c r="G2" s="251"/>
    </row>
    <row r="3" spans="2:10" ht="18" thickBot="1">
      <c r="C3" s="252" t="s">
        <v>885</v>
      </c>
      <c r="D3" s="252"/>
      <c r="E3" s="252"/>
      <c r="F3" s="252"/>
      <c r="G3" s="252"/>
    </row>
    <row r="4" spans="2:10" ht="30" customHeight="1" thickTop="1" thickBot="1">
      <c r="B4" s="168">
        <v>1</v>
      </c>
      <c r="C4" s="253" t="s">
        <v>229</v>
      </c>
      <c r="D4" s="254"/>
      <c r="E4" s="109" t="s">
        <v>0</v>
      </c>
      <c r="F4" s="172" t="s">
        <v>99</v>
      </c>
      <c r="G4" s="219" t="s">
        <v>100</v>
      </c>
    </row>
    <row r="5" spans="2:10" ht="34.5" customHeight="1" thickTop="1" thickBot="1">
      <c r="B5" s="168">
        <v>2</v>
      </c>
      <c r="C5" s="255" t="s">
        <v>772</v>
      </c>
      <c r="D5" s="256"/>
      <c r="E5" s="257">
        <f t="shared" ref="E5:E10" si="0">+F5+G5</f>
        <v>0</v>
      </c>
      <c r="F5" s="258">
        <f>SUM(F6:F10)</f>
        <v>0</v>
      </c>
      <c r="G5" s="259">
        <f>SUM(G6:G10)</f>
        <v>0</v>
      </c>
    </row>
    <row r="6" spans="2:10" ht="34.5" customHeight="1">
      <c r="B6" s="168">
        <v>3</v>
      </c>
      <c r="C6" s="260" t="s">
        <v>1519</v>
      </c>
      <c r="D6" s="261" t="str">
        <f>IF(AND(E6=0,'CUADRO 6'!E5&gt;0),"**","")</f>
        <v/>
      </c>
      <c r="E6" s="120">
        <f t="shared" si="0"/>
        <v>0</v>
      </c>
      <c r="F6" s="262"/>
      <c r="G6" s="263"/>
    </row>
    <row r="7" spans="2:10" ht="34.5" customHeight="1">
      <c r="B7" s="168">
        <v>4</v>
      </c>
      <c r="C7" s="264" t="s">
        <v>1520</v>
      </c>
      <c r="D7" s="261" t="str">
        <f>IF(AND(E7=0,'CUADRO 6'!E6&gt;0),"**","")</f>
        <v/>
      </c>
      <c r="E7" s="265">
        <f t="shared" si="0"/>
        <v>0</v>
      </c>
      <c r="F7" s="266"/>
      <c r="G7" s="267"/>
    </row>
    <row r="8" spans="2:10" ht="34.5" customHeight="1">
      <c r="B8" s="168">
        <v>5</v>
      </c>
      <c r="C8" s="264" t="s">
        <v>244</v>
      </c>
      <c r="D8" s="261" t="str">
        <f>IF(AND(E8=0,'CUADRO 6'!E7&gt;0),"**","")</f>
        <v/>
      </c>
      <c r="E8" s="265">
        <f t="shared" si="0"/>
        <v>0</v>
      </c>
      <c r="F8" s="266"/>
      <c r="G8" s="267"/>
    </row>
    <row r="9" spans="2:10" ht="34.5" customHeight="1">
      <c r="B9" s="168">
        <v>6</v>
      </c>
      <c r="C9" s="264" t="s">
        <v>1521</v>
      </c>
      <c r="D9" s="261" t="str">
        <f>IF(AND(E9=0,'CUADRO 6'!E8&gt;0),"**","")</f>
        <v/>
      </c>
      <c r="E9" s="265">
        <f t="shared" si="0"/>
        <v>0</v>
      </c>
      <c r="F9" s="266"/>
      <c r="G9" s="267"/>
      <c r="H9" s="493" t="str">
        <f>IF(E9=0,"Debe indicar los Docentes de Educación Especial","")</f>
        <v>Debe indicar los Docentes de Educación Especial</v>
      </c>
      <c r="I9" s="493"/>
      <c r="J9" s="493"/>
    </row>
    <row r="10" spans="2:10" ht="34.5" customHeight="1" thickBot="1">
      <c r="B10" s="168">
        <v>7</v>
      </c>
      <c r="C10" s="268" t="s">
        <v>1522</v>
      </c>
      <c r="D10" s="261" t="str">
        <f>IF(AND(E10=0,'CUADRO 6'!E9&gt;0),"**","")</f>
        <v/>
      </c>
      <c r="E10" s="269">
        <f t="shared" si="0"/>
        <v>0</v>
      </c>
      <c r="F10" s="270"/>
      <c r="G10" s="271"/>
      <c r="H10" s="272"/>
      <c r="I10" s="273"/>
      <c r="J10" s="272"/>
    </row>
    <row r="11" spans="2:10" ht="18" customHeight="1" thickTop="1">
      <c r="C11" s="246" t="str">
        <f>IF(OR(D6="**",D7="**",D8="**",D9="**",D10="**"),"** En el Cuadro 6 se indicaron datos, debe completar este Cuadro.","")</f>
        <v/>
      </c>
      <c r="D11" s="274"/>
      <c r="E11" s="140"/>
      <c r="F11" s="275"/>
      <c r="G11" s="275"/>
    </row>
    <row r="12" spans="2:10" ht="10.199999999999999" customHeight="1">
      <c r="C12" s="260"/>
      <c r="D12" s="212"/>
      <c r="E12" s="140"/>
      <c r="F12" s="275"/>
      <c r="G12" s="275"/>
    </row>
    <row r="13" spans="2:10" ht="21" customHeight="1">
      <c r="C13" s="212" t="s">
        <v>177</v>
      </c>
      <c r="D13" s="212"/>
      <c r="F13" s="492"/>
      <c r="G13" s="492"/>
    </row>
    <row r="14" spans="2:10">
      <c r="B14" s="168">
        <v>8</v>
      </c>
      <c r="C14" s="459"/>
      <c r="D14" s="460"/>
      <c r="E14" s="460"/>
      <c r="F14" s="460"/>
      <c r="G14" s="461"/>
    </row>
    <row r="15" spans="2:10">
      <c r="C15" s="462"/>
      <c r="D15" s="463"/>
      <c r="E15" s="463"/>
      <c r="F15" s="463"/>
      <c r="G15" s="464"/>
    </row>
    <row r="16" spans="2:10" ht="18" customHeight="1">
      <c r="C16" s="462"/>
      <c r="D16" s="463"/>
      <c r="E16" s="463"/>
      <c r="F16" s="463"/>
      <c r="G16" s="464"/>
    </row>
    <row r="17" spans="3:7" ht="18" customHeight="1">
      <c r="C17" s="462"/>
      <c r="D17" s="463"/>
      <c r="E17" s="463"/>
      <c r="F17" s="463"/>
      <c r="G17" s="464"/>
    </row>
    <row r="18" spans="3:7" ht="18" customHeight="1">
      <c r="C18" s="465"/>
      <c r="D18" s="466"/>
      <c r="E18" s="466"/>
      <c r="F18" s="466"/>
      <c r="G18" s="467"/>
    </row>
  </sheetData>
  <sheetProtection algorithmName="SHA-512" hashValue="bxNNP6R2oXJIl7gKJsY6GJpRMFb2vYBLj9/uvMkUwS8/YIGDf16Dk3jqEHmRoqqCHDS2vgTumy+l+deXHOp48A==" saltValue="xVFbf9a0lshWNI2TrDjqGQ==" spinCount="100000" sheet="1" objects="1" scenarios="1"/>
  <mergeCells count="3">
    <mergeCell ref="C14:G18"/>
    <mergeCell ref="F13:G13"/>
    <mergeCell ref="H9:J9"/>
  </mergeCells>
  <conditionalFormatting sqref="E5:E12">
    <cfRule type="cellIs" dxfId="17" priority="2" operator="equal">
      <formula>0</formula>
    </cfRule>
  </conditionalFormatting>
  <conditionalFormatting sqref="E5:G5">
    <cfRule type="cellIs" dxfId="16" priority="1" operator="equal">
      <formula>0</formula>
    </cfRule>
  </conditionalFormatting>
  <dataValidations count="1">
    <dataValidation type="whole" operator="greaterThanOrEqual" allowBlank="1" showInputMessage="1" showErrorMessage="1" sqref="E5:G10" xr:uid="{00000000-0002-0000-0700-000000000000}">
      <formula1>0</formula1>
    </dataValidation>
  </dataValidations>
  <printOptions horizontalCentered="1" verticalCentered="1"/>
  <pageMargins left="0.39370078740157483" right="0.19685039370078741" top="0.9055118110236221" bottom="0.43307086614173229" header="0.15748031496062992" footer="0.19685039370078741"/>
  <pageSetup scale="95" orientation="landscape" r:id="rId1"/>
  <headerFooter scaleWithDoc="0">
    <oddHeader>&amp;C&amp;G</oddHeader>
    <oddFooter>&amp;R&amp;"-,Negrita"CEE,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4">
    <pageSetUpPr fitToPage="1"/>
  </sheetPr>
  <dimension ref="B1:G58"/>
  <sheetViews>
    <sheetView showGridLines="0" zoomScale="90" zoomScaleNormal="90" workbookViewId="0"/>
  </sheetViews>
  <sheetFormatPr baseColWidth="10" defaultColWidth="11.44140625" defaultRowHeight="13.8"/>
  <cols>
    <col min="1" max="1" width="11.44140625" style="57"/>
    <col min="2" max="2" width="4.6640625" style="168" hidden="1" customWidth="1"/>
    <col min="3" max="3" width="60.44140625" style="57" customWidth="1"/>
    <col min="4" max="4" width="6.88671875" style="57" customWidth="1"/>
    <col min="5" max="7" width="14.6640625" style="57" customWidth="1"/>
    <col min="8" max="16384" width="11.44140625" style="57"/>
  </cols>
  <sheetData>
    <row r="1" spans="2:7" ht="17.399999999999999">
      <c r="C1" s="214" t="s">
        <v>770</v>
      </c>
      <c r="D1" s="214"/>
      <c r="E1" s="215"/>
      <c r="F1" s="215"/>
      <c r="G1" s="215"/>
    </row>
    <row r="2" spans="2:7" ht="18" thickBot="1">
      <c r="C2" s="216" t="s">
        <v>778</v>
      </c>
      <c r="D2" s="216"/>
      <c r="E2" s="217"/>
      <c r="F2" s="217"/>
      <c r="G2" s="217"/>
    </row>
    <row r="3" spans="2:7" ht="34.5" customHeight="1" thickTop="1" thickBot="1">
      <c r="B3" s="168">
        <v>1</v>
      </c>
      <c r="C3" s="169" t="s">
        <v>229</v>
      </c>
      <c r="D3" s="218"/>
      <c r="E3" s="109" t="s">
        <v>0</v>
      </c>
      <c r="F3" s="172" t="s">
        <v>99</v>
      </c>
      <c r="G3" s="219" t="s">
        <v>100</v>
      </c>
    </row>
    <row r="4" spans="2:7" ht="19.5" customHeight="1" thickTop="1" thickBot="1">
      <c r="B4" s="168">
        <v>2</v>
      </c>
      <c r="C4" s="220" t="s">
        <v>769</v>
      </c>
      <c r="D4" s="221" t="str">
        <f>IF(AND(E4&gt;0,'CUADRO 5'!E5=0),"|**|","")</f>
        <v/>
      </c>
      <c r="E4" s="175">
        <f t="shared" ref="E4:E16" si="0">+F4+G4</f>
        <v>0</v>
      </c>
      <c r="F4" s="176">
        <f>+F5+F10+F15+F26+F37</f>
        <v>0</v>
      </c>
      <c r="G4" s="222">
        <f>+G5+G10+G15+G26+G37</f>
        <v>0</v>
      </c>
    </row>
    <row r="5" spans="2:7" ht="19.5" customHeight="1">
      <c r="B5" s="168">
        <v>3</v>
      </c>
      <c r="C5" s="223" t="s">
        <v>776</v>
      </c>
      <c r="D5" s="224" t="str">
        <f>IF(OR('CUADRO 5'!E6&gt;E5,'CUADRO 5'!F6&gt;F5,'CUADRO 5'!G6&gt;G5),"*","")</f>
        <v/>
      </c>
      <c r="E5" s="225">
        <f t="shared" si="0"/>
        <v>0</v>
      </c>
      <c r="F5" s="226">
        <f>SUM(F6:F9)</f>
        <v>0</v>
      </c>
      <c r="G5" s="227">
        <f>SUM(G6:G9)</f>
        <v>0</v>
      </c>
    </row>
    <row r="6" spans="2:7" ht="19.5" customHeight="1">
      <c r="B6" s="168">
        <v>4</v>
      </c>
      <c r="C6" s="185" t="s">
        <v>231</v>
      </c>
      <c r="D6" s="228"/>
      <c r="E6" s="187">
        <f t="shared" si="0"/>
        <v>0</v>
      </c>
      <c r="F6" s="188"/>
      <c r="G6" s="229"/>
    </row>
    <row r="7" spans="2:7" ht="19.5" customHeight="1">
      <c r="B7" s="168">
        <v>5</v>
      </c>
      <c r="C7" s="185" t="s">
        <v>233</v>
      </c>
      <c r="D7" s="230"/>
      <c r="E7" s="187">
        <f t="shared" si="0"/>
        <v>0</v>
      </c>
      <c r="F7" s="188"/>
      <c r="G7" s="229"/>
    </row>
    <row r="8" spans="2:7" ht="19.5" customHeight="1">
      <c r="B8" s="168">
        <v>6</v>
      </c>
      <c r="C8" s="231" t="s">
        <v>235</v>
      </c>
      <c r="D8" s="230"/>
      <c r="E8" s="232">
        <f t="shared" si="0"/>
        <v>0</v>
      </c>
      <c r="F8" s="233"/>
      <c r="G8" s="234"/>
    </row>
    <row r="9" spans="2:7" ht="19.5" customHeight="1">
      <c r="B9" s="168">
        <v>7</v>
      </c>
      <c r="C9" s="194" t="s">
        <v>791</v>
      </c>
      <c r="D9" s="235"/>
      <c r="E9" s="196">
        <f t="shared" si="0"/>
        <v>0</v>
      </c>
      <c r="F9" s="197"/>
      <c r="G9" s="236"/>
    </row>
    <row r="10" spans="2:7" ht="19.5" customHeight="1">
      <c r="B10" s="168">
        <v>8</v>
      </c>
      <c r="C10" s="237" t="s">
        <v>237</v>
      </c>
      <c r="D10" s="238" t="str">
        <f>IF(OR('CUADRO 5'!E7&gt;E10,'CUADRO 5'!F7&gt;F10,'CUADRO 5'!G7&gt;G10),"*","")</f>
        <v/>
      </c>
      <c r="E10" s="120">
        <f t="shared" si="0"/>
        <v>0</v>
      </c>
      <c r="F10" s="239">
        <f>SUM(F11:F14)</f>
        <v>0</v>
      </c>
      <c r="G10" s="140">
        <f>SUM(G11:G14)</f>
        <v>0</v>
      </c>
    </row>
    <row r="11" spans="2:7" ht="19.5" customHeight="1">
      <c r="B11" s="168">
        <v>9</v>
      </c>
      <c r="C11" s="185" t="s">
        <v>238</v>
      </c>
      <c r="D11" s="240" t="str">
        <f>IF(OR('[1]CUADRO 5'!E7&gt;E11,'[1]CUADRO 5'!F7&gt;F11,'[1]CUADRO 5'!G7&gt;G11),"*","")</f>
        <v/>
      </c>
      <c r="E11" s="187">
        <f t="shared" si="0"/>
        <v>0</v>
      </c>
      <c r="F11" s="188"/>
      <c r="G11" s="229"/>
    </row>
    <row r="12" spans="2:7" ht="19.5" customHeight="1">
      <c r="B12" s="168">
        <v>10</v>
      </c>
      <c r="C12" s="185" t="s">
        <v>240</v>
      </c>
      <c r="D12" s="230"/>
      <c r="E12" s="187">
        <f t="shared" si="0"/>
        <v>0</v>
      </c>
      <c r="F12" s="188"/>
      <c r="G12" s="229"/>
    </row>
    <row r="13" spans="2:7" ht="19.5" customHeight="1">
      <c r="B13" s="168">
        <v>11</v>
      </c>
      <c r="C13" s="231" t="s">
        <v>242</v>
      </c>
      <c r="D13" s="230"/>
      <c r="E13" s="232">
        <f t="shared" si="0"/>
        <v>0</v>
      </c>
      <c r="F13" s="233"/>
      <c r="G13" s="234"/>
    </row>
    <row r="14" spans="2:7" ht="19.5" customHeight="1">
      <c r="B14" s="168">
        <v>12</v>
      </c>
      <c r="C14" s="194" t="s">
        <v>792</v>
      </c>
      <c r="D14" s="241"/>
      <c r="E14" s="196">
        <f t="shared" si="0"/>
        <v>0</v>
      </c>
      <c r="F14" s="197"/>
      <c r="G14" s="236"/>
    </row>
    <row r="15" spans="2:7" ht="19.5" customHeight="1">
      <c r="B15" s="168">
        <v>13</v>
      </c>
      <c r="C15" s="200" t="s">
        <v>244</v>
      </c>
      <c r="D15" s="238" t="str">
        <f>IF(OR('CUADRO 5'!E8&gt;E15,'CUADRO 5'!F8&gt;F15,'CUADRO 5'!G8&gt;G15),"*","")</f>
        <v/>
      </c>
      <c r="E15" s="201">
        <f t="shared" si="0"/>
        <v>0</v>
      </c>
      <c r="F15" s="181">
        <f>SUM(F16:F25)</f>
        <v>0</v>
      </c>
      <c r="G15" s="242">
        <f>SUM(G16:G25)</f>
        <v>0</v>
      </c>
    </row>
    <row r="16" spans="2:7" ht="19.5" customHeight="1">
      <c r="B16" s="168">
        <v>14</v>
      </c>
      <c r="C16" s="185" t="s">
        <v>260</v>
      </c>
      <c r="D16" s="230"/>
      <c r="E16" s="187">
        <f t="shared" si="0"/>
        <v>0</v>
      </c>
      <c r="F16" s="188"/>
      <c r="G16" s="229"/>
    </row>
    <row r="17" spans="2:7" ht="19.5" customHeight="1">
      <c r="B17" s="168">
        <v>15</v>
      </c>
      <c r="C17" s="185" t="s">
        <v>261</v>
      </c>
      <c r="D17" s="230"/>
      <c r="E17" s="187">
        <f t="shared" ref="E17:E23" si="1">+F17+G17</f>
        <v>0</v>
      </c>
      <c r="F17" s="188"/>
      <c r="G17" s="229"/>
    </row>
    <row r="18" spans="2:7" ht="19.5" customHeight="1">
      <c r="B18" s="168">
        <v>16</v>
      </c>
      <c r="C18" s="185" t="s">
        <v>246</v>
      </c>
      <c r="D18" s="243"/>
      <c r="E18" s="187">
        <f t="shared" si="1"/>
        <v>0</v>
      </c>
      <c r="F18" s="188"/>
      <c r="G18" s="229"/>
    </row>
    <row r="19" spans="2:7" ht="19.5" customHeight="1">
      <c r="B19" s="168">
        <v>17</v>
      </c>
      <c r="C19" s="185" t="s">
        <v>262</v>
      </c>
      <c r="D19" s="243"/>
      <c r="E19" s="187">
        <f t="shared" si="1"/>
        <v>0</v>
      </c>
      <c r="F19" s="188"/>
      <c r="G19" s="229"/>
    </row>
    <row r="20" spans="2:7" ht="19.5" customHeight="1">
      <c r="B20" s="168">
        <v>18</v>
      </c>
      <c r="C20" s="185" t="s">
        <v>263</v>
      </c>
      <c r="D20" s="243"/>
      <c r="E20" s="187">
        <f t="shared" si="1"/>
        <v>0</v>
      </c>
      <c r="F20" s="188"/>
      <c r="G20" s="229"/>
    </row>
    <row r="21" spans="2:7" ht="19.5" customHeight="1">
      <c r="B21" s="168">
        <v>19</v>
      </c>
      <c r="C21" s="185" t="s">
        <v>248</v>
      </c>
      <c r="D21" s="230"/>
      <c r="E21" s="187">
        <f t="shared" si="1"/>
        <v>0</v>
      </c>
      <c r="F21" s="188"/>
      <c r="G21" s="229"/>
    </row>
    <row r="22" spans="2:7" ht="19.5" customHeight="1">
      <c r="B22" s="168">
        <v>20</v>
      </c>
      <c r="C22" s="185" t="s">
        <v>249</v>
      </c>
      <c r="D22" s="230"/>
      <c r="E22" s="187">
        <f t="shared" si="1"/>
        <v>0</v>
      </c>
      <c r="F22" s="188"/>
      <c r="G22" s="229"/>
    </row>
    <row r="23" spans="2:7" ht="19.5" customHeight="1">
      <c r="B23" s="168">
        <v>21</v>
      </c>
      <c r="C23" s="185" t="s">
        <v>891</v>
      </c>
      <c r="D23" s="230"/>
      <c r="E23" s="187">
        <f t="shared" si="1"/>
        <v>0</v>
      </c>
      <c r="F23" s="188"/>
      <c r="G23" s="229"/>
    </row>
    <row r="24" spans="2:7" ht="19.5" customHeight="1">
      <c r="B24" s="168">
        <v>22</v>
      </c>
      <c r="C24" s="193" t="s">
        <v>794</v>
      </c>
      <c r="D24" s="230"/>
      <c r="E24" s="232">
        <f>+F24+G24</f>
        <v>0</v>
      </c>
      <c r="F24" s="188"/>
      <c r="G24" s="234"/>
    </row>
    <row r="25" spans="2:7" ht="19.5" customHeight="1">
      <c r="B25" s="168">
        <v>23</v>
      </c>
      <c r="C25" s="194" t="s">
        <v>251</v>
      </c>
      <c r="D25" s="230"/>
      <c r="E25" s="196">
        <f>+F25+G25</f>
        <v>0</v>
      </c>
      <c r="F25" s="197"/>
      <c r="G25" s="236"/>
    </row>
    <row r="26" spans="2:7" ht="19.5" customHeight="1">
      <c r="B26" s="168">
        <v>24</v>
      </c>
      <c r="C26" s="200" t="s">
        <v>253</v>
      </c>
      <c r="D26" s="238" t="str">
        <f>IF(OR('CUADRO 5'!E9&gt;E26,'CUADRO 5'!F9&gt;F26,'CUADRO 5'!G9&gt;G26),"*","")</f>
        <v/>
      </c>
      <c r="E26" s="201">
        <f>+F26+G26</f>
        <v>0</v>
      </c>
      <c r="F26" s="181">
        <f>SUM(F27,F28:F36)</f>
        <v>0</v>
      </c>
      <c r="G26" s="242">
        <f>SUM(G27,G28:G36)</f>
        <v>0</v>
      </c>
    </row>
    <row r="27" spans="2:7" ht="19.5" customHeight="1">
      <c r="B27" s="168">
        <v>25</v>
      </c>
      <c r="C27" s="185" t="s">
        <v>255</v>
      </c>
      <c r="D27" s="243"/>
      <c r="E27" s="187">
        <f>+F27+G27</f>
        <v>0</v>
      </c>
      <c r="F27" s="188"/>
      <c r="G27" s="229"/>
    </row>
    <row r="28" spans="2:7" ht="19.5" customHeight="1">
      <c r="B28" s="168">
        <v>26</v>
      </c>
      <c r="C28" s="185" t="s">
        <v>102</v>
      </c>
      <c r="D28" s="243"/>
      <c r="E28" s="187">
        <f t="shared" ref="E28:E31" si="2">+F28+G28</f>
        <v>0</v>
      </c>
      <c r="F28" s="188"/>
      <c r="G28" s="229"/>
    </row>
    <row r="29" spans="2:7" ht="19.5" customHeight="1">
      <c r="B29" s="168">
        <v>27</v>
      </c>
      <c r="C29" s="185" t="s">
        <v>103</v>
      </c>
      <c r="D29" s="243"/>
      <c r="E29" s="187">
        <f t="shared" si="2"/>
        <v>0</v>
      </c>
      <c r="F29" s="188"/>
      <c r="G29" s="229"/>
    </row>
    <row r="30" spans="2:7" ht="19.5" customHeight="1">
      <c r="B30" s="168">
        <v>28</v>
      </c>
      <c r="C30" s="185" t="s">
        <v>878</v>
      </c>
      <c r="D30" s="243"/>
      <c r="E30" s="187">
        <f t="shared" si="2"/>
        <v>0</v>
      </c>
      <c r="F30" s="188"/>
      <c r="G30" s="229"/>
    </row>
    <row r="31" spans="2:7" ht="19.5" customHeight="1">
      <c r="B31" s="168">
        <v>29</v>
      </c>
      <c r="C31" s="185" t="s">
        <v>230</v>
      </c>
      <c r="D31" s="243"/>
      <c r="E31" s="187">
        <f t="shared" si="2"/>
        <v>0</v>
      </c>
      <c r="F31" s="188"/>
      <c r="G31" s="229"/>
    </row>
    <row r="32" spans="2:7" ht="19.5" customHeight="1">
      <c r="B32" s="168">
        <v>30</v>
      </c>
      <c r="C32" s="185" t="s">
        <v>232</v>
      </c>
      <c r="D32" s="243"/>
      <c r="E32" s="187">
        <f t="shared" ref="E32:E50" si="3">+F32+G32</f>
        <v>0</v>
      </c>
      <c r="F32" s="188"/>
      <c r="G32" s="229"/>
    </row>
    <row r="33" spans="2:7" ht="19.5" customHeight="1">
      <c r="B33" s="168">
        <v>31</v>
      </c>
      <c r="C33" s="185" t="s">
        <v>234</v>
      </c>
      <c r="D33" s="243"/>
      <c r="E33" s="187">
        <f t="shared" si="3"/>
        <v>0</v>
      </c>
      <c r="F33" s="188"/>
      <c r="G33" s="229"/>
    </row>
    <row r="34" spans="2:7" ht="19.5" customHeight="1">
      <c r="B34" s="168">
        <v>32</v>
      </c>
      <c r="C34" s="185" t="s">
        <v>236</v>
      </c>
      <c r="D34" s="243"/>
      <c r="E34" s="187">
        <f t="shared" si="3"/>
        <v>0</v>
      </c>
      <c r="F34" s="188"/>
      <c r="G34" s="229"/>
    </row>
    <row r="35" spans="2:7" ht="19.5" customHeight="1">
      <c r="B35" s="168">
        <v>33</v>
      </c>
      <c r="C35" s="185" t="s">
        <v>793</v>
      </c>
      <c r="D35" s="243"/>
      <c r="E35" s="187">
        <f t="shared" si="3"/>
        <v>0</v>
      </c>
      <c r="F35" s="188"/>
      <c r="G35" s="229"/>
    </row>
    <row r="36" spans="2:7" ht="19.5" customHeight="1">
      <c r="B36" s="168">
        <v>34</v>
      </c>
      <c r="C36" s="194" t="s">
        <v>239</v>
      </c>
      <c r="D36" s="243"/>
      <c r="E36" s="196">
        <f t="shared" si="3"/>
        <v>0</v>
      </c>
      <c r="F36" s="197"/>
      <c r="G36" s="236"/>
    </row>
    <row r="37" spans="2:7" ht="19.5" customHeight="1">
      <c r="B37" s="168">
        <v>35</v>
      </c>
      <c r="C37" s="237" t="s">
        <v>241</v>
      </c>
      <c r="D37" s="238" t="str">
        <f>IF(OR('CUADRO 5'!E10&gt;E37,'CUADRO 5'!F10&gt;F37,'CUADRO 5'!G10&gt;G37),"*","")</f>
        <v/>
      </c>
      <c r="E37" s="120">
        <f t="shared" si="3"/>
        <v>0</v>
      </c>
      <c r="F37" s="239">
        <f>SUM(F38:F50)</f>
        <v>0</v>
      </c>
      <c r="G37" s="140">
        <f>SUM(G38:G50)</f>
        <v>0</v>
      </c>
    </row>
    <row r="38" spans="2:7" ht="19.5" customHeight="1">
      <c r="B38" s="168">
        <v>36</v>
      </c>
      <c r="C38" s="185" t="s">
        <v>243</v>
      </c>
      <c r="D38" s="230"/>
      <c r="E38" s="187">
        <f t="shared" si="3"/>
        <v>0</v>
      </c>
      <c r="F38" s="188"/>
      <c r="G38" s="229"/>
    </row>
    <row r="39" spans="2:7" ht="19.5" customHeight="1">
      <c r="B39" s="168">
        <v>37</v>
      </c>
      <c r="C39" s="185" t="s">
        <v>245</v>
      </c>
      <c r="D39" s="230"/>
      <c r="E39" s="187">
        <f t="shared" si="3"/>
        <v>0</v>
      </c>
      <c r="F39" s="188"/>
      <c r="G39" s="229"/>
    </row>
    <row r="40" spans="2:7" ht="19.5" customHeight="1">
      <c r="B40" s="168">
        <v>38</v>
      </c>
      <c r="C40" s="185" t="s">
        <v>247</v>
      </c>
      <c r="D40" s="230"/>
      <c r="E40" s="187">
        <f t="shared" si="3"/>
        <v>0</v>
      </c>
      <c r="F40" s="188"/>
      <c r="G40" s="229"/>
    </row>
    <row r="41" spans="2:7" ht="19.5" customHeight="1">
      <c r="B41" s="168">
        <v>39</v>
      </c>
      <c r="C41" s="185" t="s">
        <v>107</v>
      </c>
      <c r="D41" s="230"/>
      <c r="E41" s="187">
        <f t="shared" si="3"/>
        <v>0</v>
      </c>
      <c r="F41" s="188"/>
      <c r="G41" s="229"/>
    </row>
    <row r="42" spans="2:7" ht="19.5" customHeight="1">
      <c r="B42" s="168">
        <v>40</v>
      </c>
      <c r="C42" s="202" t="s">
        <v>886</v>
      </c>
      <c r="D42" s="230"/>
      <c r="E42" s="187">
        <f t="shared" si="3"/>
        <v>0</v>
      </c>
      <c r="F42" s="188"/>
      <c r="G42" s="229"/>
    </row>
    <row r="43" spans="2:7" ht="19.5" customHeight="1">
      <c r="B43" s="168">
        <v>41</v>
      </c>
      <c r="C43" s="202" t="s">
        <v>887</v>
      </c>
      <c r="D43" s="230"/>
      <c r="E43" s="187">
        <f t="shared" si="3"/>
        <v>0</v>
      </c>
      <c r="F43" s="188"/>
      <c r="G43" s="229"/>
    </row>
    <row r="44" spans="2:7" ht="19.5" customHeight="1">
      <c r="B44" s="168">
        <v>42</v>
      </c>
      <c r="C44" s="202" t="s">
        <v>250</v>
      </c>
      <c r="D44" s="230"/>
      <c r="E44" s="187">
        <f t="shared" si="3"/>
        <v>0</v>
      </c>
      <c r="F44" s="188"/>
      <c r="G44" s="229"/>
    </row>
    <row r="45" spans="2:7" ht="19.5" customHeight="1">
      <c r="B45" s="168">
        <v>43</v>
      </c>
      <c r="C45" s="185" t="s">
        <v>252</v>
      </c>
      <c r="D45" s="230"/>
      <c r="E45" s="187">
        <f t="shared" si="3"/>
        <v>0</v>
      </c>
      <c r="F45" s="188"/>
      <c r="G45" s="229"/>
    </row>
    <row r="46" spans="2:7" ht="19.5" customHeight="1">
      <c r="B46" s="168">
        <v>44</v>
      </c>
      <c r="C46" s="185" t="s">
        <v>254</v>
      </c>
      <c r="D46" s="230"/>
      <c r="E46" s="187">
        <f t="shared" si="3"/>
        <v>0</v>
      </c>
      <c r="F46" s="188"/>
      <c r="G46" s="229"/>
    </row>
    <row r="47" spans="2:7" ht="19.5" customHeight="1">
      <c r="B47" s="168">
        <v>45</v>
      </c>
      <c r="C47" s="185" t="s">
        <v>256</v>
      </c>
      <c r="D47" s="230"/>
      <c r="E47" s="187">
        <f t="shared" si="3"/>
        <v>0</v>
      </c>
      <c r="F47" s="188"/>
      <c r="G47" s="229"/>
    </row>
    <row r="48" spans="2:7" ht="19.5" customHeight="1">
      <c r="B48" s="168">
        <v>46</v>
      </c>
      <c r="C48" s="185" t="s">
        <v>257</v>
      </c>
      <c r="D48" s="230"/>
      <c r="E48" s="187">
        <f t="shared" si="3"/>
        <v>0</v>
      </c>
      <c r="F48" s="188"/>
      <c r="G48" s="229"/>
    </row>
    <row r="49" spans="2:7" ht="19.5" customHeight="1">
      <c r="B49" s="168">
        <v>47</v>
      </c>
      <c r="C49" s="193" t="s">
        <v>777</v>
      </c>
      <c r="D49" s="230"/>
      <c r="E49" s="187">
        <f t="shared" si="3"/>
        <v>0</v>
      </c>
      <c r="F49" s="188"/>
      <c r="G49" s="229"/>
    </row>
    <row r="50" spans="2:7" ht="19.5" customHeight="1" thickBot="1">
      <c r="B50" s="168">
        <v>48</v>
      </c>
      <c r="C50" s="203" t="s">
        <v>258</v>
      </c>
      <c r="D50" s="244"/>
      <c r="E50" s="205">
        <f t="shared" si="3"/>
        <v>0</v>
      </c>
      <c r="F50" s="206"/>
      <c r="G50" s="245"/>
    </row>
    <row r="51" spans="2:7" ht="19.5" customHeight="1" thickTop="1">
      <c r="C51" s="246" t="str">
        <f>IF(D4="|**|","|**| El Cuadro 5 no tiene información.","")</f>
        <v/>
      </c>
      <c r="D51" s="247"/>
      <c r="E51" s="248"/>
      <c r="F51" s="249"/>
      <c r="G51" s="249"/>
    </row>
    <row r="52" spans="2:7" ht="27.6" customHeight="1">
      <c r="C52" s="503" t="str">
        <f>IF(OR(D5="*",D10="*",D15="*",D26="*",D37="*"),"*  Los datos del Cuadro 5 son mayores a los reportados en este Cuadro. Recuerde, los datos de este Cuadro pueden ser mayores, en caso de que una persona desempeñe más de un cargo, sino, deben ser iguales a los datos indicados en el Cuadro 5.","")</f>
        <v/>
      </c>
      <c r="D52" s="503"/>
      <c r="E52" s="503"/>
      <c r="F52" s="503"/>
      <c r="G52" s="503"/>
    </row>
    <row r="53" spans="2:7" ht="27.6" customHeight="1">
      <c r="C53" s="503"/>
      <c r="D53" s="503"/>
      <c r="E53" s="503"/>
      <c r="F53" s="503"/>
      <c r="G53" s="503"/>
    </row>
    <row r="54" spans="2:7" ht="17.399999999999999">
      <c r="C54" s="212" t="s">
        <v>177</v>
      </c>
      <c r="D54" s="212"/>
      <c r="E54" s="213"/>
      <c r="F54" s="250"/>
      <c r="G54" s="250"/>
    </row>
    <row r="55" spans="2:7" ht="21" customHeight="1">
      <c r="B55" s="168">
        <v>49</v>
      </c>
      <c r="C55" s="494"/>
      <c r="D55" s="495"/>
      <c r="E55" s="495"/>
      <c r="F55" s="495"/>
      <c r="G55" s="496"/>
    </row>
    <row r="56" spans="2:7" ht="21" customHeight="1">
      <c r="C56" s="497"/>
      <c r="D56" s="498"/>
      <c r="E56" s="498"/>
      <c r="F56" s="498"/>
      <c r="G56" s="499"/>
    </row>
    <row r="57" spans="2:7" ht="21" customHeight="1">
      <c r="C57" s="497"/>
      <c r="D57" s="498"/>
      <c r="E57" s="498"/>
      <c r="F57" s="498"/>
      <c r="G57" s="499"/>
    </row>
    <row r="58" spans="2:7" ht="21" customHeight="1">
      <c r="C58" s="500"/>
      <c r="D58" s="501"/>
      <c r="E58" s="501"/>
      <c r="F58" s="501"/>
      <c r="G58" s="502"/>
    </row>
  </sheetData>
  <sheetProtection algorithmName="SHA-512" hashValue="248vKlSAatgFpDOik/ZOagUziPO5TfiwRwXWX63Kjo9nlHSuzfd6tJRWCE2teOXv2tNl9IvoPedafXkTo+ZDOQ==" saltValue="zGxz15ZctxS5DXdOG1qrnQ==" spinCount="100000" sheet="1" objects="1" scenarios="1"/>
  <mergeCells count="2">
    <mergeCell ref="C55:G58"/>
    <mergeCell ref="C52:G53"/>
  </mergeCells>
  <conditionalFormatting sqref="E4:G5 E6:E50 F10:G10 F15:G15 F26:G26 F37:G37">
    <cfRule type="cellIs" dxfId="15" priority="2" operator="equal">
      <formula>0</formula>
    </cfRule>
  </conditionalFormatting>
  <dataValidations count="1">
    <dataValidation type="whole" operator="greaterThanOrEqual" allowBlank="1" showInputMessage="1" showErrorMessage="1" sqref="E4:G50" xr:uid="{00000000-0002-0000-0800-000000000000}">
      <formula1>0</formula1>
    </dataValidation>
  </dataValidations>
  <printOptions horizontalCentered="1" verticalCentered="1"/>
  <pageMargins left="0.39370078740157483" right="0.19685039370078741" top="0.27" bottom="0.43307086614173229" header="0.15748031496062992" footer="0.19685039370078741"/>
  <pageSetup scale="63" orientation="portrait" r:id="rId1"/>
  <headerFooter scaleWithDoc="0">
    <oddHeader>&amp;C&amp;G</oddHeader>
    <oddFooter>&amp;R&amp;"-,Negrita"CEE,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20</vt:i4>
      </vt:variant>
    </vt:vector>
  </HeadingPairs>
  <TitlesOfParts>
    <vt:vector size="34" baseType="lpstr">
      <vt:lpstr>ubicacion</vt:lpstr>
      <vt:lpstr>Códigos Portada</vt:lpstr>
      <vt:lpstr>Portada</vt:lpstr>
      <vt:lpstr>CUADRO 1</vt:lpstr>
      <vt:lpstr>CUADRO 2</vt:lpstr>
      <vt:lpstr>CUADRO 3</vt:lpstr>
      <vt:lpstr>CUADRO 4</vt:lpstr>
      <vt:lpstr>CUADRO 5</vt:lpstr>
      <vt:lpstr>CUADRO 6</vt:lpstr>
      <vt:lpstr>CUADRO 7</vt:lpstr>
      <vt:lpstr>CUADRO 8</vt:lpstr>
      <vt:lpstr>CUADRO 9</vt:lpstr>
      <vt:lpstr>CUADRO 10</vt:lpstr>
      <vt:lpstr>CUADRO 11</vt:lpstr>
      <vt:lpstr>'CUADRO 1'!Área_de_impresión</vt:lpstr>
      <vt:lpstr>'CUADRO 10'!Área_de_impresión</vt:lpstr>
      <vt:lpstr>'CUADRO 11'!Área_de_impresión</vt:lpstr>
      <vt:lpstr>'CUADRO 2'!Área_de_impresión</vt:lpstr>
      <vt:lpstr>'CUADRO 3'!Área_de_impresión</vt:lpstr>
      <vt:lpstr>'CUADRO 4'!Área_de_impresión</vt:lpstr>
      <vt:lpstr>'CUADRO 5'!Área_de_impresión</vt:lpstr>
      <vt:lpstr>'CUADRO 6'!Área_de_impresión</vt:lpstr>
      <vt:lpstr>'CUADRO 7'!Área_de_impresión</vt:lpstr>
      <vt:lpstr>'CUADRO 8'!Área_de_impresión</vt:lpstr>
      <vt:lpstr>'CUADRO 9'!Área_de_impresión</vt:lpstr>
      <vt:lpstr>Portada!Área_de_impresión</vt:lpstr>
      <vt:lpstr>datos</vt:lpstr>
      <vt:lpstr>Marca</vt:lpstr>
      <vt:lpstr>prov</vt:lpstr>
      <vt:lpstr>sino</vt:lpstr>
      <vt:lpstr>sino1</vt:lpstr>
      <vt:lpstr>'CUADRO 3'!Títulos_a_imprimir</vt:lpstr>
      <vt:lpstr>ubic</vt:lpstr>
      <vt:lpstr>ubicac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dbrenes</dc:creator>
  <cp:lastModifiedBy>Dixie Brenes Vindas</cp:lastModifiedBy>
  <cp:lastPrinted>2024-03-12T16:55:50Z</cp:lastPrinted>
  <dcterms:created xsi:type="dcterms:W3CDTF">2011-05-27T17:11:21Z</dcterms:created>
  <dcterms:modified xsi:type="dcterms:W3CDTF">2024-03-19T18:35:08Z</dcterms:modified>
</cp:coreProperties>
</file>